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I:\Budget\Budgets\FY 2026-2027 Budgets\"/>
    </mc:Choice>
  </mc:AlternateContent>
  <xr:revisionPtr revIDLastSave="0" documentId="13_ncr:1_{136CA60B-A82B-4EBB-BF98-8E64E6A7594E}" xr6:coauthVersionLast="47" xr6:coauthVersionMax="47" xr10:uidLastSave="{00000000-0000-0000-0000-000000000000}"/>
  <bookViews>
    <workbookView xWindow="12825" yWindow="-16395" windowWidth="29040" windowHeight="15720" tabRatio="650" firstSheet="1" activeTab="1" xr2:uid="{367E04F2-6B8D-4480-A826-7D309A3AD7D1}"/>
  </bookViews>
  <sheets>
    <sheet name="Parish Info" sheetId="3" state="hidden" r:id="rId1"/>
    <sheet name="Table of Contents" sheetId="42" r:id="rId2"/>
    <sheet name="FY 2026-27 Budget Summary" sheetId="15" r:id="rId3"/>
    <sheet name="Assumptions - Arch" sheetId="2" r:id="rId4"/>
    <sheet name="Assumptions - Parish" sheetId="5" r:id="rId5"/>
    <sheet name="Assumptions - School Enrollment" sheetId="24" r:id="rId6"/>
    <sheet name="Assumptions - SNSP Enrollment" sheetId="37" r:id="rId7"/>
    <sheet name="School Choice Tuition Calc" sheetId="41" r:id="rId8"/>
    <sheet name="Drop Down Options" sheetId="4" state="hidden" r:id="rId9"/>
    <sheet name="Optional - Monthly Allocations" sheetId="9" r:id="rId10"/>
    <sheet name="Administrative" sheetId="6" r:id="rId11"/>
    <sheet name="School" sheetId="44" r:id="rId12"/>
    <sheet name="Buildings &amp; Grounds" sheetId="45" r:id="rId13"/>
    <sheet name="Sacred Life &amp; Worship" sheetId="47" r:id="rId14"/>
    <sheet name="Christian Formation" sheetId="46" r:id="rId15"/>
    <sheet name="Social Ministry" sheetId="48" r:id="rId16"/>
    <sheet name="Other" sheetId="49" r:id="rId17"/>
    <sheet name="Restricted Funds" sheetId="53" r:id="rId18"/>
    <sheet name="Parish Department Summary" sheetId="51" r:id="rId19"/>
    <sheet name="Consolidated Budget" sheetId="52" r:id="rId20"/>
    <sheet name="Finance Council - Summary" sheetId="34" r:id="rId21"/>
    <sheet name="Cover Sheet" sheetId="13" r:id="rId22"/>
    <sheet name="WI School Choice" sheetId="38" r:id="rId23"/>
    <sheet name="School Choice - Sch7 Net Assets" sheetId="35" r:id="rId24"/>
    <sheet name="School Choice - Sch10 Reserves" sheetId="36" r:id="rId25"/>
    <sheet name="School Choice Eligible Expenses" sheetId="39" r:id="rId26"/>
    <sheet name="School Choice - Offsetting Rev" sheetId="40" r:id="rId27"/>
    <sheet name="Revisions" sheetId="54" r:id="rId28"/>
  </sheets>
  <definedNames>
    <definedName name="_bookmark17" localSheetId="26">'School Choice - Offsetting Rev'!$B$9</definedName>
    <definedName name="_bookmark19" localSheetId="26">'School Choice - Offsetting Rev'!$B$36</definedName>
    <definedName name="_bookmark20" localSheetId="26">'School Choice - Offsetting Rev'!$B$41</definedName>
    <definedName name="_xlnm._FilterDatabase" localSheetId="0" hidden="1">'Parish Info'!$B$1:$I$1</definedName>
    <definedName name="ExternalData_1" localSheetId="1" hidden="1">'Table of Contents'!$A$4:$A$27</definedName>
    <definedName name="_xlnm.Print_Area" localSheetId="10">Administrative!$B$4:$U$167</definedName>
    <definedName name="_xlnm.Print_Area" localSheetId="3">'Assumptions - Arch'!$B$2:$F$56</definedName>
    <definedName name="_xlnm.Print_Area" localSheetId="12">'Buildings &amp; Grounds'!$B$4:$U$167</definedName>
    <definedName name="_xlnm.Print_Area" localSheetId="14">'Christian Formation'!$B$4:$U$167</definedName>
    <definedName name="_xlnm.Print_Area" localSheetId="19">'Consolidated Budget'!$B$4:$U$167</definedName>
    <definedName name="_xlnm.Print_Area" localSheetId="21">'Cover Sheet'!$A$2:$I$41</definedName>
    <definedName name="_xlnm.Print_Area" localSheetId="20">'Finance Council - Summary'!$A$2:$N$301</definedName>
    <definedName name="_xlnm.Print_Area" localSheetId="2">'FY 2026-27 Budget Summary'!$A$2:$P$35</definedName>
    <definedName name="_xlnm.Print_Area" localSheetId="9">'Optional - Monthly Allocations'!$A$2:$P$10</definedName>
    <definedName name="_xlnm.Print_Area" localSheetId="16">Other!$B$4:$U$167</definedName>
    <definedName name="_xlnm.Print_Area" localSheetId="18">'Parish Department Summary'!$B$4:$U$167</definedName>
    <definedName name="_xlnm.Print_Area" localSheetId="17">'Restricted Funds'!$B$4:$U$167</definedName>
    <definedName name="_xlnm.Print_Area" localSheetId="13">'Sacred Life &amp; Worship'!$B$4:$U$167</definedName>
    <definedName name="_xlnm.Print_Area" localSheetId="11">School!$B$4:$U$167</definedName>
    <definedName name="_xlnm.Print_Area" localSheetId="15">'Social Ministry'!$B$4:$U$167</definedName>
    <definedName name="_xlnm.Print_Area" localSheetId="1">'Table of Contents'!$C$1:$E$27</definedName>
    <definedName name="_xlnm.Print_Titles" localSheetId="10">Administrative!$B:$D,Administrative!$5:$5</definedName>
    <definedName name="_xlnm.Print_Titles" localSheetId="12">'Buildings &amp; Grounds'!$B:$D,'Buildings &amp; Grounds'!$5:$5</definedName>
    <definedName name="_xlnm.Print_Titles" localSheetId="14">'Christian Formation'!$B:$D,'Christian Formation'!$5:$5</definedName>
    <definedName name="_xlnm.Print_Titles" localSheetId="19">'Consolidated Budget'!$B:$D,'Consolidated Budget'!$5:$5</definedName>
    <definedName name="_xlnm.Print_Titles" localSheetId="16">Other!$B:$D,Other!$5:$5</definedName>
    <definedName name="_xlnm.Print_Titles" localSheetId="18">'Parish Department Summary'!$B:$D,'Parish Department Summary'!$5:$5</definedName>
    <definedName name="_xlnm.Print_Titles" localSheetId="17">'Restricted Funds'!$B:$D,'Restricted Funds'!$5:$5</definedName>
    <definedName name="_xlnm.Print_Titles" localSheetId="13">'Sacred Life &amp; Worship'!$B:$D,'Sacred Life &amp; Worship'!$5:$5</definedName>
    <definedName name="_xlnm.Print_Titles" localSheetId="11">School!$B:$D,School!$5:$5</definedName>
    <definedName name="_xlnm.Print_Titles" localSheetId="15">'Social Ministry'!$B:$D,'Social Ministry'!$5:$5</definedName>
    <definedName name="PY_Choice_912_Pmt">#REF!</definedName>
    <definedName name="PY_Choice_K8_Pmt">#REF!</definedName>
    <definedName name="PY_SNSP_Pmt">#REF!</definedName>
    <definedName name="Schools" localSheetId="12">'Buildings &amp; Grounds'!#REF!</definedName>
    <definedName name="Schools" localSheetId="14">'Christian Formation'!#REF!</definedName>
    <definedName name="Schools" localSheetId="19">'Consolidated Budget'!#REF!</definedName>
    <definedName name="Schools" localSheetId="16">Other!#REF!</definedName>
    <definedName name="Schools" localSheetId="18">'Parish Department Summary'!#REF!</definedName>
    <definedName name="Schools" localSheetId="17">'Restricted Funds'!#REF!</definedName>
    <definedName name="Schools" localSheetId="13">'Sacred Life &amp; Worship'!#REF!</definedName>
    <definedName name="Schools" localSheetId="11">School!#REF!</definedName>
    <definedName name="Schools" localSheetId="15">'Social Ministry'!#REF!</definedName>
    <definedName name="Schools">Administrative!#REF!</definedName>
    <definedName name="ValidScenarios">OFFSET('Drop Down Options'!$J$3, 0, 0, COUNTA('Drop Down Options'!$J$3:$J$8), 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0" l="1"/>
  <c r="A1" i="39"/>
  <c r="C34" i="36"/>
  <c r="D31" i="36"/>
  <c r="A1" i="36"/>
  <c r="G44" i="35"/>
  <c r="F42" i="35"/>
  <c r="C42" i="35"/>
  <c r="F39" i="35"/>
  <c r="E39" i="35"/>
  <c r="C39" i="35"/>
  <c r="F38" i="35"/>
  <c r="E38" i="35"/>
  <c r="D38" i="35"/>
  <c r="C38" i="35"/>
  <c r="F37" i="35"/>
  <c r="F34" i="35"/>
  <c r="C34" i="35"/>
  <c r="F23" i="35"/>
  <c r="E23" i="35"/>
  <c r="D23" i="35"/>
  <c r="C23" i="35"/>
  <c r="F22" i="35"/>
  <c r="F21" i="35"/>
  <c r="F16" i="35"/>
  <c r="C16" i="35"/>
  <c r="F13" i="35"/>
  <c r="A1" i="35"/>
  <c r="A1" i="38"/>
  <c r="B19" i="13"/>
  <c r="C13" i="13"/>
  <c r="B13" i="13"/>
  <c r="C12" i="13"/>
  <c r="C11" i="13"/>
  <c r="B9" i="13"/>
  <c r="D7" i="13"/>
  <c r="D6" i="13"/>
  <c r="D5" i="13"/>
  <c r="B2" i="13"/>
  <c r="A1" i="13"/>
  <c r="M300" i="34"/>
  <c r="K300" i="34"/>
  <c r="I300" i="34"/>
  <c r="G300" i="34"/>
  <c r="E300" i="34"/>
  <c r="C300" i="34"/>
  <c r="M298" i="34"/>
  <c r="K298" i="34"/>
  <c r="I298" i="34"/>
  <c r="G298" i="34"/>
  <c r="E298" i="34"/>
  <c r="C298" i="34"/>
  <c r="M296" i="34"/>
  <c r="K296" i="34"/>
  <c r="I296" i="34"/>
  <c r="G296" i="34"/>
  <c r="E296" i="34"/>
  <c r="C296" i="34"/>
  <c r="M294" i="34"/>
  <c r="K294" i="34"/>
  <c r="I294" i="34"/>
  <c r="G294" i="34"/>
  <c r="E294" i="34"/>
  <c r="C294" i="34"/>
  <c r="M293" i="34"/>
  <c r="K293" i="34"/>
  <c r="I293" i="34"/>
  <c r="G293" i="34"/>
  <c r="E293" i="34"/>
  <c r="C293" i="34"/>
  <c r="M291" i="34"/>
  <c r="K291" i="34"/>
  <c r="I291" i="34"/>
  <c r="G291" i="34"/>
  <c r="E291" i="34"/>
  <c r="C291" i="34"/>
  <c r="M289" i="34"/>
  <c r="K289" i="34"/>
  <c r="I289" i="34"/>
  <c r="G289" i="34"/>
  <c r="E289" i="34"/>
  <c r="C289" i="34"/>
  <c r="M288" i="34"/>
  <c r="K288" i="34"/>
  <c r="I288" i="34"/>
  <c r="G288" i="34"/>
  <c r="E288" i="34"/>
  <c r="C288" i="34"/>
  <c r="M287" i="34"/>
  <c r="K287" i="34"/>
  <c r="I287" i="34"/>
  <c r="G287" i="34"/>
  <c r="E287" i="34"/>
  <c r="C287" i="34"/>
  <c r="M286" i="34"/>
  <c r="K286" i="34"/>
  <c r="I286" i="34"/>
  <c r="G286" i="34"/>
  <c r="E286" i="34"/>
  <c r="C286" i="34"/>
  <c r="M285" i="34"/>
  <c r="K285" i="34"/>
  <c r="I285" i="34"/>
  <c r="G285" i="34"/>
  <c r="E285" i="34"/>
  <c r="C285" i="34"/>
  <c r="M282" i="34"/>
  <c r="K282" i="34"/>
  <c r="I282" i="34"/>
  <c r="G282" i="34"/>
  <c r="E282" i="34"/>
  <c r="C282" i="34"/>
  <c r="M281" i="34"/>
  <c r="K281" i="34"/>
  <c r="I281" i="34"/>
  <c r="G281" i="34"/>
  <c r="E281" i="34"/>
  <c r="C281" i="34"/>
  <c r="M280" i="34"/>
  <c r="K280" i="34"/>
  <c r="I280" i="34"/>
  <c r="G280" i="34"/>
  <c r="E280" i="34"/>
  <c r="C280" i="34"/>
  <c r="M279" i="34"/>
  <c r="K279" i="34"/>
  <c r="I279" i="34"/>
  <c r="G279" i="34"/>
  <c r="E279" i="34"/>
  <c r="C279" i="34"/>
  <c r="M278" i="34"/>
  <c r="K278" i="34"/>
  <c r="I278" i="34"/>
  <c r="G278" i="34"/>
  <c r="E278" i="34"/>
  <c r="C278" i="34"/>
  <c r="M277" i="34"/>
  <c r="K277" i="34"/>
  <c r="I277" i="34"/>
  <c r="G277" i="34"/>
  <c r="E277" i="34"/>
  <c r="C277" i="34"/>
  <c r="M276" i="34"/>
  <c r="K276" i="34"/>
  <c r="I276" i="34"/>
  <c r="G276" i="34"/>
  <c r="E276" i="34"/>
  <c r="C276" i="34"/>
  <c r="M274" i="34"/>
  <c r="K274" i="34"/>
  <c r="I274" i="34"/>
  <c r="G274" i="34"/>
  <c r="E274" i="34"/>
  <c r="C274" i="34"/>
  <c r="B273" i="34"/>
  <c r="M270" i="34"/>
  <c r="K270" i="34"/>
  <c r="I270" i="34"/>
  <c r="G270" i="34"/>
  <c r="E270" i="34"/>
  <c r="C270" i="34"/>
  <c r="M268" i="34"/>
  <c r="K268" i="34"/>
  <c r="I268" i="34"/>
  <c r="G268" i="34"/>
  <c r="E268" i="34"/>
  <c r="C268" i="34"/>
  <c r="M266" i="34"/>
  <c r="K266" i="34"/>
  <c r="I266" i="34"/>
  <c r="G266" i="34"/>
  <c r="E266" i="34"/>
  <c r="C266" i="34"/>
  <c r="M264" i="34"/>
  <c r="K264" i="34"/>
  <c r="I264" i="34"/>
  <c r="G264" i="34"/>
  <c r="E264" i="34"/>
  <c r="C264" i="34"/>
  <c r="M263" i="34"/>
  <c r="K263" i="34"/>
  <c r="I263" i="34"/>
  <c r="G263" i="34"/>
  <c r="E263" i="34"/>
  <c r="C263" i="34"/>
  <c r="M261" i="34"/>
  <c r="K261" i="34"/>
  <c r="I261" i="34"/>
  <c r="G261" i="34"/>
  <c r="E261" i="34"/>
  <c r="C261" i="34"/>
  <c r="M259" i="34"/>
  <c r="K259" i="34"/>
  <c r="I259" i="34"/>
  <c r="G259" i="34"/>
  <c r="E259" i="34"/>
  <c r="C259" i="34"/>
  <c r="M258" i="34"/>
  <c r="K258" i="34"/>
  <c r="I258" i="34"/>
  <c r="G258" i="34"/>
  <c r="E258" i="34"/>
  <c r="C258" i="34"/>
  <c r="M257" i="34"/>
  <c r="K257" i="34"/>
  <c r="I257" i="34"/>
  <c r="G257" i="34"/>
  <c r="E257" i="34"/>
  <c r="C257" i="34"/>
  <c r="M256" i="34"/>
  <c r="K256" i="34"/>
  <c r="I256" i="34"/>
  <c r="G256" i="34"/>
  <c r="E256" i="34"/>
  <c r="C256" i="34"/>
  <c r="M255" i="34"/>
  <c r="K255" i="34"/>
  <c r="I255" i="34"/>
  <c r="G255" i="34"/>
  <c r="E255" i="34"/>
  <c r="C255" i="34"/>
  <c r="M252" i="34"/>
  <c r="K252" i="34"/>
  <c r="I252" i="34"/>
  <c r="G252" i="34"/>
  <c r="E252" i="34"/>
  <c r="C252" i="34"/>
  <c r="M251" i="34"/>
  <c r="K251" i="34"/>
  <c r="I251" i="34"/>
  <c r="G251" i="34"/>
  <c r="E251" i="34"/>
  <c r="C251" i="34"/>
  <c r="M250" i="34"/>
  <c r="K250" i="34"/>
  <c r="I250" i="34"/>
  <c r="G250" i="34"/>
  <c r="E250" i="34"/>
  <c r="C250" i="34"/>
  <c r="M249" i="34"/>
  <c r="K249" i="34"/>
  <c r="I249" i="34"/>
  <c r="G249" i="34"/>
  <c r="E249" i="34"/>
  <c r="C249" i="34"/>
  <c r="M248" i="34"/>
  <c r="K248" i="34"/>
  <c r="I248" i="34"/>
  <c r="G248" i="34"/>
  <c r="E248" i="34"/>
  <c r="C248" i="34"/>
  <c r="M247" i="34"/>
  <c r="K247" i="34"/>
  <c r="I247" i="34"/>
  <c r="G247" i="34"/>
  <c r="E247" i="34"/>
  <c r="C247" i="34"/>
  <c r="M246" i="34"/>
  <c r="K246" i="34"/>
  <c r="I246" i="34"/>
  <c r="G246" i="34"/>
  <c r="E246" i="34"/>
  <c r="C246" i="34"/>
  <c r="M244" i="34"/>
  <c r="K244" i="34"/>
  <c r="I244" i="34"/>
  <c r="G244" i="34"/>
  <c r="E244" i="34"/>
  <c r="C244" i="34"/>
  <c r="B243" i="34"/>
  <c r="M240" i="34"/>
  <c r="K240" i="34"/>
  <c r="I240" i="34"/>
  <c r="G240" i="34"/>
  <c r="E240" i="34"/>
  <c r="C240" i="34"/>
  <c r="M238" i="34"/>
  <c r="K238" i="34"/>
  <c r="I238" i="34"/>
  <c r="G238" i="34"/>
  <c r="E238" i="34"/>
  <c r="C238" i="34"/>
  <c r="M236" i="34"/>
  <c r="K236" i="34"/>
  <c r="I236" i="34"/>
  <c r="G236" i="34"/>
  <c r="E236" i="34"/>
  <c r="C236" i="34"/>
  <c r="M234" i="34"/>
  <c r="K234" i="34"/>
  <c r="I234" i="34"/>
  <c r="G234" i="34"/>
  <c r="E234" i="34"/>
  <c r="C234" i="34"/>
  <c r="M233" i="34"/>
  <c r="K233" i="34"/>
  <c r="I233" i="34"/>
  <c r="G233" i="34"/>
  <c r="E233" i="34"/>
  <c r="C233" i="34"/>
  <c r="M231" i="34"/>
  <c r="K231" i="34"/>
  <c r="I231" i="34"/>
  <c r="G231" i="34"/>
  <c r="E231" i="34"/>
  <c r="C231" i="34"/>
  <c r="M229" i="34"/>
  <c r="K229" i="34"/>
  <c r="I229" i="34"/>
  <c r="G229" i="34"/>
  <c r="E229" i="34"/>
  <c r="C229" i="34"/>
  <c r="M228" i="34"/>
  <c r="K228" i="34"/>
  <c r="I228" i="34"/>
  <c r="G228" i="34"/>
  <c r="E228" i="34"/>
  <c r="C228" i="34"/>
  <c r="M227" i="34"/>
  <c r="K227" i="34"/>
  <c r="I227" i="34"/>
  <c r="G227" i="34"/>
  <c r="E227" i="34"/>
  <c r="C227" i="34"/>
  <c r="M226" i="34"/>
  <c r="K226" i="34"/>
  <c r="I226" i="34"/>
  <c r="G226" i="34"/>
  <c r="E226" i="34"/>
  <c r="C226" i="34"/>
  <c r="M225" i="34"/>
  <c r="K225" i="34"/>
  <c r="I225" i="34"/>
  <c r="G225" i="34"/>
  <c r="E225" i="34"/>
  <c r="C225" i="34"/>
  <c r="M222" i="34"/>
  <c r="K222" i="34"/>
  <c r="I222" i="34"/>
  <c r="G222" i="34"/>
  <c r="E222" i="34"/>
  <c r="C222" i="34"/>
  <c r="M221" i="34"/>
  <c r="K221" i="34"/>
  <c r="I221" i="34"/>
  <c r="G221" i="34"/>
  <c r="E221" i="34"/>
  <c r="C221" i="34"/>
  <c r="M220" i="34"/>
  <c r="K220" i="34"/>
  <c r="I220" i="34"/>
  <c r="G220" i="34"/>
  <c r="E220" i="34"/>
  <c r="C220" i="34"/>
  <c r="M219" i="34"/>
  <c r="K219" i="34"/>
  <c r="I219" i="34"/>
  <c r="G219" i="34"/>
  <c r="E219" i="34"/>
  <c r="C219" i="34"/>
  <c r="M218" i="34"/>
  <c r="K218" i="34"/>
  <c r="I218" i="34"/>
  <c r="G218" i="34"/>
  <c r="E218" i="34"/>
  <c r="C218" i="34"/>
  <c r="M217" i="34"/>
  <c r="K217" i="34"/>
  <c r="I217" i="34"/>
  <c r="G217" i="34"/>
  <c r="E217" i="34"/>
  <c r="C217" i="34"/>
  <c r="M216" i="34"/>
  <c r="K216" i="34"/>
  <c r="I216" i="34"/>
  <c r="G216" i="34"/>
  <c r="E216" i="34"/>
  <c r="C216" i="34"/>
  <c r="M214" i="34"/>
  <c r="K214" i="34"/>
  <c r="I214" i="34"/>
  <c r="G214" i="34"/>
  <c r="E214" i="34"/>
  <c r="C214" i="34"/>
  <c r="B213" i="34"/>
  <c r="M210" i="34"/>
  <c r="K210" i="34"/>
  <c r="I210" i="34"/>
  <c r="G210" i="34"/>
  <c r="E210" i="34"/>
  <c r="C210" i="34"/>
  <c r="M208" i="34"/>
  <c r="K208" i="34"/>
  <c r="I208" i="34"/>
  <c r="G208" i="34"/>
  <c r="E208" i="34"/>
  <c r="C208" i="34"/>
  <c r="M206" i="34"/>
  <c r="K206" i="34"/>
  <c r="I206" i="34"/>
  <c r="G206" i="34"/>
  <c r="E206" i="34"/>
  <c r="C206" i="34"/>
  <c r="M204" i="34"/>
  <c r="K204" i="34"/>
  <c r="I204" i="34"/>
  <c r="G204" i="34"/>
  <c r="E204" i="34"/>
  <c r="C204" i="34"/>
  <c r="M203" i="34"/>
  <c r="K203" i="34"/>
  <c r="I203" i="34"/>
  <c r="G203" i="34"/>
  <c r="E203" i="34"/>
  <c r="C203" i="34"/>
  <c r="M201" i="34"/>
  <c r="K201" i="34"/>
  <c r="I201" i="34"/>
  <c r="G201" i="34"/>
  <c r="E201" i="34"/>
  <c r="C201" i="34"/>
  <c r="M199" i="34"/>
  <c r="K199" i="34"/>
  <c r="I199" i="34"/>
  <c r="G199" i="34"/>
  <c r="E199" i="34"/>
  <c r="C199" i="34"/>
  <c r="M198" i="34"/>
  <c r="K198" i="34"/>
  <c r="I198" i="34"/>
  <c r="G198" i="34"/>
  <c r="E198" i="34"/>
  <c r="C198" i="34"/>
  <c r="M197" i="34"/>
  <c r="K197" i="34"/>
  <c r="I197" i="34"/>
  <c r="G197" i="34"/>
  <c r="E197" i="34"/>
  <c r="C197" i="34"/>
  <c r="M196" i="34"/>
  <c r="K196" i="34"/>
  <c r="I196" i="34"/>
  <c r="G196" i="34"/>
  <c r="E196" i="34"/>
  <c r="C196" i="34"/>
  <c r="M195" i="34"/>
  <c r="K195" i="34"/>
  <c r="I195" i="34"/>
  <c r="G195" i="34"/>
  <c r="E195" i="34"/>
  <c r="C195" i="34"/>
  <c r="M192" i="34"/>
  <c r="K192" i="34"/>
  <c r="I192" i="34"/>
  <c r="G192" i="34"/>
  <c r="E192" i="34"/>
  <c r="C192" i="34"/>
  <c r="M191" i="34"/>
  <c r="K191" i="34"/>
  <c r="I191" i="34"/>
  <c r="G191" i="34"/>
  <c r="E191" i="34"/>
  <c r="C191" i="34"/>
  <c r="M190" i="34"/>
  <c r="K190" i="34"/>
  <c r="I190" i="34"/>
  <c r="G190" i="34"/>
  <c r="E190" i="34"/>
  <c r="C190" i="34"/>
  <c r="M189" i="34"/>
  <c r="K189" i="34"/>
  <c r="I189" i="34"/>
  <c r="G189" i="34"/>
  <c r="E189" i="34"/>
  <c r="C189" i="34"/>
  <c r="M188" i="34"/>
  <c r="K188" i="34"/>
  <c r="I188" i="34"/>
  <c r="G188" i="34"/>
  <c r="E188" i="34"/>
  <c r="C188" i="34"/>
  <c r="M187" i="34"/>
  <c r="K187" i="34"/>
  <c r="I187" i="34"/>
  <c r="G187" i="34"/>
  <c r="E187" i="34"/>
  <c r="C187" i="34"/>
  <c r="M186" i="34"/>
  <c r="K186" i="34"/>
  <c r="I186" i="34"/>
  <c r="G186" i="34"/>
  <c r="E186" i="34"/>
  <c r="C186" i="34"/>
  <c r="M184" i="34"/>
  <c r="K184" i="34"/>
  <c r="I184" i="34"/>
  <c r="G184" i="34"/>
  <c r="E184" i="34"/>
  <c r="C184" i="34"/>
  <c r="B183" i="34"/>
  <c r="M180" i="34"/>
  <c r="K180" i="34"/>
  <c r="I180" i="34"/>
  <c r="G180" i="34"/>
  <c r="E180" i="34"/>
  <c r="C180" i="34"/>
  <c r="M178" i="34"/>
  <c r="K178" i="34"/>
  <c r="I178" i="34"/>
  <c r="G178" i="34"/>
  <c r="E178" i="34"/>
  <c r="C178" i="34"/>
  <c r="M176" i="34"/>
  <c r="K176" i="34"/>
  <c r="I176" i="34"/>
  <c r="G176" i="34"/>
  <c r="E176" i="34"/>
  <c r="C176" i="34"/>
  <c r="M174" i="34"/>
  <c r="K174" i="34"/>
  <c r="I174" i="34"/>
  <c r="G174" i="34"/>
  <c r="E174" i="34"/>
  <c r="C174" i="34"/>
  <c r="M173" i="34"/>
  <c r="K173" i="34"/>
  <c r="I173" i="34"/>
  <c r="G173" i="34"/>
  <c r="E173" i="34"/>
  <c r="C173" i="34"/>
  <c r="M171" i="34"/>
  <c r="K171" i="34"/>
  <c r="I171" i="34"/>
  <c r="G171" i="34"/>
  <c r="E171" i="34"/>
  <c r="C171" i="34"/>
  <c r="M169" i="34"/>
  <c r="K169" i="34"/>
  <c r="I169" i="34"/>
  <c r="G169" i="34"/>
  <c r="E169" i="34"/>
  <c r="C169" i="34"/>
  <c r="M168" i="34"/>
  <c r="K168" i="34"/>
  <c r="I168" i="34"/>
  <c r="G168" i="34"/>
  <c r="E168" i="34"/>
  <c r="C168" i="34"/>
  <c r="M167" i="34"/>
  <c r="K167" i="34"/>
  <c r="I167" i="34"/>
  <c r="G167" i="34"/>
  <c r="E167" i="34"/>
  <c r="C167" i="34"/>
  <c r="M166" i="34"/>
  <c r="K166" i="34"/>
  <c r="I166" i="34"/>
  <c r="G166" i="34"/>
  <c r="E166" i="34"/>
  <c r="C166" i="34"/>
  <c r="M165" i="34"/>
  <c r="K165" i="34"/>
  <c r="I165" i="34"/>
  <c r="G165" i="34"/>
  <c r="E165" i="34"/>
  <c r="C165" i="34"/>
  <c r="M162" i="34"/>
  <c r="K162" i="34"/>
  <c r="I162" i="34"/>
  <c r="G162" i="34"/>
  <c r="E162" i="34"/>
  <c r="C162" i="34"/>
  <c r="M161" i="34"/>
  <c r="K161" i="34"/>
  <c r="I161" i="34"/>
  <c r="G161" i="34"/>
  <c r="E161" i="34"/>
  <c r="C161" i="34"/>
  <c r="M160" i="34"/>
  <c r="K160" i="34"/>
  <c r="I160" i="34"/>
  <c r="G160" i="34"/>
  <c r="E160" i="34"/>
  <c r="C160" i="34"/>
  <c r="M159" i="34"/>
  <c r="K159" i="34"/>
  <c r="I159" i="34"/>
  <c r="G159" i="34"/>
  <c r="E159" i="34"/>
  <c r="C159" i="34"/>
  <c r="M158" i="34"/>
  <c r="K158" i="34"/>
  <c r="I158" i="34"/>
  <c r="G158" i="34"/>
  <c r="E158" i="34"/>
  <c r="C158" i="34"/>
  <c r="M157" i="34"/>
  <c r="K157" i="34"/>
  <c r="I157" i="34"/>
  <c r="G157" i="34"/>
  <c r="E157" i="34"/>
  <c r="C157" i="34"/>
  <c r="M156" i="34"/>
  <c r="K156" i="34"/>
  <c r="I156" i="34"/>
  <c r="G156" i="34"/>
  <c r="E156" i="34"/>
  <c r="C156" i="34"/>
  <c r="M154" i="34"/>
  <c r="K154" i="34"/>
  <c r="I154" i="34"/>
  <c r="G154" i="34"/>
  <c r="E154" i="34"/>
  <c r="C154" i="34"/>
  <c r="B153" i="34"/>
  <c r="M150" i="34"/>
  <c r="K150" i="34"/>
  <c r="I150" i="34"/>
  <c r="G150" i="34"/>
  <c r="E150" i="34"/>
  <c r="C150" i="34"/>
  <c r="M148" i="34"/>
  <c r="K148" i="34"/>
  <c r="I148" i="34"/>
  <c r="G148" i="34"/>
  <c r="E148" i="34"/>
  <c r="C148" i="34"/>
  <c r="M146" i="34"/>
  <c r="K146" i="34"/>
  <c r="I146" i="34"/>
  <c r="G146" i="34"/>
  <c r="E146" i="34"/>
  <c r="C146" i="34"/>
  <c r="M144" i="34"/>
  <c r="K144" i="34"/>
  <c r="I144" i="34"/>
  <c r="G144" i="34"/>
  <c r="E144" i="34"/>
  <c r="C144" i="34"/>
  <c r="M143" i="34"/>
  <c r="K143" i="34"/>
  <c r="I143" i="34"/>
  <c r="G143" i="34"/>
  <c r="E143" i="34"/>
  <c r="C143" i="34"/>
  <c r="M141" i="34"/>
  <c r="K141" i="34"/>
  <c r="I141" i="34"/>
  <c r="G141" i="34"/>
  <c r="E141" i="34"/>
  <c r="C141" i="34"/>
  <c r="M139" i="34"/>
  <c r="K139" i="34"/>
  <c r="I139" i="34"/>
  <c r="G139" i="34"/>
  <c r="E139" i="34"/>
  <c r="C139" i="34"/>
  <c r="M138" i="34"/>
  <c r="K138" i="34"/>
  <c r="I138" i="34"/>
  <c r="G138" i="34"/>
  <c r="E138" i="34"/>
  <c r="C138" i="34"/>
  <c r="M137" i="34"/>
  <c r="K137" i="34"/>
  <c r="I137" i="34"/>
  <c r="G137" i="34"/>
  <c r="E137" i="34"/>
  <c r="C137" i="34"/>
  <c r="M136" i="34"/>
  <c r="K136" i="34"/>
  <c r="I136" i="34"/>
  <c r="G136" i="34"/>
  <c r="E136" i="34"/>
  <c r="C136" i="34"/>
  <c r="M135" i="34"/>
  <c r="K135" i="34"/>
  <c r="I135" i="34"/>
  <c r="G135" i="34"/>
  <c r="E135" i="34"/>
  <c r="C135" i="34"/>
  <c r="M132" i="34"/>
  <c r="K132" i="34"/>
  <c r="I132" i="34"/>
  <c r="G132" i="34"/>
  <c r="E132" i="34"/>
  <c r="C132" i="34"/>
  <c r="M131" i="34"/>
  <c r="K131" i="34"/>
  <c r="I131" i="34"/>
  <c r="G131" i="34"/>
  <c r="E131" i="34"/>
  <c r="C131" i="34"/>
  <c r="M130" i="34"/>
  <c r="K130" i="34"/>
  <c r="I130" i="34"/>
  <c r="G130" i="34"/>
  <c r="E130" i="34"/>
  <c r="C130" i="34"/>
  <c r="M129" i="34"/>
  <c r="K129" i="34"/>
  <c r="I129" i="34"/>
  <c r="G129" i="34"/>
  <c r="E129" i="34"/>
  <c r="C129" i="34"/>
  <c r="M128" i="34"/>
  <c r="K128" i="34"/>
  <c r="I128" i="34"/>
  <c r="G128" i="34"/>
  <c r="E128" i="34"/>
  <c r="C128" i="34"/>
  <c r="M127" i="34"/>
  <c r="K127" i="34"/>
  <c r="I127" i="34"/>
  <c r="G127" i="34"/>
  <c r="E127" i="34"/>
  <c r="C127" i="34"/>
  <c r="M126" i="34"/>
  <c r="K126" i="34"/>
  <c r="I126" i="34"/>
  <c r="G126" i="34"/>
  <c r="E126" i="34"/>
  <c r="C126" i="34"/>
  <c r="M124" i="34"/>
  <c r="K124" i="34"/>
  <c r="I124" i="34"/>
  <c r="G124" i="34"/>
  <c r="E124" i="34"/>
  <c r="C124" i="34"/>
  <c r="B123" i="34"/>
  <c r="M120" i="34"/>
  <c r="K120" i="34"/>
  <c r="I120" i="34"/>
  <c r="G120" i="34"/>
  <c r="E120" i="34"/>
  <c r="C120" i="34"/>
  <c r="M118" i="34"/>
  <c r="K118" i="34"/>
  <c r="I118" i="34"/>
  <c r="G118" i="34"/>
  <c r="E118" i="34"/>
  <c r="C118" i="34"/>
  <c r="M116" i="34"/>
  <c r="K116" i="34"/>
  <c r="I116" i="34"/>
  <c r="G116" i="34"/>
  <c r="E116" i="34"/>
  <c r="C116" i="34"/>
  <c r="M114" i="34"/>
  <c r="K114" i="34"/>
  <c r="I114" i="34"/>
  <c r="G114" i="34"/>
  <c r="E114" i="34"/>
  <c r="C114" i="34"/>
  <c r="M113" i="34"/>
  <c r="K113" i="34"/>
  <c r="I113" i="34"/>
  <c r="G113" i="34"/>
  <c r="E113" i="34"/>
  <c r="C113" i="34"/>
  <c r="M111" i="34"/>
  <c r="K111" i="34"/>
  <c r="I111" i="34"/>
  <c r="G111" i="34"/>
  <c r="E111" i="34"/>
  <c r="C111" i="34"/>
  <c r="M109" i="34"/>
  <c r="K109" i="34"/>
  <c r="I109" i="34"/>
  <c r="G109" i="34"/>
  <c r="E109" i="34"/>
  <c r="C109" i="34"/>
  <c r="M108" i="34"/>
  <c r="K108" i="34"/>
  <c r="I108" i="34"/>
  <c r="G108" i="34"/>
  <c r="E108" i="34"/>
  <c r="C108" i="34"/>
  <c r="M107" i="34"/>
  <c r="K107" i="34"/>
  <c r="I107" i="34"/>
  <c r="G107" i="34"/>
  <c r="E107" i="34"/>
  <c r="C107" i="34"/>
  <c r="M106" i="34"/>
  <c r="K106" i="34"/>
  <c r="I106" i="34"/>
  <c r="G106" i="34"/>
  <c r="E106" i="34"/>
  <c r="C106" i="34"/>
  <c r="M105" i="34"/>
  <c r="K105" i="34"/>
  <c r="I105" i="34"/>
  <c r="G105" i="34"/>
  <c r="E105" i="34"/>
  <c r="C105" i="34"/>
  <c r="M102" i="34"/>
  <c r="K102" i="34"/>
  <c r="I102" i="34"/>
  <c r="G102" i="34"/>
  <c r="E102" i="34"/>
  <c r="C102" i="34"/>
  <c r="M101" i="34"/>
  <c r="K101" i="34"/>
  <c r="I101" i="34"/>
  <c r="G101" i="34"/>
  <c r="E101" i="34"/>
  <c r="C101" i="34"/>
  <c r="M100" i="34"/>
  <c r="K100" i="34"/>
  <c r="I100" i="34"/>
  <c r="G100" i="34"/>
  <c r="E100" i="34"/>
  <c r="C100" i="34"/>
  <c r="M99" i="34"/>
  <c r="K99" i="34"/>
  <c r="I99" i="34"/>
  <c r="G99" i="34"/>
  <c r="E99" i="34"/>
  <c r="C99" i="34"/>
  <c r="M98" i="34"/>
  <c r="K98" i="34"/>
  <c r="I98" i="34"/>
  <c r="G98" i="34"/>
  <c r="E98" i="34"/>
  <c r="C98" i="34"/>
  <c r="M97" i="34"/>
  <c r="K97" i="34"/>
  <c r="I97" i="34"/>
  <c r="G97" i="34"/>
  <c r="E97" i="34"/>
  <c r="C97" i="34"/>
  <c r="M96" i="34"/>
  <c r="K96" i="34"/>
  <c r="I96" i="34"/>
  <c r="G96" i="34"/>
  <c r="E96" i="34"/>
  <c r="C96" i="34"/>
  <c r="M94" i="34"/>
  <c r="K94" i="34"/>
  <c r="I94" i="34"/>
  <c r="G94" i="34"/>
  <c r="E94" i="34"/>
  <c r="C94" i="34"/>
  <c r="B93" i="34"/>
  <c r="M90" i="34"/>
  <c r="K90" i="34"/>
  <c r="I90" i="34"/>
  <c r="G90" i="34"/>
  <c r="E90" i="34"/>
  <c r="C90" i="34"/>
  <c r="M88" i="34"/>
  <c r="K88" i="34"/>
  <c r="I88" i="34"/>
  <c r="G88" i="34"/>
  <c r="E88" i="34"/>
  <c r="C88" i="34"/>
  <c r="M86" i="34"/>
  <c r="K86" i="34"/>
  <c r="I86" i="34"/>
  <c r="G86" i="34"/>
  <c r="E86" i="34"/>
  <c r="C86" i="34"/>
  <c r="M84" i="34"/>
  <c r="K84" i="34"/>
  <c r="I84" i="34"/>
  <c r="G84" i="34"/>
  <c r="E84" i="34"/>
  <c r="C84" i="34"/>
  <c r="M83" i="34"/>
  <c r="K83" i="34"/>
  <c r="I83" i="34"/>
  <c r="G83" i="34"/>
  <c r="E83" i="34"/>
  <c r="C83" i="34"/>
  <c r="M81" i="34"/>
  <c r="K81" i="34"/>
  <c r="I81" i="34"/>
  <c r="G81" i="34"/>
  <c r="E81" i="34"/>
  <c r="C81" i="34"/>
  <c r="M79" i="34"/>
  <c r="K79" i="34"/>
  <c r="I79" i="34"/>
  <c r="G79" i="34"/>
  <c r="E79" i="34"/>
  <c r="C79" i="34"/>
  <c r="M78" i="34"/>
  <c r="K78" i="34"/>
  <c r="I78" i="34"/>
  <c r="G78" i="34"/>
  <c r="E78" i="34"/>
  <c r="C78" i="34"/>
  <c r="M77" i="34"/>
  <c r="K77" i="34"/>
  <c r="I77" i="34"/>
  <c r="G77" i="34"/>
  <c r="E77" i="34"/>
  <c r="C77" i="34"/>
  <c r="M76" i="34"/>
  <c r="K76" i="34"/>
  <c r="I76" i="34"/>
  <c r="G76" i="34"/>
  <c r="E76" i="34"/>
  <c r="C76" i="34"/>
  <c r="M75" i="34"/>
  <c r="K75" i="34"/>
  <c r="I75" i="34"/>
  <c r="G75" i="34"/>
  <c r="E75" i="34"/>
  <c r="C75" i="34"/>
  <c r="M72" i="34"/>
  <c r="K72" i="34"/>
  <c r="I72" i="34"/>
  <c r="G72" i="34"/>
  <c r="E72" i="34"/>
  <c r="C72" i="34"/>
  <c r="M71" i="34"/>
  <c r="K71" i="34"/>
  <c r="I71" i="34"/>
  <c r="G71" i="34"/>
  <c r="E71" i="34"/>
  <c r="C71" i="34"/>
  <c r="M70" i="34"/>
  <c r="K70" i="34"/>
  <c r="I70" i="34"/>
  <c r="G70" i="34"/>
  <c r="E70" i="34"/>
  <c r="C70" i="34"/>
  <c r="M69" i="34"/>
  <c r="K69" i="34"/>
  <c r="I69" i="34"/>
  <c r="G69" i="34"/>
  <c r="E69" i="34"/>
  <c r="C69" i="34"/>
  <c r="M68" i="34"/>
  <c r="K68" i="34"/>
  <c r="I68" i="34"/>
  <c r="G68" i="34"/>
  <c r="E68" i="34"/>
  <c r="C68" i="34"/>
  <c r="M67" i="34"/>
  <c r="K67" i="34"/>
  <c r="I67" i="34"/>
  <c r="G67" i="34"/>
  <c r="E67" i="34"/>
  <c r="C67" i="34"/>
  <c r="M66" i="34"/>
  <c r="K66" i="34"/>
  <c r="I66" i="34"/>
  <c r="G66" i="34"/>
  <c r="E66" i="34"/>
  <c r="C66" i="34"/>
  <c r="M64" i="34"/>
  <c r="K64" i="34"/>
  <c r="I64" i="34"/>
  <c r="G64" i="34"/>
  <c r="E64" i="34"/>
  <c r="C64" i="34"/>
  <c r="B63" i="34"/>
  <c r="M60" i="34"/>
  <c r="K60" i="34"/>
  <c r="I60" i="34"/>
  <c r="G60" i="34"/>
  <c r="E60" i="34"/>
  <c r="C60" i="34"/>
  <c r="M58" i="34"/>
  <c r="K58" i="34"/>
  <c r="I58" i="34"/>
  <c r="G58" i="34"/>
  <c r="E58" i="34"/>
  <c r="C58" i="34"/>
  <c r="M56" i="34"/>
  <c r="K56" i="34"/>
  <c r="I56" i="34"/>
  <c r="G56" i="34"/>
  <c r="E56" i="34"/>
  <c r="C56" i="34"/>
  <c r="M54" i="34"/>
  <c r="K54" i="34"/>
  <c r="I54" i="34"/>
  <c r="G54" i="34"/>
  <c r="E54" i="34"/>
  <c r="C54" i="34"/>
  <c r="M53" i="34"/>
  <c r="K53" i="34"/>
  <c r="I53" i="34"/>
  <c r="G53" i="34"/>
  <c r="E53" i="34"/>
  <c r="C53" i="34"/>
  <c r="M51" i="34"/>
  <c r="K51" i="34"/>
  <c r="I51" i="34"/>
  <c r="G51" i="34"/>
  <c r="E51" i="34"/>
  <c r="C51" i="34"/>
  <c r="M49" i="34"/>
  <c r="K49" i="34"/>
  <c r="I49" i="34"/>
  <c r="G49" i="34"/>
  <c r="E49" i="34"/>
  <c r="C49" i="34"/>
  <c r="M48" i="34"/>
  <c r="K48" i="34"/>
  <c r="I48" i="34"/>
  <c r="G48" i="34"/>
  <c r="E48" i="34"/>
  <c r="C48" i="34"/>
  <c r="M47" i="34"/>
  <c r="K47" i="34"/>
  <c r="I47" i="34"/>
  <c r="G47" i="34"/>
  <c r="E47" i="34"/>
  <c r="C47" i="34"/>
  <c r="M46" i="34"/>
  <c r="K46" i="34"/>
  <c r="I46" i="34"/>
  <c r="G46" i="34"/>
  <c r="E46" i="34"/>
  <c r="C46" i="34"/>
  <c r="M45" i="34"/>
  <c r="K45" i="34"/>
  <c r="I45" i="34"/>
  <c r="G45" i="34"/>
  <c r="E45" i="34"/>
  <c r="C45" i="34"/>
  <c r="M42" i="34"/>
  <c r="K42" i="34"/>
  <c r="I42" i="34"/>
  <c r="G42" i="34"/>
  <c r="E42" i="34"/>
  <c r="C42" i="34"/>
  <c r="M41" i="34"/>
  <c r="K41" i="34"/>
  <c r="I41" i="34"/>
  <c r="G41" i="34"/>
  <c r="E41" i="34"/>
  <c r="C41" i="34"/>
  <c r="M40" i="34"/>
  <c r="K40" i="34"/>
  <c r="I40" i="34"/>
  <c r="G40" i="34"/>
  <c r="E40" i="34"/>
  <c r="C40" i="34"/>
  <c r="M39" i="34"/>
  <c r="K39" i="34"/>
  <c r="I39" i="34"/>
  <c r="G39" i="34"/>
  <c r="E39" i="34"/>
  <c r="C39" i="34"/>
  <c r="M38" i="34"/>
  <c r="K38" i="34"/>
  <c r="I38" i="34"/>
  <c r="G38" i="34"/>
  <c r="E38" i="34"/>
  <c r="C38" i="34"/>
  <c r="M37" i="34"/>
  <c r="K37" i="34"/>
  <c r="I37" i="34"/>
  <c r="G37" i="34"/>
  <c r="E37" i="34"/>
  <c r="C37" i="34"/>
  <c r="M36" i="34"/>
  <c r="K36" i="34"/>
  <c r="I36" i="34"/>
  <c r="G36" i="34"/>
  <c r="E36" i="34"/>
  <c r="C36" i="34"/>
  <c r="M34" i="34"/>
  <c r="K34" i="34"/>
  <c r="I34" i="34"/>
  <c r="G34" i="34"/>
  <c r="E34" i="34"/>
  <c r="C34" i="34"/>
  <c r="B33" i="34"/>
  <c r="M30" i="34"/>
  <c r="K30" i="34"/>
  <c r="I30" i="34"/>
  <c r="G30" i="34"/>
  <c r="E30" i="34"/>
  <c r="C30" i="34"/>
  <c r="M28" i="34"/>
  <c r="K28" i="34"/>
  <c r="I28" i="34"/>
  <c r="G28" i="34"/>
  <c r="E28" i="34"/>
  <c r="C28" i="34"/>
  <c r="M26" i="34"/>
  <c r="K26" i="34"/>
  <c r="I26" i="34"/>
  <c r="G26" i="34"/>
  <c r="E26" i="34"/>
  <c r="C26" i="34"/>
  <c r="M24" i="34"/>
  <c r="K24" i="34"/>
  <c r="I24" i="34"/>
  <c r="G24" i="34"/>
  <c r="E24" i="34"/>
  <c r="C24" i="34"/>
  <c r="M23" i="34"/>
  <c r="K23" i="34"/>
  <c r="I23" i="34"/>
  <c r="G23" i="34"/>
  <c r="E23" i="34"/>
  <c r="C23" i="34"/>
  <c r="M21" i="34"/>
  <c r="K21" i="34"/>
  <c r="I21" i="34"/>
  <c r="G21" i="34"/>
  <c r="E21" i="34"/>
  <c r="C21" i="34"/>
  <c r="M19" i="34"/>
  <c r="K19" i="34"/>
  <c r="I19" i="34"/>
  <c r="G19" i="34"/>
  <c r="E19" i="34"/>
  <c r="C19" i="34"/>
  <c r="M18" i="34"/>
  <c r="K18" i="34"/>
  <c r="I18" i="34"/>
  <c r="G18" i="34"/>
  <c r="E18" i="34"/>
  <c r="C18" i="34"/>
  <c r="M17" i="34"/>
  <c r="K17" i="34"/>
  <c r="I17" i="34"/>
  <c r="G17" i="34"/>
  <c r="E17" i="34"/>
  <c r="C17" i="34"/>
  <c r="M16" i="34"/>
  <c r="K16" i="34"/>
  <c r="I16" i="34"/>
  <c r="G16" i="34"/>
  <c r="E16" i="34"/>
  <c r="C16" i="34"/>
  <c r="M15" i="34"/>
  <c r="K15" i="34"/>
  <c r="I15" i="34"/>
  <c r="G15" i="34"/>
  <c r="E15" i="34"/>
  <c r="C15" i="34"/>
  <c r="M12" i="34"/>
  <c r="K12" i="34"/>
  <c r="I12" i="34"/>
  <c r="G12" i="34"/>
  <c r="E12" i="34"/>
  <c r="C12" i="34"/>
  <c r="M11" i="34"/>
  <c r="K11" i="34"/>
  <c r="I11" i="34"/>
  <c r="G11" i="34"/>
  <c r="E11" i="34"/>
  <c r="C11" i="34"/>
  <c r="M10" i="34"/>
  <c r="K10" i="34"/>
  <c r="I10" i="34"/>
  <c r="G10" i="34"/>
  <c r="E10" i="34"/>
  <c r="C10" i="34"/>
  <c r="M9" i="34"/>
  <c r="K9" i="34"/>
  <c r="I9" i="34"/>
  <c r="G9" i="34"/>
  <c r="E9" i="34"/>
  <c r="C9" i="34"/>
  <c r="M8" i="34"/>
  <c r="K8" i="34"/>
  <c r="I8" i="34"/>
  <c r="G8" i="34"/>
  <c r="E8" i="34"/>
  <c r="C8" i="34"/>
  <c r="M7" i="34"/>
  <c r="K7" i="34"/>
  <c r="I7" i="34"/>
  <c r="G7" i="34"/>
  <c r="E7" i="34"/>
  <c r="C7" i="34"/>
  <c r="M6" i="34"/>
  <c r="K6" i="34"/>
  <c r="I6" i="34"/>
  <c r="G6" i="34"/>
  <c r="E6" i="34"/>
  <c r="C6" i="34"/>
  <c r="M4" i="34"/>
  <c r="K4" i="34"/>
  <c r="I4" i="34"/>
  <c r="G4" i="34"/>
  <c r="E4" i="34"/>
  <c r="C4" i="34"/>
  <c r="B3" i="34"/>
  <c r="A1" i="34"/>
  <c r="AK166" i="51"/>
  <c r="AJ166" i="51"/>
  <c r="AI166" i="51"/>
  <c r="AH166" i="51"/>
  <c r="AG166" i="51"/>
  <c r="AF166" i="51"/>
  <c r="AE166" i="51"/>
  <c r="AD166" i="51"/>
  <c r="AC166" i="51"/>
  <c r="AB166" i="51"/>
  <c r="AA166" i="51"/>
  <c r="Z166" i="51"/>
  <c r="Y166" i="51"/>
  <c r="X166" i="51"/>
  <c r="S166" i="51"/>
  <c r="R166" i="51"/>
  <c r="Q166" i="51"/>
  <c r="P166" i="51"/>
  <c r="O166" i="51"/>
  <c r="H166" i="51"/>
  <c r="G166" i="51"/>
  <c r="F166" i="51"/>
  <c r="E166" i="51"/>
  <c r="AK165" i="51"/>
  <c r="AJ165" i="51"/>
  <c r="AI165" i="51"/>
  <c r="AH165" i="51"/>
  <c r="AG165" i="51"/>
  <c r="AF165" i="51"/>
  <c r="AE165" i="51"/>
  <c r="AD165" i="51"/>
  <c r="AC165" i="51"/>
  <c r="AB165" i="51"/>
  <c r="AA165" i="51"/>
  <c r="Z165" i="51"/>
  <c r="Y165" i="51"/>
  <c r="X165" i="51"/>
  <c r="S165" i="51"/>
  <c r="R165" i="51"/>
  <c r="Q165" i="51"/>
  <c r="P165" i="51"/>
  <c r="O165" i="51"/>
  <c r="H165" i="51"/>
  <c r="G165" i="51"/>
  <c r="F165" i="51"/>
  <c r="E165" i="51"/>
  <c r="AK164" i="51"/>
  <c r="AJ164" i="51"/>
  <c r="AI164" i="51"/>
  <c r="AH164" i="51"/>
  <c r="AG164" i="51"/>
  <c r="AF164" i="51"/>
  <c r="AE164" i="51"/>
  <c r="AD164" i="51"/>
  <c r="AC164" i="51"/>
  <c r="AB164" i="51"/>
  <c r="AA164" i="51"/>
  <c r="Z164" i="51"/>
  <c r="Y164" i="51"/>
  <c r="X164" i="51"/>
  <c r="S164" i="51"/>
  <c r="R164" i="51"/>
  <c r="Q164" i="51"/>
  <c r="P164" i="51"/>
  <c r="O164" i="51"/>
  <c r="H164" i="51"/>
  <c r="G164" i="51"/>
  <c r="F164" i="51"/>
  <c r="E164" i="51"/>
  <c r="AK160" i="51"/>
  <c r="AJ160" i="51"/>
  <c r="AI160" i="51"/>
  <c r="AH160" i="51"/>
  <c r="AG160" i="51"/>
  <c r="AF160" i="51"/>
  <c r="AE160" i="51"/>
  <c r="AD160" i="51"/>
  <c r="AC160" i="51"/>
  <c r="AB160" i="51"/>
  <c r="AA160" i="51"/>
  <c r="Z160" i="51"/>
  <c r="Y160" i="51"/>
  <c r="X160" i="51"/>
  <c r="S160" i="51"/>
  <c r="R160" i="51"/>
  <c r="Q160" i="51"/>
  <c r="P160" i="51"/>
  <c r="O160" i="51"/>
  <c r="H160" i="51"/>
  <c r="G160" i="51"/>
  <c r="F160" i="51"/>
  <c r="E160" i="51"/>
  <c r="AJ159" i="51"/>
  <c r="AI159" i="51"/>
  <c r="AH159" i="51"/>
  <c r="AG159" i="51"/>
  <c r="AF159" i="51"/>
  <c r="AE159" i="51"/>
  <c r="AD159" i="51"/>
  <c r="AC159" i="51"/>
  <c r="AB159" i="51"/>
  <c r="AA159" i="51"/>
  <c r="Z159" i="51"/>
  <c r="Y159" i="51"/>
  <c r="X159" i="51"/>
  <c r="S159" i="51"/>
  <c r="R159" i="51"/>
  <c r="Q159" i="51"/>
  <c r="P159" i="51"/>
  <c r="O159" i="51"/>
  <c r="H159" i="51"/>
  <c r="G159" i="51"/>
  <c r="F159" i="51"/>
  <c r="E159" i="51"/>
  <c r="AK158" i="51"/>
  <c r="AJ158" i="51"/>
  <c r="AI158" i="51"/>
  <c r="AH158" i="51"/>
  <c r="AG158" i="51"/>
  <c r="AF158" i="51"/>
  <c r="AE158" i="51"/>
  <c r="AD158" i="51"/>
  <c r="AC158" i="51"/>
  <c r="AB158" i="51"/>
  <c r="AA158" i="51"/>
  <c r="Z158" i="51"/>
  <c r="Y158" i="51"/>
  <c r="X158" i="51"/>
  <c r="S158" i="51"/>
  <c r="R158" i="51"/>
  <c r="Q158" i="51"/>
  <c r="P158" i="51"/>
  <c r="O158" i="51"/>
  <c r="H158" i="51"/>
  <c r="G158" i="51"/>
  <c r="F158" i="51"/>
  <c r="E158" i="51"/>
  <c r="AK157" i="51"/>
  <c r="AJ157" i="51"/>
  <c r="AI157" i="51"/>
  <c r="AH157" i="51"/>
  <c r="AG157" i="51"/>
  <c r="AF157" i="51"/>
  <c r="AE157" i="51"/>
  <c r="AD157" i="51"/>
  <c r="AC157" i="51"/>
  <c r="AB157" i="51"/>
  <c r="AA157" i="51"/>
  <c r="Z157" i="51"/>
  <c r="Y157" i="51"/>
  <c r="X157" i="51"/>
  <c r="S157" i="51"/>
  <c r="R157" i="51"/>
  <c r="Q157" i="51"/>
  <c r="P157" i="51"/>
  <c r="O157" i="51"/>
  <c r="H157" i="51"/>
  <c r="G157" i="51"/>
  <c r="F157" i="51"/>
  <c r="E157" i="51"/>
  <c r="AK156" i="51"/>
  <c r="AJ156" i="51"/>
  <c r="AI156" i="51"/>
  <c r="AH156" i="51"/>
  <c r="AG156" i="51"/>
  <c r="AF156" i="51"/>
  <c r="AE156" i="51"/>
  <c r="AD156" i="51"/>
  <c r="AC156" i="51"/>
  <c r="AB156" i="51"/>
  <c r="AA156" i="51"/>
  <c r="Z156" i="51"/>
  <c r="Y156" i="51"/>
  <c r="X156" i="51"/>
  <c r="S156" i="51"/>
  <c r="R156" i="51"/>
  <c r="Q156" i="51"/>
  <c r="P156" i="51"/>
  <c r="O156" i="51"/>
  <c r="H156" i="51"/>
  <c r="G156" i="51"/>
  <c r="F156" i="51"/>
  <c r="E156" i="51"/>
  <c r="G155" i="51"/>
  <c r="F155" i="51"/>
  <c r="E155" i="51"/>
  <c r="AJ151" i="51"/>
  <c r="AI151" i="51"/>
  <c r="AH151" i="51"/>
  <c r="AG151" i="51"/>
  <c r="AF151" i="51"/>
  <c r="AE151" i="51"/>
  <c r="AD151" i="51"/>
  <c r="AC151" i="51"/>
  <c r="AB151" i="51"/>
  <c r="AA151" i="51"/>
  <c r="Z151" i="51"/>
  <c r="Y151" i="51"/>
  <c r="X151" i="51"/>
  <c r="S151" i="51"/>
  <c r="R151" i="51"/>
  <c r="Q151" i="51"/>
  <c r="P151" i="51"/>
  <c r="O151" i="51"/>
  <c r="H151" i="51"/>
  <c r="G151" i="51"/>
  <c r="F151" i="51"/>
  <c r="E151" i="51"/>
  <c r="AK150" i="51"/>
  <c r="AJ150" i="51"/>
  <c r="AI150" i="51"/>
  <c r="AH150" i="51"/>
  <c r="AG150" i="51"/>
  <c r="AF150" i="51"/>
  <c r="AE150" i="51"/>
  <c r="AD150" i="51"/>
  <c r="AC150" i="51"/>
  <c r="AB150" i="51"/>
  <c r="AA150" i="51"/>
  <c r="Z150" i="51"/>
  <c r="Y150" i="51"/>
  <c r="X150" i="51"/>
  <c r="S150" i="51"/>
  <c r="R150" i="51"/>
  <c r="Q150" i="51"/>
  <c r="P150" i="51"/>
  <c r="O150" i="51"/>
  <c r="H150" i="51"/>
  <c r="G150" i="51"/>
  <c r="F150" i="51"/>
  <c r="E150" i="51"/>
  <c r="AK149" i="51"/>
  <c r="AJ149" i="51"/>
  <c r="AI149" i="51"/>
  <c r="AH149" i="51"/>
  <c r="AG149" i="51"/>
  <c r="AF149" i="51"/>
  <c r="AE149" i="51"/>
  <c r="AD149" i="51"/>
  <c r="AC149" i="51"/>
  <c r="AB149" i="51"/>
  <c r="AA149" i="51"/>
  <c r="Z149" i="51"/>
  <c r="Y149" i="51"/>
  <c r="X149" i="51"/>
  <c r="S149" i="51"/>
  <c r="R149" i="51"/>
  <c r="Q149" i="51"/>
  <c r="P149" i="51"/>
  <c r="O149" i="51"/>
  <c r="H149" i="51"/>
  <c r="G149" i="51"/>
  <c r="F149" i="51"/>
  <c r="E149" i="51"/>
  <c r="G148" i="51"/>
  <c r="F148" i="51"/>
  <c r="E148" i="51"/>
  <c r="AK144" i="51"/>
  <c r="AJ144" i="51"/>
  <c r="AI144" i="51"/>
  <c r="AH144" i="51"/>
  <c r="AG144" i="51"/>
  <c r="AF144" i="51"/>
  <c r="AE144" i="51"/>
  <c r="AD144" i="51"/>
  <c r="AC144" i="51"/>
  <c r="AB144" i="51"/>
  <c r="AA144" i="51"/>
  <c r="Z144" i="51"/>
  <c r="Y144" i="51"/>
  <c r="X144" i="51"/>
  <c r="S144" i="51"/>
  <c r="R144" i="51"/>
  <c r="Q144" i="51"/>
  <c r="P144" i="51"/>
  <c r="O144" i="51"/>
  <c r="H144" i="51"/>
  <c r="G144" i="51"/>
  <c r="F144" i="51"/>
  <c r="E144" i="51"/>
  <c r="AK143" i="51"/>
  <c r="AJ143" i="51"/>
  <c r="AI143" i="51"/>
  <c r="AH143" i="51"/>
  <c r="AG143" i="51"/>
  <c r="AF143" i="51"/>
  <c r="AE143" i="51"/>
  <c r="AD143" i="51"/>
  <c r="AC143" i="51"/>
  <c r="AB143" i="51"/>
  <c r="AA143" i="51"/>
  <c r="Z143" i="51"/>
  <c r="Y143" i="51"/>
  <c r="X143" i="51"/>
  <c r="S143" i="51"/>
  <c r="R143" i="51"/>
  <c r="Q143" i="51"/>
  <c r="P143" i="51"/>
  <c r="O143" i="51"/>
  <c r="H143" i="51"/>
  <c r="G143" i="51"/>
  <c r="F143" i="51"/>
  <c r="E143" i="51"/>
  <c r="AK142" i="51"/>
  <c r="AJ142" i="51"/>
  <c r="AI142" i="51"/>
  <c r="AH142" i="51"/>
  <c r="AG142" i="51"/>
  <c r="AF142" i="51"/>
  <c r="AE142" i="51"/>
  <c r="AD142" i="51"/>
  <c r="AC142" i="51"/>
  <c r="AB142" i="51"/>
  <c r="AA142" i="51"/>
  <c r="Z142" i="51"/>
  <c r="Y142" i="51"/>
  <c r="X142" i="51"/>
  <c r="S142" i="51"/>
  <c r="R142" i="51"/>
  <c r="Q142" i="51"/>
  <c r="P142" i="51"/>
  <c r="O142" i="51"/>
  <c r="H142" i="51"/>
  <c r="G142" i="51"/>
  <c r="F142" i="51"/>
  <c r="E142" i="51"/>
  <c r="AK141" i="51"/>
  <c r="AJ141" i="51"/>
  <c r="AI141" i="51"/>
  <c r="AH141" i="51"/>
  <c r="AG141" i="51"/>
  <c r="AF141" i="51"/>
  <c r="AE141" i="51"/>
  <c r="AD141" i="51"/>
  <c r="AC141" i="51"/>
  <c r="AB141" i="51"/>
  <c r="AA141" i="51"/>
  <c r="Z141" i="51"/>
  <c r="Y141" i="51"/>
  <c r="X141" i="51"/>
  <c r="S141" i="51"/>
  <c r="R141" i="51"/>
  <c r="Q141" i="51"/>
  <c r="P141" i="51"/>
  <c r="O141" i="51"/>
  <c r="H141" i="51"/>
  <c r="G141" i="51"/>
  <c r="F141" i="51"/>
  <c r="E141" i="51"/>
  <c r="AK140" i="51"/>
  <c r="AJ140" i="51"/>
  <c r="AI140" i="51"/>
  <c r="AH140" i="51"/>
  <c r="AG140" i="51"/>
  <c r="AF140" i="51"/>
  <c r="AE140" i="51"/>
  <c r="AD140" i="51"/>
  <c r="AC140" i="51"/>
  <c r="AB140" i="51"/>
  <c r="AA140" i="51"/>
  <c r="Z140" i="51"/>
  <c r="Y140" i="51"/>
  <c r="X140" i="51"/>
  <c r="S140" i="51"/>
  <c r="R140" i="51"/>
  <c r="Q140" i="51"/>
  <c r="P140" i="51"/>
  <c r="O140" i="51"/>
  <c r="H140" i="51"/>
  <c r="G140" i="51"/>
  <c r="F140" i="51"/>
  <c r="E140" i="51"/>
  <c r="AK139" i="51"/>
  <c r="AJ139" i="51"/>
  <c r="AI139" i="51"/>
  <c r="AH139" i="51"/>
  <c r="AG139" i="51"/>
  <c r="AF139" i="51"/>
  <c r="AE139" i="51"/>
  <c r="AD139" i="51"/>
  <c r="AC139" i="51"/>
  <c r="AB139" i="51"/>
  <c r="AA139" i="51"/>
  <c r="Z139" i="51"/>
  <c r="Y139" i="51"/>
  <c r="X139" i="51"/>
  <c r="S139" i="51"/>
  <c r="R139" i="51"/>
  <c r="Q139" i="51"/>
  <c r="P139" i="51"/>
  <c r="O139" i="51"/>
  <c r="H139" i="51"/>
  <c r="G139" i="51"/>
  <c r="F139" i="51"/>
  <c r="E139" i="51"/>
  <c r="AK137" i="51"/>
  <c r="AJ137" i="51"/>
  <c r="AI137" i="51"/>
  <c r="AH137" i="51"/>
  <c r="AG137" i="51"/>
  <c r="AF137" i="51"/>
  <c r="AE137" i="51"/>
  <c r="AD137" i="51"/>
  <c r="AC137" i="51"/>
  <c r="AB137" i="51"/>
  <c r="AA137" i="51"/>
  <c r="Z137" i="51"/>
  <c r="Y137" i="51"/>
  <c r="X137" i="51"/>
  <c r="S137" i="51"/>
  <c r="R137" i="51"/>
  <c r="Q137" i="51"/>
  <c r="P137" i="51"/>
  <c r="O137" i="51"/>
  <c r="H137" i="51"/>
  <c r="G137" i="51"/>
  <c r="F137" i="51"/>
  <c r="E137" i="51"/>
  <c r="AK135" i="51"/>
  <c r="AJ135" i="51"/>
  <c r="AI135" i="51"/>
  <c r="AH135" i="51"/>
  <c r="AG135" i="51"/>
  <c r="AF135" i="51"/>
  <c r="AE135" i="51"/>
  <c r="AD135" i="51"/>
  <c r="AC135" i="51"/>
  <c r="AB135" i="51"/>
  <c r="AA135" i="51"/>
  <c r="Z135" i="51"/>
  <c r="Y135" i="51"/>
  <c r="X135" i="51"/>
  <c r="S135" i="51"/>
  <c r="R135" i="51"/>
  <c r="Q135" i="51"/>
  <c r="P135" i="51"/>
  <c r="O135" i="51"/>
  <c r="H135" i="51"/>
  <c r="G135" i="51"/>
  <c r="F135" i="51"/>
  <c r="E135" i="51"/>
  <c r="AK134" i="51"/>
  <c r="AJ134" i="51"/>
  <c r="AI134" i="51"/>
  <c r="AH134" i="51"/>
  <c r="AG134" i="51"/>
  <c r="AF134" i="51"/>
  <c r="AE134" i="51"/>
  <c r="AD134" i="51"/>
  <c r="AC134" i="51"/>
  <c r="AB134" i="51"/>
  <c r="AA134" i="51"/>
  <c r="Z134" i="51"/>
  <c r="Y134" i="51"/>
  <c r="X134" i="51"/>
  <c r="S134" i="51"/>
  <c r="R134" i="51"/>
  <c r="Q134" i="51"/>
  <c r="P134" i="51"/>
  <c r="O134" i="51"/>
  <c r="H134" i="51"/>
  <c r="G134" i="51"/>
  <c r="F134" i="51"/>
  <c r="E134" i="51"/>
  <c r="AK133" i="51"/>
  <c r="AJ133" i="51"/>
  <c r="AI133" i="51"/>
  <c r="AH133" i="51"/>
  <c r="AG133" i="51"/>
  <c r="AF133" i="51"/>
  <c r="AE133" i="51"/>
  <c r="AD133" i="51"/>
  <c r="AC133" i="51"/>
  <c r="AB133" i="51"/>
  <c r="AA133" i="51"/>
  <c r="Z133" i="51"/>
  <c r="Y133" i="51"/>
  <c r="X133" i="51"/>
  <c r="S133" i="51"/>
  <c r="R133" i="51"/>
  <c r="Q133" i="51"/>
  <c r="P133" i="51"/>
  <c r="O133" i="51"/>
  <c r="H133" i="51"/>
  <c r="G133" i="51"/>
  <c r="F133" i="51"/>
  <c r="E133" i="51"/>
  <c r="AK132" i="51"/>
  <c r="AJ132" i="51"/>
  <c r="AI132" i="51"/>
  <c r="AH132" i="51"/>
  <c r="AG132" i="51"/>
  <c r="AF132" i="51"/>
  <c r="AE132" i="51"/>
  <c r="AD132" i="51"/>
  <c r="AC132" i="51"/>
  <c r="AB132" i="51"/>
  <c r="AA132" i="51"/>
  <c r="Z132" i="51"/>
  <c r="Y132" i="51"/>
  <c r="X132" i="51"/>
  <c r="S132" i="51"/>
  <c r="R132" i="51"/>
  <c r="Q132" i="51"/>
  <c r="P132" i="51"/>
  <c r="O132" i="51"/>
  <c r="H132" i="51"/>
  <c r="G132" i="51"/>
  <c r="F132" i="51"/>
  <c r="E132" i="51"/>
  <c r="AK131" i="51"/>
  <c r="AJ131" i="51"/>
  <c r="AI131" i="51"/>
  <c r="AH131" i="51"/>
  <c r="AG131" i="51"/>
  <c r="AF131" i="51"/>
  <c r="AE131" i="51"/>
  <c r="AD131" i="51"/>
  <c r="AC131" i="51"/>
  <c r="AB131" i="51"/>
  <c r="AA131" i="51"/>
  <c r="Z131" i="51"/>
  <c r="Y131" i="51"/>
  <c r="X131" i="51"/>
  <c r="S131" i="51"/>
  <c r="R131" i="51"/>
  <c r="Q131" i="51"/>
  <c r="P131" i="51"/>
  <c r="O131" i="51"/>
  <c r="H131" i="51"/>
  <c r="G131" i="51"/>
  <c r="F131" i="51"/>
  <c r="E131" i="51"/>
  <c r="AK130" i="51"/>
  <c r="AJ130" i="51"/>
  <c r="AI130" i="51"/>
  <c r="AH130" i="51"/>
  <c r="AG130" i="51"/>
  <c r="AF130" i="51"/>
  <c r="AE130" i="51"/>
  <c r="AD130" i="51"/>
  <c r="AC130" i="51"/>
  <c r="AB130" i="51"/>
  <c r="AA130" i="51"/>
  <c r="Z130" i="51"/>
  <c r="Y130" i="51"/>
  <c r="X130" i="51"/>
  <c r="S130" i="51"/>
  <c r="R130" i="51"/>
  <c r="Q130" i="51"/>
  <c r="P130" i="51"/>
  <c r="O130" i="51"/>
  <c r="H130" i="51"/>
  <c r="G130" i="51"/>
  <c r="F130" i="51"/>
  <c r="E130" i="51"/>
  <c r="AK129" i="51"/>
  <c r="AJ129" i="51"/>
  <c r="AI129" i="51"/>
  <c r="AH129" i="51"/>
  <c r="AG129" i="51"/>
  <c r="AF129" i="51"/>
  <c r="AE129" i="51"/>
  <c r="AD129" i="51"/>
  <c r="AC129" i="51"/>
  <c r="AB129" i="51"/>
  <c r="AA129" i="51"/>
  <c r="Z129" i="51"/>
  <c r="Y129" i="51"/>
  <c r="X129" i="51"/>
  <c r="S129" i="51"/>
  <c r="R129" i="51"/>
  <c r="Q129" i="51"/>
  <c r="P129" i="51"/>
  <c r="O129" i="51"/>
  <c r="H129" i="51"/>
  <c r="G129" i="51"/>
  <c r="F129" i="51"/>
  <c r="E129" i="51"/>
  <c r="AK128" i="51"/>
  <c r="AJ128" i="51"/>
  <c r="AI128" i="51"/>
  <c r="AH128" i="51"/>
  <c r="AG128" i="51"/>
  <c r="AF128" i="51"/>
  <c r="AE128" i="51"/>
  <c r="AD128" i="51"/>
  <c r="AC128" i="51"/>
  <c r="AB128" i="51"/>
  <c r="AA128" i="51"/>
  <c r="Z128" i="51"/>
  <c r="Y128" i="51"/>
  <c r="X128" i="51"/>
  <c r="S128" i="51"/>
  <c r="R128" i="51"/>
  <c r="Q128" i="51"/>
  <c r="P128" i="51"/>
  <c r="O128" i="51"/>
  <c r="H128" i="51"/>
  <c r="G128" i="51"/>
  <c r="F128" i="51"/>
  <c r="E128" i="51"/>
  <c r="AK126" i="51"/>
  <c r="AJ126" i="51"/>
  <c r="AI126" i="51"/>
  <c r="AH126" i="51"/>
  <c r="AG126" i="51"/>
  <c r="AF126" i="51"/>
  <c r="AE126" i="51"/>
  <c r="AD126" i="51"/>
  <c r="AC126" i="51"/>
  <c r="AB126" i="51"/>
  <c r="AA126" i="51"/>
  <c r="Z126" i="51"/>
  <c r="Y126" i="51"/>
  <c r="X126" i="51"/>
  <c r="S126" i="51"/>
  <c r="R126" i="51"/>
  <c r="Q126" i="51"/>
  <c r="P126" i="51"/>
  <c r="O126" i="51"/>
  <c r="H126" i="51"/>
  <c r="G126" i="51"/>
  <c r="F126" i="51"/>
  <c r="E126" i="51"/>
  <c r="AK125" i="51"/>
  <c r="AJ125" i="51"/>
  <c r="AI125" i="51"/>
  <c r="AH125" i="51"/>
  <c r="AG125" i="51"/>
  <c r="AF125" i="51"/>
  <c r="AE125" i="51"/>
  <c r="AD125" i="51"/>
  <c r="AC125" i="51"/>
  <c r="AB125" i="51"/>
  <c r="AA125" i="51"/>
  <c r="Z125" i="51"/>
  <c r="Y125" i="51"/>
  <c r="X125" i="51"/>
  <c r="S125" i="51"/>
  <c r="R125" i="51"/>
  <c r="Q125" i="51"/>
  <c r="P125" i="51"/>
  <c r="O125" i="51"/>
  <c r="H125" i="51"/>
  <c r="G125" i="51"/>
  <c r="F125" i="51"/>
  <c r="E125" i="51"/>
  <c r="AK124" i="51"/>
  <c r="AJ124" i="51"/>
  <c r="AI124" i="51"/>
  <c r="AH124" i="51"/>
  <c r="AG124" i="51"/>
  <c r="AF124" i="51"/>
  <c r="AE124" i="51"/>
  <c r="AD124" i="51"/>
  <c r="AC124" i="51"/>
  <c r="AB124" i="51"/>
  <c r="AA124" i="51"/>
  <c r="Z124" i="51"/>
  <c r="Y124" i="51"/>
  <c r="X124" i="51"/>
  <c r="S124" i="51"/>
  <c r="R124" i="51"/>
  <c r="Q124" i="51"/>
  <c r="P124" i="51"/>
  <c r="O124" i="51"/>
  <c r="H124" i="51"/>
  <c r="G124" i="51"/>
  <c r="F124" i="51"/>
  <c r="E124" i="51"/>
  <c r="AK123" i="51"/>
  <c r="AJ123" i="51"/>
  <c r="AI123" i="51"/>
  <c r="AH123" i="51"/>
  <c r="AG123" i="51"/>
  <c r="AF123" i="51"/>
  <c r="AE123" i="51"/>
  <c r="AD123" i="51"/>
  <c r="AC123" i="51"/>
  <c r="AB123" i="51"/>
  <c r="AA123" i="51"/>
  <c r="Z123" i="51"/>
  <c r="Y123" i="51"/>
  <c r="X123" i="51"/>
  <c r="S123" i="51"/>
  <c r="R123" i="51"/>
  <c r="Q123" i="51"/>
  <c r="P123" i="51"/>
  <c r="O123" i="51"/>
  <c r="H123" i="51"/>
  <c r="G123" i="51"/>
  <c r="F123" i="51"/>
  <c r="E123" i="51"/>
  <c r="AK122" i="51"/>
  <c r="AJ122" i="51"/>
  <c r="AI122" i="51"/>
  <c r="AH122" i="51"/>
  <c r="AG122" i="51"/>
  <c r="AF122" i="51"/>
  <c r="AE122" i="51"/>
  <c r="AD122" i="51"/>
  <c r="AC122" i="51"/>
  <c r="AB122" i="51"/>
  <c r="AA122" i="51"/>
  <c r="Z122" i="51"/>
  <c r="Y122" i="51"/>
  <c r="X122" i="51"/>
  <c r="S122" i="51"/>
  <c r="R122" i="51"/>
  <c r="Q122" i="51"/>
  <c r="P122" i="51"/>
  <c r="O122" i="51"/>
  <c r="H122" i="51"/>
  <c r="G122" i="51"/>
  <c r="F122" i="51"/>
  <c r="E122" i="51"/>
  <c r="AK121" i="51"/>
  <c r="AJ121" i="51"/>
  <c r="AI121" i="51"/>
  <c r="AH121" i="51"/>
  <c r="AG121" i="51"/>
  <c r="AF121" i="51"/>
  <c r="AE121" i="51"/>
  <c r="AD121" i="51"/>
  <c r="AC121" i="51"/>
  <c r="AB121" i="51"/>
  <c r="AA121" i="51"/>
  <c r="Z121" i="51"/>
  <c r="Y121" i="51"/>
  <c r="X121" i="51"/>
  <c r="S121" i="51"/>
  <c r="R121" i="51"/>
  <c r="Q121" i="51"/>
  <c r="P121" i="51"/>
  <c r="O121" i="51"/>
  <c r="H121" i="51"/>
  <c r="G121" i="51"/>
  <c r="F121" i="51"/>
  <c r="E121" i="51"/>
  <c r="AK120" i="51"/>
  <c r="AJ120" i="51"/>
  <c r="AI120" i="51"/>
  <c r="AH120" i="51"/>
  <c r="AG120" i="51"/>
  <c r="AF120" i="51"/>
  <c r="AE120" i="51"/>
  <c r="AD120" i="51"/>
  <c r="AC120" i="51"/>
  <c r="AB120" i="51"/>
  <c r="AA120" i="51"/>
  <c r="Z120" i="51"/>
  <c r="Y120" i="51"/>
  <c r="X120" i="51"/>
  <c r="S120" i="51"/>
  <c r="R120" i="51"/>
  <c r="Q120" i="51"/>
  <c r="P120" i="51"/>
  <c r="O120" i="51"/>
  <c r="H120" i="51"/>
  <c r="G120" i="51"/>
  <c r="F120" i="51"/>
  <c r="E120" i="51"/>
  <c r="AK118" i="51"/>
  <c r="AJ118" i="51"/>
  <c r="AI118" i="51"/>
  <c r="AH118" i="51"/>
  <c r="AG118" i="51"/>
  <c r="AF118" i="51"/>
  <c r="AE118" i="51"/>
  <c r="AD118" i="51"/>
  <c r="AC118" i="51"/>
  <c r="AB118" i="51"/>
  <c r="AA118" i="51"/>
  <c r="Z118" i="51"/>
  <c r="Y118" i="51"/>
  <c r="X118" i="51"/>
  <c r="S118" i="51"/>
  <c r="R118" i="51"/>
  <c r="Q118" i="51"/>
  <c r="P118" i="51"/>
  <c r="O118" i="51"/>
  <c r="H118" i="51"/>
  <c r="G118" i="51"/>
  <c r="F118" i="51"/>
  <c r="E118" i="51"/>
  <c r="AK117" i="51"/>
  <c r="AJ117" i="51"/>
  <c r="AI117" i="51"/>
  <c r="AH117" i="51"/>
  <c r="AG117" i="51"/>
  <c r="AF117" i="51"/>
  <c r="AE117" i="51"/>
  <c r="AD117" i="51"/>
  <c r="AC117" i="51"/>
  <c r="AB117" i="51"/>
  <c r="AA117" i="51"/>
  <c r="Z117" i="51"/>
  <c r="Y117" i="51"/>
  <c r="X117" i="51"/>
  <c r="S117" i="51"/>
  <c r="R117" i="51"/>
  <c r="Q117" i="51"/>
  <c r="P117" i="51"/>
  <c r="O117" i="51"/>
  <c r="H117" i="51"/>
  <c r="G117" i="51"/>
  <c r="F117" i="51"/>
  <c r="E117" i="51"/>
  <c r="AK116" i="51"/>
  <c r="AJ116" i="51"/>
  <c r="AI116" i="51"/>
  <c r="AH116" i="51"/>
  <c r="AG116" i="51"/>
  <c r="AF116" i="51"/>
  <c r="AE116" i="51"/>
  <c r="AD116" i="51"/>
  <c r="AC116" i="51"/>
  <c r="AB116" i="51"/>
  <c r="AA116" i="51"/>
  <c r="Z116" i="51"/>
  <c r="Y116" i="51"/>
  <c r="X116" i="51"/>
  <c r="S116" i="51"/>
  <c r="R116" i="51"/>
  <c r="Q116" i="51"/>
  <c r="P116" i="51"/>
  <c r="O116" i="51"/>
  <c r="H116" i="51"/>
  <c r="G116" i="51"/>
  <c r="F116" i="51"/>
  <c r="E116" i="51"/>
  <c r="AK115" i="51"/>
  <c r="AJ115" i="51"/>
  <c r="AI115" i="51"/>
  <c r="AH115" i="51"/>
  <c r="AG115" i="51"/>
  <c r="AF115" i="51"/>
  <c r="AE115" i="51"/>
  <c r="AD115" i="51"/>
  <c r="AC115" i="51"/>
  <c r="AB115" i="51"/>
  <c r="AA115" i="51"/>
  <c r="Z115" i="51"/>
  <c r="Y115" i="51"/>
  <c r="X115" i="51"/>
  <c r="S115" i="51"/>
  <c r="R115" i="51"/>
  <c r="Q115" i="51"/>
  <c r="P115" i="51"/>
  <c r="O115" i="51"/>
  <c r="H115" i="51"/>
  <c r="G115" i="51"/>
  <c r="F115" i="51"/>
  <c r="E115" i="51"/>
  <c r="AK114" i="51"/>
  <c r="AJ114" i="51"/>
  <c r="AI114" i="51"/>
  <c r="AH114" i="51"/>
  <c r="AG114" i="51"/>
  <c r="AF114" i="51"/>
  <c r="AE114" i="51"/>
  <c r="AD114" i="51"/>
  <c r="AC114" i="51"/>
  <c r="AB114" i="51"/>
  <c r="AA114" i="51"/>
  <c r="Z114" i="51"/>
  <c r="Y114" i="51"/>
  <c r="X114" i="51"/>
  <c r="S114" i="51"/>
  <c r="R114" i="51"/>
  <c r="Q114" i="51"/>
  <c r="P114" i="51"/>
  <c r="O114" i="51"/>
  <c r="H114" i="51"/>
  <c r="G114" i="51"/>
  <c r="F114" i="51"/>
  <c r="E114" i="51"/>
  <c r="AK113" i="51"/>
  <c r="AJ113" i="51"/>
  <c r="AI113" i="51"/>
  <c r="AH113" i="51"/>
  <c r="AG113" i="51"/>
  <c r="AF113" i="51"/>
  <c r="AE113" i="51"/>
  <c r="AD113" i="51"/>
  <c r="AC113" i="51"/>
  <c r="AB113" i="51"/>
  <c r="AA113" i="51"/>
  <c r="Z113" i="51"/>
  <c r="Y113" i="51"/>
  <c r="X113" i="51"/>
  <c r="S113" i="51"/>
  <c r="R113" i="51"/>
  <c r="Q113" i="51"/>
  <c r="P113" i="51"/>
  <c r="O113" i="51"/>
  <c r="H113" i="51"/>
  <c r="G113" i="51"/>
  <c r="F113" i="51"/>
  <c r="E113" i="51"/>
  <c r="AK112" i="51"/>
  <c r="AJ112" i="51"/>
  <c r="AI112" i="51"/>
  <c r="AH112" i="51"/>
  <c r="AG112" i="51"/>
  <c r="AF112" i="51"/>
  <c r="AE112" i="51"/>
  <c r="AD112" i="51"/>
  <c r="AC112" i="51"/>
  <c r="AB112" i="51"/>
  <c r="AA112" i="51"/>
  <c r="Z112" i="51"/>
  <c r="Y112" i="51"/>
  <c r="X112" i="51"/>
  <c r="S112" i="51"/>
  <c r="R112" i="51"/>
  <c r="Q112" i="51"/>
  <c r="P112" i="51"/>
  <c r="O112" i="51"/>
  <c r="H112" i="51"/>
  <c r="G112" i="51"/>
  <c r="F112" i="51"/>
  <c r="E112" i="51"/>
  <c r="AK111" i="51"/>
  <c r="AJ111" i="51"/>
  <c r="AI111" i="51"/>
  <c r="AH111" i="51"/>
  <c r="AG111" i="51"/>
  <c r="AF111" i="51"/>
  <c r="AE111" i="51"/>
  <c r="AD111" i="51"/>
  <c r="AC111" i="51"/>
  <c r="AB111" i="51"/>
  <c r="AA111" i="51"/>
  <c r="Z111" i="51"/>
  <c r="Y111" i="51"/>
  <c r="X111" i="51"/>
  <c r="S111" i="51"/>
  <c r="R111" i="51"/>
  <c r="Q111" i="51"/>
  <c r="P111" i="51"/>
  <c r="O111" i="51"/>
  <c r="H111" i="51"/>
  <c r="G111" i="51"/>
  <c r="F111" i="51"/>
  <c r="E111" i="51"/>
  <c r="AK110" i="51"/>
  <c r="AJ110" i="51"/>
  <c r="AI110" i="51"/>
  <c r="AH110" i="51"/>
  <c r="AG110" i="51"/>
  <c r="AF110" i="51"/>
  <c r="AE110" i="51"/>
  <c r="AD110" i="51"/>
  <c r="AC110" i="51"/>
  <c r="AB110" i="51"/>
  <c r="AA110" i="51"/>
  <c r="Z110" i="51"/>
  <c r="Y110" i="51"/>
  <c r="X110" i="51"/>
  <c r="S110" i="51"/>
  <c r="R110" i="51"/>
  <c r="Q110" i="51"/>
  <c r="P110" i="51"/>
  <c r="O110" i="51"/>
  <c r="H110" i="51"/>
  <c r="G110" i="51"/>
  <c r="F110" i="51"/>
  <c r="E110" i="51"/>
  <c r="AK109" i="51"/>
  <c r="AJ109" i="51"/>
  <c r="AI109" i="51"/>
  <c r="AH109" i="51"/>
  <c r="AG109" i="51"/>
  <c r="AF109" i="51"/>
  <c r="AE109" i="51"/>
  <c r="AD109" i="51"/>
  <c r="AC109" i="51"/>
  <c r="AB109" i="51"/>
  <c r="AA109" i="51"/>
  <c r="Z109" i="51"/>
  <c r="Y109" i="51"/>
  <c r="X109" i="51"/>
  <c r="S109" i="51"/>
  <c r="R109" i="51"/>
  <c r="Q109" i="51"/>
  <c r="P109" i="51"/>
  <c r="O109" i="51"/>
  <c r="H109" i="51"/>
  <c r="G109" i="51"/>
  <c r="F109" i="51"/>
  <c r="E109" i="51"/>
  <c r="AK108" i="51"/>
  <c r="AJ108" i="51"/>
  <c r="AI108" i="51"/>
  <c r="AH108" i="51"/>
  <c r="AG108" i="51"/>
  <c r="AF108" i="51"/>
  <c r="AE108" i="51"/>
  <c r="AD108" i="51"/>
  <c r="AC108" i="51"/>
  <c r="AB108" i="51"/>
  <c r="AA108" i="51"/>
  <c r="Z108" i="51"/>
  <c r="Y108" i="51"/>
  <c r="X108" i="51"/>
  <c r="S108" i="51"/>
  <c r="R108" i="51"/>
  <c r="Q108" i="51"/>
  <c r="P108" i="51"/>
  <c r="O108" i="51"/>
  <c r="H108" i="51"/>
  <c r="G108" i="51"/>
  <c r="F108" i="51"/>
  <c r="E108" i="51"/>
  <c r="AK107" i="51"/>
  <c r="AJ107" i="51"/>
  <c r="AI107" i="51"/>
  <c r="AH107" i="51"/>
  <c r="AG107" i="51"/>
  <c r="AF107" i="51"/>
  <c r="AE107" i="51"/>
  <c r="AD107" i="51"/>
  <c r="AC107" i="51"/>
  <c r="AB107" i="51"/>
  <c r="AA107" i="51"/>
  <c r="Z107" i="51"/>
  <c r="Y107" i="51"/>
  <c r="X107" i="51"/>
  <c r="S107" i="51"/>
  <c r="R107" i="51"/>
  <c r="Q107" i="51"/>
  <c r="P107" i="51"/>
  <c r="O107" i="51"/>
  <c r="H107" i="51"/>
  <c r="G107" i="51"/>
  <c r="F107" i="51"/>
  <c r="E107" i="51"/>
  <c r="AK106" i="51"/>
  <c r="AJ106" i="51"/>
  <c r="AI106" i="51"/>
  <c r="AH106" i="51"/>
  <c r="AG106" i="51"/>
  <c r="AF106" i="51"/>
  <c r="AE106" i="51"/>
  <c r="AD106" i="51"/>
  <c r="AC106" i="51"/>
  <c r="AB106" i="51"/>
  <c r="AA106" i="51"/>
  <c r="Z106" i="51"/>
  <c r="Y106" i="51"/>
  <c r="X106" i="51"/>
  <c r="S106" i="51"/>
  <c r="R106" i="51"/>
  <c r="Q106" i="51"/>
  <c r="P106" i="51"/>
  <c r="O106" i="51"/>
  <c r="H106" i="51"/>
  <c r="G106" i="51"/>
  <c r="F106" i="51"/>
  <c r="E106" i="51"/>
  <c r="AK105" i="51"/>
  <c r="AJ105" i="51"/>
  <c r="AI105" i="51"/>
  <c r="AH105" i="51"/>
  <c r="AG105" i="51"/>
  <c r="AF105" i="51"/>
  <c r="AE105" i="51"/>
  <c r="AD105" i="51"/>
  <c r="AC105" i="51"/>
  <c r="AB105" i="51"/>
  <c r="AA105" i="51"/>
  <c r="Z105" i="51"/>
  <c r="Y105" i="51"/>
  <c r="X105" i="51"/>
  <c r="S105" i="51"/>
  <c r="R105" i="51"/>
  <c r="Q105" i="51"/>
  <c r="P105" i="51"/>
  <c r="O105" i="51"/>
  <c r="H105" i="51"/>
  <c r="G105" i="51"/>
  <c r="F105" i="51"/>
  <c r="E105" i="51"/>
  <c r="AK103" i="51"/>
  <c r="AJ103" i="51"/>
  <c r="AI103" i="51"/>
  <c r="AH103" i="51"/>
  <c r="AG103" i="51"/>
  <c r="AF103" i="51"/>
  <c r="AE103" i="51"/>
  <c r="AD103" i="51"/>
  <c r="AC103" i="51"/>
  <c r="AB103" i="51"/>
  <c r="AA103" i="51"/>
  <c r="Z103" i="51"/>
  <c r="Y103" i="51"/>
  <c r="X103" i="51"/>
  <c r="S103" i="51"/>
  <c r="R103" i="51"/>
  <c r="Q103" i="51"/>
  <c r="P103" i="51"/>
  <c r="O103" i="51"/>
  <c r="H103" i="51"/>
  <c r="G103" i="51"/>
  <c r="F103" i="51"/>
  <c r="E103" i="51"/>
  <c r="AK102" i="51"/>
  <c r="AJ102" i="51"/>
  <c r="AI102" i="51"/>
  <c r="AH102" i="51"/>
  <c r="AG102" i="51"/>
  <c r="AF102" i="51"/>
  <c r="AE102" i="51"/>
  <c r="AD102" i="51"/>
  <c r="AC102" i="51"/>
  <c r="AB102" i="51"/>
  <c r="AA102" i="51"/>
  <c r="Z102" i="51"/>
  <c r="Y102" i="51"/>
  <c r="X102" i="51"/>
  <c r="S102" i="51"/>
  <c r="R102" i="51"/>
  <c r="Q102" i="51"/>
  <c r="P102" i="51"/>
  <c r="O102" i="51"/>
  <c r="H102" i="51"/>
  <c r="G102" i="51"/>
  <c r="F102" i="51"/>
  <c r="E102" i="51"/>
  <c r="AK101" i="51"/>
  <c r="AJ101" i="51"/>
  <c r="AI101" i="51"/>
  <c r="AH101" i="51"/>
  <c r="AG101" i="51"/>
  <c r="AF101" i="51"/>
  <c r="AE101" i="51"/>
  <c r="AD101" i="51"/>
  <c r="AC101" i="51"/>
  <c r="AB101" i="51"/>
  <c r="AA101" i="51"/>
  <c r="Z101" i="51"/>
  <c r="Y101" i="51"/>
  <c r="X101" i="51"/>
  <c r="S101" i="51"/>
  <c r="R101" i="51"/>
  <c r="Q101" i="51"/>
  <c r="P101" i="51"/>
  <c r="O101" i="51"/>
  <c r="H101" i="51"/>
  <c r="G101" i="51"/>
  <c r="F101" i="51"/>
  <c r="E101" i="51"/>
  <c r="AK100" i="51"/>
  <c r="AJ100" i="51"/>
  <c r="AI100" i="51"/>
  <c r="AH100" i="51"/>
  <c r="AG100" i="51"/>
  <c r="AF100" i="51"/>
  <c r="AE100" i="51"/>
  <c r="AD100" i="51"/>
  <c r="AC100" i="51"/>
  <c r="AB100" i="51"/>
  <c r="AA100" i="51"/>
  <c r="Z100" i="51"/>
  <c r="Y100" i="51"/>
  <c r="X100" i="51"/>
  <c r="S100" i="51"/>
  <c r="R100" i="51"/>
  <c r="Q100" i="51"/>
  <c r="P100" i="51"/>
  <c r="O100" i="51"/>
  <c r="H100" i="51"/>
  <c r="G100" i="51"/>
  <c r="F100" i="51"/>
  <c r="E100" i="51"/>
  <c r="AK99" i="51"/>
  <c r="AJ99" i="51"/>
  <c r="AI99" i="51"/>
  <c r="AH99" i="51"/>
  <c r="AG99" i="51"/>
  <c r="AF99" i="51"/>
  <c r="AE99" i="51"/>
  <c r="AD99" i="51"/>
  <c r="AC99" i="51"/>
  <c r="AB99" i="51"/>
  <c r="AA99" i="51"/>
  <c r="Z99" i="51"/>
  <c r="Y99" i="51"/>
  <c r="X99" i="51"/>
  <c r="S99" i="51"/>
  <c r="R99" i="51"/>
  <c r="Q99" i="51"/>
  <c r="P99" i="51"/>
  <c r="O99" i="51"/>
  <c r="H99" i="51"/>
  <c r="G99" i="51"/>
  <c r="F99" i="51"/>
  <c r="E99" i="51"/>
  <c r="AK98" i="51"/>
  <c r="AJ98" i="51"/>
  <c r="AI98" i="51"/>
  <c r="AH98" i="51"/>
  <c r="AG98" i="51"/>
  <c r="AF98" i="51"/>
  <c r="AE98" i="51"/>
  <c r="AD98" i="51"/>
  <c r="AC98" i="51"/>
  <c r="AB98" i="51"/>
  <c r="AA98" i="51"/>
  <c r="Z98" i="51"/>
  <c r="Y98" i="51"/>
  <c r="X98" i="51"/>
  <c r="S98" i="51"/>
  <c r="R98" i="51"/>
  <c r="Q98" i="51"/>
  <c r="P98" i="51"/>
  <c r="O98" i="51"/>
  <c r="H98" i="51"/>
  <c r="G98" i="51"/>
  <c r="F98" i="51"/>
  <c r="E98" i="51"/>
  <c r="AK97" i="51"/>
  <c r="AJ97" i="51"/>
  <c r="AI97" i="51"/>
  <c r="AH97" i="51"/>
  <c r="AG97" i="51"/>
  <c r="AF97" i="51"/>
  <c r="AE97" i="51"/>
  <c r="AD97" i="51"/>
  <c r="AC97" i="51"/>
  <c r="AB97" i="51"/>
  <c r="AA97" i="51"/>
  <c r="Z97" i="51"/>
  <c r="Y97" i="51"/>
  <c r="X97" i="51"/>
  <c r="S97" i="51"/>
  <c r="R97" i="51"/>
  <c r="Q97" i="51"/>
  <c r="P97" i="51"/>
  <c r="O97" i="51"/>
  <c r="H97" i="51"/>
  <c r="G97" i="51"/>
  <c r="F97" i="51"/>
  <c r="E97" i="51"/>
  <c r="AK96" i="51"/>
  <c r="AJ96" i="51"/>
  <c r="AI96" i="51"/>
  <c r="AH96" i="51"/>
  <c r="AG96" i="51"/>
  <c r="AF96" i="51"/>
  <c r="AE96" i="51"/>
  <c r="AD96" i="51"/>
  <c r="AC96" i="51"/>
  <c r="AB96" i="51"/>
  <c r="AA96" i="51"/>
  <c r="Z96" i="51"/>
  <c r="Y96" i="51"/>
  <c r="X96" i="51"/>
  <c r="S96" i="51"/>
  <c r="R96" i="51"/>
  <c r="Q96" i="51"/>
  <c r="P96" i="51"/>
  <c r="O96" i="51"/>
  <c r="H96" i="51"/>
  <c r="G96" i="51"/>
  <c r="F96" i="51"/>
  <c r="E96" i="51"/>
  <c r="AK95" i="51"/>
  <c r="AJ95" i="51"/>
  <c r="AI95" i="51"/>
  <c r="AH95" i="51"/>
  <c r="AG95" i="51"/>
  <c r="AF95" i="51"/>
  <c r="AE95" i="51"/>
  <c r="AD95" i="51"/>
  <c r="AC95" i="51"/>
  <c r="AB95" i="51"/>
  <c r="AA95" i="51"/>
  <c r="Z95" i="51"/>
  <c r="Y95" i="51"/>
  <c r="X95" i="51"/>
  <c r="S95" i="51"/>
  <c r="R95" i="51"/>
  <c r="Q95" i="51"/>
  <c r="P95" i="51"/>
  <c r="O95" i="51"/>
  <c r="H95" i="51"/>
  <c r="G95" i="51"/>
  <c r="F95" i="51"/>
  <c r="E95" i="51"/>
  <c r="AK94" i="51"/>
  <c r="AJ94" i="51"/>
  <c r="AI94" i="51"/>
  <c r="AH94" i="51"/>
  <c r="AG94" i="51"/>
  <c r="AF94" i="51"/>
  <c r="AE94" i="51"/>
  <c r="AD94" i="51"/>
  <c r="AC94" i="51"/>
  <c r="AB94" i="51"/>
  <c r="AA94" i="51"/>
  <c r="Z94" i="51"/>
  <c r="Y94" i="51"/>
  <c r="X94" i="51"/>
  <c r="S94" i="51"/>
  <c r="R94" i="51"/>
  <c r="Q94" i="51"/>
  <c r="P94" i="51"/>
  <c r="O94" i="51"/>
  <c r="H94" i="51"/>
  <c r="G94" i="51"/>
  <c r="F94" i="51"/>
  <c r="E94" i="51"/>
  <c r="AK93" i="51"/>
  <c r="AJ93" i="51"/>
  <c r="AI93" i="51"/>
  <c r="AH93" i="51"/>
  <c r="AG93" i="51"/>
  <c r="AF93" i="51"/>
  <c r="AE93" i="51"/>
  <c r="AD93" i="51"/>
  <c r="AC93" i="51"/>
  <c r="AB93" i="51"/>
  <c r="AA93" i="51"/>
  <c r="Z93" i="51"/>
  <c r="Y93" i="51"/>
  <c r="X93" i="51"/>
  <c r="S93" i="51"/>
  <c r="R93" i="51"/>
  <c r="Q93" i="51"/>
  <c r="P93" i="51"/>
  <c r="O93" i="51"/>
  <c r="H93" i="51"/>
  <c r="G93" i="51"/>
  <c r="F93" i="51"/>
  <c r="E93" i="51"/>
  <c r="AK92" i="51"/>
  <c r="AJ92" i="51"/>
  <c r="AI92" i="51"/>
  <c r="AH92" i="51"/>
  <c r="AG92" i="51"/>
  <c r="AF92" i="51"/>
  <c r="AE92" i="51"/>
  <c r="AD92" i="51"/>
  <c r="AC92" i="51"/>
  <c r="AB92" i="51"/>
  <c r="AA92" i="51"/>
  <c r="Z92" i="51"/>
  <c r="Y92" i="51"/>
  <c r="X92" i="51"/>
  <c r="S92" i="51"/>
  <c r="R92" i="51"/>
  <c r="Q92" i="51"/>
  <c r="P92" i="51"/>
  <c r="O92" i="51"/>
  <c r="H92" i="51"/>
  <c r="G92" i="51"/>
  <c r="F92" i="51"/>
  <c r="E92" i="51"/>
  <c r="AK90" i="51"/>
  <c r="AJ90" i="51"/>
  <c r="AI90" i="51"/>
  <c r="AH90" i="51"/>
  <c r="AG90" i="51"/>
  <c r="AF90" i="51"/>
  <c r="AE90" i="51"/>
  <c r="AD90" i="51"/>
  <c r="AC90" i="51"/>
  <c r="AB90" i="51"/>
  <c r="AA90" i="51"/>
  <c r="Z90" i="51"/>
  <c r="Y90" i="51"/>
  <c r="X90" i="51"/>
  <c r="S90" i="51"/>
  <c r="R90" i="51"/>
  <c r="Q90" i="51"/>
  <c r="P90" i="51"/>
  <c r="O90" i="51"/>
  <c r="H90" i="51"/>
  <c r="G90" i="51"/>
  <c r="F90" i="51"/>
  <c r="E90" i="51"/>
  <c r="AK89" i="51"/>
  <c r="AJ89" i="51"/>
  <c r="AI89" i="51"/>
  <c r="AH89" i="51"/>
  <c r="AG89" i="51"/>
  <c r="AF89" i="51"/>
  <c r="AE89" i="51"/>
  <c r="AD89" i="51"/>
  <c r="AC89" i="51"/>
  <c r="AB89" i="51"/>
  <c r="AA89" i="51"/>
  <c r="Z89" i="51"/>
  <c r="Y89" i="51"/>
  <c r="X89" i="51"/>
  <c r="S89" i="51"/>
  <c r="R89" i="51"/>
  <c r="Q89" i="51"/>
  <c r="P89" i="51"/>
  <c r="O89" i="51"/>
  <c r="H89" i="51"/>
  <c r="G89" i="51"/>
  <c r="F89" i="51"/>
  <c r="E89" i="51"/>
  <c r="AK88" i="51"/>
  <c r="AJ88" i="51"/>
  <c r="AI88" i="51"/>
  <c r="AH88" i="51"/>
  <c r="AG88" i="51"/>
  <c r="AF88" i="51"/>
  <c r="AE88" i="51"/>
  <c r="AD88" i="51"/>
  <c r="AC88" i="51"/>
  <c r="AB88" i="51"/>
  <c r="AA88" i="51"/>
  <c r="Z88" i="51"/>
  <c r="Y88" i="51"/>
  <c r="X88" i="51"/>
  <c r="S88" i="51"/>
  <c r="R88" i="51"/>
  <c r="Q88" i="51"/>
  <c r="P88" i="51"/>
  <c r="O88" i="51"/>
  <c r="H88" i="51"/>
  <c r="G88" i="51"/>
  <c r="F88" i="51"/>
  <c r="E88" i="51"/>
  <c r="AK87" i="51"/>
  <c r="AJ87" i="51"/>
  <c r="AI87" i="51"/>
  <c r="AH87" i="51"/>
  <c r="AG87" i="51"/>
  <c r="AF87" i="51"/>
  <c r="AE87" i="51"/>
  <c r="AD87" i="51"/>
  <c r="AC87" i="51"/>
  <c r="AB87" i="51"/>
  <c r="AA87" i="51"/>
  <c r="Z87" i="51"/>
  <c r="Y87" i="51"/>
  <c r="X87" i="51"/>
  <c r="S87" i="51"/>
  <c r="R87" i="51"/>
  <c r="Q87" i="51"/>
  <c r="P87" i="51"/>
  <c r="O87" i="51"/>
  <c r="H87" i="51"/>
  <c r="G87" i="51"/>
  <c r="F87" i="51"/>
  <c r="E87" i="51"/>
  <c r="AK86" i="51"/>
  <c r="AJ86" i="51"/>
  <c r="AI86" i="51"/>
  <c r="AH86" i="51"/>
  <c r="AG86" i="51"/>
  <c r="AF86" i="51"/>
  <c r="AE86" i="51"/>
  <c r="AD86" i="51"/>
  <c r="AC86" i="51"/>
  <c r="AB86" i="51"/>
  <c r="AA86" i="51"/>
  <c r="Z86" i="51"/>
  <c r="Y86" i="51"/>
  <c r="X86" i="51"/>
  <c r="S86" i="51"/>
  <c r="R86" i="51"/>
  <c r="Q86" i="51"/>
  <c r="P86" i="51"/>
  <c r="O86" i="51"/>
  <c r="H86" i="51"/>
  <c r="G86" i="51"/>
  <c r="F86" i="51"/>
  <c r="E86" i="51"/>
  <c r="AK85" i="51"/>
  <c r="AJ85" i="51"/>
  <c r="AI85" i="51"/>
  <c r="AH85" i="51"/>
  <c r="AG85" i="51"/>
  <c r="AF85" i="51"/>
  <c r="AE85" i="51"/>
  <c r="AD85" i="51"/>
  <c r="AC85" i="51"/>
  <c r="AB85" i="51"/>
  <c r="AA85" i="51"/>
  <c r="Z85" i="51"/>
  <c r="Y85" i="51"/>
  <c r="X85" i="51"/>
  <c r="S85" i="51"/>
  <c r="R85" i="51"/>
  <c r="Q85" i="51"/>
  <c r="P85" i="51"/>
  <c r="O85" i="51"/>
  <c r="H85" i="51"/>
  <c r="G85" i="51"/>
  <c r="F85" i="51"/>
  <c r="E85" i="51"/>
  <c r="AK84" i="51"/>
  <c r="AJ84" i="51"/>
  <c r="AI84" i="51"/>
  <c r="AH84" i="51"/>
  <c r="AG84" i="51"/>
  <c r="AF84" i="51"/>
  <c r="AE84" i="51"/>
  <c r="AD84" i="51"/>
  <c r="AC84" i="51"/>
  <c r="AB84" i="51"/>
  <c r="AA84" i="51"/>
  <c r="Z84" i="51"/>
  <c r="Y84" i="51"/>
  <c r="X84" i="51"/>
  <c r="S84" i="51"/>
  <c r="R84" i="51"/>
  <c r="Q84" i="51"/>
  <c r="P84" i="51"/>
  <c r="O84" i="51"/>
  <c r="H84" i="51"/>
  <c r="G84" i="51"/>
  <c r="F84" i="51"/>
  <c r="E84" i="51"/>
  <c r="AK83" i="51"/>
  <c r="AJ83" i="51"/>
  <c r="AI83" i="51"/>
  <c r="AH83" i="51"/>
  <c r="AG83" i="51"/>
  <c r="AF83" i="51"/>
  <c r="AE83" i="51"/>
  <c r="AD83" i="51"/>
  <c r="AC83" i="51"/>
  <c r="AB83" i="51"/>
  <c r="AA83" i="51"/>
  <c r="Z83" i="51"/>
  <c r="Y83" i="51"/>
  <c r="X83" i="51"/>
  <c r="S83" i="51"/>
  <c r="R83" i="51"/>
  <c r="Q83" i="51"/>
  <c r="P83" i="51"/>
  <c r="O83" i="51"/>
  <c r="H83" i="51"/>
  <c r="G83" i="51"/>
  <c r="F83" i="51"/>
  <c r="E83" i="51"/>
  <c r="AK82" i="51"/>
  <c r="AJ82" i="51"/>
  <c r="AI82" i="51"/>
  <c r="AH82" i="51"/>
  <c r="AG82" i="51"/>
  <c r="AF82" i="51"/>
  <c r="AE82" i="51"/>
  <c r="AD82" i="51"/>
  <c r="AC82" i="51"/>
  <c r="AB82" i="51"/>
  <c r="AA82" i="51"/>
  <c r="Z82" i="51"/>
  <c r="Y82" i="51"/>
  <c r="X82" i="51"/>
  <c r="S82" i="51"/>
  <c r="R82" i="51"/>
  <c r="Q82" i="51"/>
  <c r="P82" i="51"/>
  <c r="O82" i="51"/>
  <c r="H82" i="51"/>
  <c r="G82" i="51"/>
  <c r="F82" i="51"/>
  <c r="E82" i="51"/>
  <c r="AK81" i="51"/>
  <c r="AJ81" i="51"/>
  <c r="AI81" i="51"/>
  <c r="AH81" i="51"/>
  <c r="AG81" i="51"/>
  <c r="AF81" i="51"/>
  <c r="AE81" i="51"/>
  <c r="AD81" i="51"/>
  <c r="AC81" i="51"/>
  <c r="AB81" i="51"/>
  <c r="AA81" i="51"/>
  <c r="Z81" i="51"/>
  <c r="Y81" i="51"/>
  <c r="X81" i="51"/>
  <c r="S81" i="51"/>
  <c r="R81" i="51"/>
  <c r="Q81" i="51"/>
  <c r="P81" i="51"/>
  <c r="O81" i="51"/>
  <c r="H81" i="51"/>
  <c r="G81" i="51"/>
  <c r="F81" i="51"/>
  <c r="E81" i="51"/>
  <c r="AK80" i="51"/>
  <c r="AJ80" i="51"/>
  <c r="AI80" i="51"/>
  <c r="AH80" i="51"/>
  <c r="AG80" i="51"/>
  <c r="AF80" i="51"/>
  <c r="AE80" i="51"/>
  <c r="AD80" i="51"/>
  <c r="AC80" i="51"/>
  <c r="AB80" i="51"/>
  <c r="AA80" i="51"/>
  <c r="Z80" i="51"/>
  <c r="Y80" i="51"/>
  <c r="X80" i="51"/>
  <c r="S80" i="51"/>
  <c r="R80" i="51"/>
  <c r="Q80" i="51"/>
  <c r="P80" i="51"/>
  <c r="O80" i="51"/>
  <c r="H80" i="51"/>
  <c r="G80" i="51"/>
  <c r="F80" i="51"/>
  <c r="E80" i="51"/>
  <c r="AK79" i="51"/>
  <c r="AJ79" i="51"/>
  <c r="AI79" i="51"/>
  <c r="AH79" i="51"/>
  <c r="AG79" i="51"/>
  <c r="AF79" i="51"/>
  <c r="AE79" i="51"/>
  <c r="AD79" i="51"/>
  <c r="AC79" i="51"/>
  <c r="AB79" i="51"/>
  <c r="AA79" i="51"/>
  <c r="Z79" i="51"/>
  <c r="Y79" i="51"/>
  <c r="X79" i="51"/>
  <c r="S79" i="51"/>
  <c r="R79" i="51"/>
  <c r="Q79" i="51"/>
  <c r="P79" i="51"/>
  <c r="O79" i="51"/>
  <c r="H79" i="51"/>
  <c r="G79" i="51"/>
  <c r="F79" i="51"/>
  <c r="E79" i="51"/>
  <c r="AK78" i="51"/>
  <c r="AJ78" i="51"/>
  <c r="AI78" i="51"/>
  <c r="AH78" i="51"/>
  <c r="AG78" i="51"/>
  <c r="AF78" i="51"/>
  <c r="AE78" i="51"/>
  <c r="AD78" i="51"/>
  <c r="AC78" i="51"/>
  <c r="AB78" i="51"/>
  <c r="AA78" i="51"/>
  <c r="Z78" i="51"/>
  <c r="Y78" i="51"/>
  <c r="X78" i="51"/>
  <c r="S78" i="51"/>
  <c r="R78" i="51"/>
  <c r="Q78" i="51"/>
  <c r="P78" i="51"/>
  <c r="O78" i="51"/>
  <c r="H78" i="51"/>
  <c r="G78" i="51"/>
  <c r="F78" i="51"/>
  <c r="E78" i="51"/>
  <c r="AK76" i="51"/>
  <c r="AJ76" i="51"/>
  <c r="AI76" i="51"/>
  <c r="AH76" i="51"/>
  <c r="AG76" i="51"/>
  <c r="AF76" i="51"/>
  <c r="AE76" i="51"/>
  <c r="AD76" i="51"/>
  <c r="AC76" i="51"/>
  <c r="AB76" i="51"/>
  <c r="AA76" i="51"/>
  <c r="Z76" i="51"/>
  <c r="Y76" i="51"/>
  <c r="X76" i="51"/>
  <c r="S76" i="51"/>
  <c r="R76" i="51"/>
  <c r="Q76" i="51"/>
  <c r="P76" i="51"/>
  <c r="O76" i="51"/>
  <c r="H76" i="51"/>
  <c r="G76" i="51"/>
  <c r="F76" i="51"/>
  <c r="E76" i="51"/>
  <c r="AK75" i="51"/>
  <c r="AJ75" i="51"/>
  <c r="AI75" i="51"/>
  <c r="AH75" i="51"/>
  <c r="AG75" i="51"/>
  <c r="AF75" i="51"/>
  <c r="AE75" i="51"/>
  <c r="AD75" i="51"/>
  <c r="AC75" i="51"/>
  <c r="AB75" i="51"/>
  <c r="AA75" i="51"/>
  <c r="Z75" i="51"/>
  <c r="Y75" i="51"/>
  <c r="X75" i="51"/>
  <c r="S75" i="51"/>
  <c r="R75" i="51"/>
  <c r="Q75" i="51"/>
  <c r="P75" i="51"/>
  <c r="O75" i="51"/>
  <c r="H75" i="51"/>
  <c r="G75" i="51"/>
  <c r="F75" i="51"/>
  <c r="E75" i="51"/>
  <c r="AK70" i="51"/>
  <c r="AJ70" i="51"/>
  <c r="AI70" i="51"/>
  <c r="AH70" i="51"/>
  <c r="AG70" i="51"/>
  <c r="AF70" i="51"/>
  <c r="AE70" i="51"/>
  <c r="AD70" i="51"/>
  <c r="AC70" i="51"/>
  <c r="AB70" i="51"/>
  <c r="AA70" i="51"/>
  <c r="Z70" i="51"/>
  <c r="Y70" i="51"/>
  <c r="X70" i="51"/>
  <c r="S70" i="51"/>
  <c r="R70" i="51"/>
  <c r="Q70" i="51"/>
  <c r="P70" i="51"/>
  <c r="O70" i="51"/>
  <c r="H70" i="51"/>
  <c r="G70" i="51"/>
  <c r="F70" i="51"/>
  <c r="E70" i="51"/>
  <c r="AK68" i="51"/>
  <c r="AJ68" i="51"/>
  <c r="AI68" i="51"/>
  <c r="AH68" i="51"/>
  <c r="AG68" i="51"/>
  <c r="AF68" i="51"/>
  <c r="AE68" i="51"/>
  <c r="AD68" i="51"/>
  <c r="AC68" i="51"/>
  <c r="AB68" i="51"/>
  <c r="AA68" i="51"/>
  <c r="Z68" i="51"/>
  <c r="Y68" i="51"/>
  <c r="X68" i="51"/>
  <c r="S68" i="51"/>
  <c r="R68" i="51"/>
  <c r="Q68" i="51"/>
  <c r="P68" i="51"/>
  <c r="O68" i="51"/>
  <c r="H68" i="51"/>
  <c r="G68" i="51"/>
  <c r="F68" i="51"/>
  <c r="E68" i="51"/>
  <c r="AJ67" i="51"/>
  <c r="AI67" i="51"/>
  <c r="AH67" i="51"/>
  <c r="AG67" i="51"/>
  <c r="AF67" i="51"/>
  <c r="AE67" i="51"/>
  <c r="AD67" i="51"/>
  <c r="AC67" i="51"/>
  <c r="AB67" i="51"/>
  <c r="AA67" i="51"/>
  <c r="Z67" i="51"/>
  <c r="Y67" i="51"/>
  <c r="X67" i="51"/>
  <c r="S67" i="51"/>
  <c r="R67" i="51"/>
  <c r="Q67" i="51"/>
  <c r="P67" i="51"/>
  <c r="O67" i="51"/>
  <c r="H67" i="51"/>
  <c r="G67" i="51"/>
  <c r="F67" i="51"/>
  <c r="E67" i="51"/>
  <c r="AK66" i="51"/>
  <c r="AJ66" i="51"/>
  <c r="AI66" i="51"/>
  <c r="AH66" i="51"/>
  <c r="AG66" i="51"/>
  <c r="AF66" i="51"/>
  <c r="AE66" i="51"/>
  <c r="AD66" i="51"/>
  <c r="AC66" i="51"/>
  <c r="AB66" i="51"/>
  <c r="AA66" i="51"/>
  <c r="Z66" i="51"/>
  <c r="Y66" i="51"/>
  <c r="X66" i="51"/>
  <c r="S66" i="51"/>
  <c r="R66" i="51"/>
  <c r="Q66" i="51"/>
  <c r="P66" i="51"/>
  <c r="O66" i="51"/>
  <c r="H66" i="51"/>
  <c r="G66" i="51"/>
  <c r="F66" i="51"/>
  <c r="E66" i="51"/>
  <c r="AK65" i="51"/>
  <c r="AJ65" i="51"/>
  <c r="AI65" i="51"/>
  <c r="AH65" i="51"/>
  <c r="AG65" i="51"/>
  <c r="AF65" i="51"/>
  <c r="AE65" i="51"/>
  <c r="AD65" i="51"/>
  <c r="AC65" i="51"/>
  <c r="AB65" i="51"/>
  <c r="AA65" i="51"/>
  <c r="Z65" i="51"/>
  <c r="Y65" i="51"/>
  <c r="X65" i="51"/>
  <c r="S65" i="51"/>
  <c r="R65" i="51"/>
  <c r="Q65" i="51"/>
  <c r="P65" i="51"/>
  <c r="O65" i="51"/>
  <c r="H65" i="51"/>
  <c r="G65" i="51"/>
  <c r="F65" i="51"/>
  <c r="E65" i="51"/>
  <c r="AJ64" i="51"/>
  <c r="AI64" i="51"/>
  <c r="AH64" i="51"/>
  <c r="AG64" i="51"/>
  <c r="AF64" i="51"/>
  <c r="AE64" i="51"/>
  <c r="AD64" i="51"/>
  <c r="AC64" i="51"/>
  <c r="AB64" i="51"/>
  <c r="AA64" i="51"/>
  <c r="Z64" i="51"/>
  <c r="Y64" i="51"/>
  <c r="X64" i="51"/>
  <c r="S64" i="51"/>
  <c r="R64" i="51"/>
  <c r="Q64" i="51"/>
  <c r="P64" i="51"/>
  <c r="O64" i="51"/>
  <c r="H64" i="51"/>
  <c r="G64" i="51"/>
  <c r="F64" i="51"/>
  <c r="E64" i="51"/>
  <c r="AK63" i="51"/>
  <c r="AJ63" i="51"/>
  <c r="AI63" i="51"/>
  <c r="AH63" i="51"/>
  <c r="AG63" i="51"/>
  <c r="AF63" i="51"/>
  <c r="AE63" i="51"/>
  <c r="AD63" i="51"/>
  <c r="AC63" i="51"/>
  <c r="AB63" i="51"/>
  <c r="AA63" i="51"/>
  <c r="Z63" i="51"/>
  <c r="Y63" i="51"/>
  <c r="X63" i="51"/>
  <c r="S63" i="51"/>
  <c r="R63" i="51"/>
  <c r="Q63" i="51"/>
  <c r="P63" i="51"/>
  <c r="O63" i="51"/>
  <c r="H63" i="51"/>
  <c r="G63" i="51"/>
  <c r="F63" i="51"/>
  <c r="E63" i="51"/>
  <c r="AK62" i="51"/>
  <c r="AJ62" i="51"/>
  <c r="AI62" i="51"/>
  <c r="AH62" i="51"/>
  <c r="AG62" i="51"/>
  <c r="AF62" i="51"/>
  <c r="AE62" i="51"/>
  <c r="AD62" i="51"/>
  <c r="AC62" i="51"/>
  <c r="AB62" i="51"/>
  <c r="AA62" i="51"/>
  <c r="Z62" i="51"/>
  <c r="Y62" i="51"/>
  <c r="X62" i="51"/>
  <c r="S62" i="51"/>
  <c r="R62" i="51"/>
  <c r="Q62" i="51"/>
  <c r="P62" i="51"/>
  <c r="O62" i="51"/>
  <c r="H62" i="51"/>
  <c r="G62" i="51"/>
  <c r="F62" i="51"/>
  <c r="E62" i="51"/>
  <c r="AJ61" i="51"/>
  <c r="AI61" i="51"/>
  <c r="AH61" i="51"/>
  <c r="AG61" i="51"/>
  <c r="AF61" i="51"/>
  <c r="AE61" i="51"/>
  <c r="AD61" i="51"/>
  <c r="AC61" i="51"/>
  <c r="AB61" i="51"/>
  <c r="AA61" i="51"/>
  <c r="Z61" i="51"/>
  <c r="Y61" i="51"/>
  <c r="X61" i="51"/>
  <c r="S61" i="51"/>
  <c r="R61" i="51"/>
  <c r="Q61" i="51"/>
  <c r="P61" i="51"/>
  <c r="O61" i="51"/>
  <c r="H61" i="51"/>
  <c r="G61" i="51"/>
  <c r="F61" i="51"/>
  <c r="E61" i="51"/>
  <c r="AK60" i="51"/>
  <c r="AJ60" i="51"/>
  <c r="AI60" i="51"/>
  <c r="AH60" i="51"/>
  <c r="AG60" i="51"/>
  <c r="AF60" i="51"/>
  <c r="AE60" i="51"/>
  <c r="AD60" i="51"/>
  <c r="AC60" i="51"/>
  <c r="AB60" i="51"/>
  <c r="AA60" i="51"/>
  <c r="Z60" i="51"/>
  <c r="Y60" i="51"/>
  <c r="X60" i="51"/>
  <c r="S60" i="51"/>
  <c r="R60" i="51"/>
  <c r="Q60" i="51"/>
  <c r="P60" i="51"/>
  <c r="O60" i="51"/>
  <c r="H60" i="51"/>
  <c r="G60" i="51"/>
  <c r="F60" i="51"/>
  <c r="E60" i="51"/>
  <c r="AK59" i="51"/>
  <c r="AJ59" i="51"/>
  <c r="AI59" i="51"/>
  <c r="AH59" i="51"/>
  <c r="AG59" i="51"/>
  <c r="AF59" i="51"/>
  <c r="AE59" i="51"/>
  <c r="AD59" i="51"/>
  <c r="AC59" i="51"/>
  <c r="AB59" i="51"/>
  <c r="AA59" i="51"/>
  <c r="Z59" i="51"/>
  <c r="Y59" i="51"/>
  <c r="X59" i="51"/>
  <c r="S59" i="51"/>
  <c r="R59" i="51"/>
  <c r="Q59" i="51"/>
  <c r="P59" i="51"/>
  <c r="O59" i="51"/>
  <c r="H59" i="51"/>
  <c r="G59" i="51"/>
  <c r="F59" i="51"/>
  <c r="E59" i="51"/>
  <c r="AK58" i="51"/>
  <c r="AJ58" i="51"/>
  <c r="AI58" i="51"/>
  <c r="AH58" i="51"/>
  <c r="AG58" i="51"/>
  <c r="AF58" i="51"/>
  <c r="AE58" i="51"/>
  <c r="AD58" i="51"/>
  <c r="AC58" i="51"/>
  <c r="AB58" i="51"/>
  <c r="AA58" i="51"/>
  <c r="Z58" i="51"/>
  <c r="Y58" i="51"/>
  <c r="X58" i="51"/>
  <c r="S58" i="51"/>
  <c r="R58" i="51"/>
  <c r="Q58" i="51"/>
  <c r="P58" i="51"/>
  <c r="O58" i="51"/>
  <c r="H58" i="51"/>
  <c r="G58" i="51"/>
  <c r="F58" i="51"/>
  <c r="E58" i="51"/>
  <c r="AJ57" i="51"/>
  <c r="AI57" i="51"/>
  <c r="AH57" i="51"/>
  <c r="AG57" i="51"/>
  <c r="AF57" i="51"/>
  <c r="AE57" i="51"/>
  <c r="AD57" i="51"/>
  <c r="AC57" i="51"/>
  <c r="AB57" i="51"/>
  <c r="AA57" i="51"/>
  <c r="Z57" i="51"/>
  <c r="Y57" i="51"/>
  <c r="X57" i="51"/>
  <c r="S57" i="51"/>
  <c r="R57" i="51"/>
  <c r="Q57" i="51"/>
  <c r="P57" i="51"/>
  <c r="O57" i="51"/>
  <c r="H57" i="51"/>
  <c r="G57" i="51"/>
  <c r="F57" i="51"/>
  <c r="E57" i="51"/>
  <c r="AK56" i="51"/>
  <c r="AJ56" i="51"/>
  <c r="AI56" i="51"/>
  <c r="AH56" i="51"/>
  <c r="AG56" i="51"/>
  <c r="AF56" i="51"/>
  <c r="AE56" i="51"/>
  <c r="AD56" i="51"/>
  <c r="AC56" i="51"/>
  <c r="AB56" i="51"/>
  <c r="AA56" i="51"/>
  <c r="Z56" i="51"/>
  <c r="Y56" i="51"/>
  <c r="X56" i="51"/>
  <c r="S56" i="51"/>
  <c r="R56" i="51"/>
  <c r="Q56" i="51"/>
  <c r="P56" i="51"/>
  <c r="O56" i="51"/>
  <c r="H56" i="51"/>
  <c r="G56" i="51"/>
  <c r="F56" i="51"/>
  <c r="E56" i="51"/>
  <c r="AK55" i="51"/>
  <c r="AJ55" i="51"/>
  <c r="AI55" i="51"/>
  <c r="AH55" i="51"/>
  <c r="AG55" i="51"/>
  <c r="AF55" i="51"/>
  <c r="AE55" i="51"/>
  <c r="AD55" i="51"/>
  <c r="AC55" i="51"/>
  <c r="AB55" i="51"/>
  <c r="AA55" i="51"/>
  <c r="Z55" i="51"/>
  <c r="Y55" i="51"/>
  <c r="X55" i="51"/>
  <c r="S55" i="51"/>
  <c r="R55" i="51"/>
  <c r="Q55" i="51"/>
  <c r="P55" i="51"/>
  <c r="O55" i="51"/>
  <c r="H55" i="51"/>
  <c r="G55" i="51"/>
  <c r="F55" i="51"/>
  <c r="E55" i="51"/>
  <c r="AJ54" i="51"/>
  <c r="AI54" i="51"/>
  <c r="AH54" i="51"/>
  <c r="AG54" i="51"/>
  <c r="AF54" i="51"/>
  <c r="AE54" i="51"/>
  <c r="AD54" i="51"/>
  <c r="AC54" i="51"/>
  <c r="AB54" i="51"/>
  <c r="AA54" i="51"/>
  <c r="Z54" i="51"/>
  <c r="Y54" i="51"/>
  <c r="X54" i="51"/>
  <c r="S54" i="51"/>
  <c r="R54" i="51"/>
  <c r="Q54" i="51"/>
  <c r="P54" i="51"/>
  <c r="O54" i="51"/>
  <c r="H54" i="51"/>
  <c r="G54" i="51"/>
  <c r="F54" i="51"/>
  <c r="E54" i="51"/>
  <c r="AK53" i="51"/>
  <c r="AJ53" i="51"/>
  <c r="AI53" i="51"/>
  <c r="AH53" i="51"/>
  <c r="AG53" i="51"/>
  <c r="AF53" i="51"/>
  <c r="AE53" i="51"/>
  <c r="AD53" i="51"/>
  <c r="AC53" i="51"/>
  <c r="AB53" i="51"/>
  <c r="AA53" i="51"/>
  <c r="Z53" i="51"/>
  <c r="Y53" i="51"/>
  <c r="X53" i="51"/>
  <c r="S53" i="51"/>
  <c r="R53" i="51"/>
  <c r="Q53" i="51"/>
  <c r="P53" i="51"/>
  <c r="O53" i="51"/>
  <c r="H53" i="51"/>
  <c r="G53" i="51"/>
  <c r="F53" i="51"/>
  <c r="E53" i="51"/>
  <c r="AK52" i="51"/>
  <c r="AJ52" i="51"/>
  <c r="AI52" i="51"/>
  <c r="AH52" i="51"/>
  <c r="AG52" i="51"/>
  <c r="AF52" i="51"/>
  <c r="AE52" i="51"/>
  <c r="AD52" i="51"/>
  <c r="AC52" i="51"/>
  <c r="AB52" i="51"/>
  <c r="AA52" i="51"/>
  <c r="Z52" i="51"/>
  <c r="Y52" i="51"/>
  <c r="X52" i="51"/>
  <c r="S52" i="51"/>
  <c r="R52" i="51"/>
  <c r="Q52" i="51"/>
  <c r="P52" i="51"/>
  <c r="O52" i="51"/>
  <c r="H52" i="51"/>
  <c r="G52" i="51"/>
  <c r="F52" i="51"/>
  <c r="E52" i="51"/>
  <c r="AK50" i="51"/>
  <c r="AJ50" i="51"/>
  <c r="AI50" i="51"/>
  <c r="AH50" i="51"/>
  <c r="AG50" i="51"/>
  <c r="AF50" i="51"/>
  <c r="AE50" i="51"/>
  <c r="AD50" i="51"/>
  <c r="AC50" i="51"/>
  <c r="AB50" i="51"/>
  <c r="AA50" i="51"/>
  <c r="Z50" i="51"/>
  <c r="Y50" i="51"/>
  <c r="X50" i="51"/>
  <c r="S50" i="51"/>
  <c r="R50" i="51"/>
  <c r="Q50" i="51"/>
  <c r="P50" i="51"/>
  <c r="O50" i="51"/>
  <c r="H50" i="51"/>
  <c r="G50" i="51"/>
  <c r="F50" i="51"/>
  <c r="E50" i="51"/>
  <c r="AK49" i="51"/>
  <c r="AJ49" i="51"/>
  <c r="AI49" i="51"/>
  <c r="AH49" i="51"/>
  <c r="AG49" i="51"/>
  <c r="AF49" i="51"/>
  <c r="AE49" i="51"/>
  <c r="AD49" i="51"/>
  <c r="AC49" i="51"/>
  <c r="AB49" i="51"/>
  <c r="AA49" i="51"/>
  <c r="Z49" i="51"/>
  <c r="Y49" i="51"/>
  <c r="X49" i="51"/>
  <c r="S49" i="51"/>
  <c r="R49" i="51"/>
  <c r="Q49" i="51"/>
  <c r="P49" i="51"/>
  <c r="O49" i="51"/>
  <c r="H49" i="51"/>
  <c r="G49" i="51"/>
  <c r="F49" i="51"/>
  <c r="E49" i="51"/>
  <c r="AK48" i="51"/>
  <c r="AJ48" i="51"/>
  <c r="AI48" i="51"/>
  <c r="AH48" i="51"/>
  <c r="AG48" i="51"/>
  <c r="AF48" i="51"/>
  <c r="AE48" i="51"/>
  <c r="AD48" i="51"/>
  <c r="AC48" i="51"/>
  <c r="AB48" i="51"/>
  <c r="AA48" i="51"/>
  <c r="Z48" i="51"/>
  <c r="Y48" i="51"/>
  <c r="X48" i="51"/>
  <c r="S48" i="51"/>
  <c r="R48" i="51"/>
  <c r="Q48" i="51"/>
  <c r="P48" i="51"/>
  <c r="O48" i="51"/>
  <c r="H48" i="51"/>
  <c r="G48" i="51"/>
  <c r="F48" i="51"/>
  <c r="E48" i="51"/>
  <c r="AK47" i="51"/>
  <c r="AJ47" i="51"/>
  <c r="AI47" i="51"/>
  <c r="AH47" i="51"/>
  <c r="AG47" i="51"/>
  <c r="AF47" i="51"/>
  <c r="AE47" i="51"/>
  <c r="AD47" i="51"/>
  <c r="AC47" i="51"/>
  <c r="AB47" i="51"/>
  <c r="AA47" i="51"/>
  <c r="Z47" i="51"/>
  <c r="Y47" i="51"/>
  <c r="X47" i="51"/>
  <c r="S47" i="51"/>
  <c r="R47" i="51"/>
  <c r="Q47" i="51"/>
  <c r="P47" i="51"/>
  <c r="O47" i="51"/>
  <c r="H47" i="51"/>
  <c r="G47" i="51"/>
  <c r="F47" i="51"/>
  <c r="E47" i="51"/>
  <c r="AK46" i="51"/>
  <c r="AJ46" i="51"/>
  <c r="AI46" i="51"/>
  <c r="AH46" i="51"/>
  <c r="AG46" i="51"/>
  <c r="AF46" i="51"/>
  <c r="AE46" i="51"/>
  <c r="AD46" i="51"/>
  <c r="AC46" i="51"/>
  <c r="AB46" i="51"/>
  <c r="AA46" i="51"/>
  <c r="Z46" i="51"/>
  <c r="Y46" i="51"/>
  <c r="X46" i="51"/>
  <c r="S46" i="51"/>
  <c r="R46" i="51"/>
  <c r="Q46" i="51"/>
  <c r="P46" i="51"/>
  <c r="O46" i="51"/>
  <c r="H46" i="51"/>
  <c r="G46" i="51"/>
  <c r="F46" i="51"/>
  <c r="E46" i="51"/>
  <c r="AK44" i="51"/>
  <c r="AJ44" i="51"/>
  <c r="AI44" i="51"/>
  <c r="AH44" i="51"/>
  <c r="AG44" i="51"/>
  <c r="AF44" i="51"/>
  <c r="AE44" i="51"/>
  <c r="AD44" i="51"/>
  <c r="AC44" i="51"/>
  <c r="AB44" i="51"/>
  <c r="AA44" i="51"/>
  <c r="Z44" i="51"/>
  <c r="Y44" i="51"/>
  <c r="X44" i="51"/>
  <c r="S44" i="51"/>
  <c r="R44" i="51"/>
  <c r="Q44" i="51"/>
  <c r="P44" i="51"/>
  <c r="O44" i="51"/>
  <c r="H44" i="51"/>
  <c r="G44" i="51"/>
  <c r="F44" i="51"/>
  <c r="E44" i="51"/>
  <c r="AK42" i="51"/>
  <c r="AJ42" i="51"/>
  <c r="AI42" i="51"/>
  <c r="AH42" i="51"/>
  <c r="AG42" i="51"/>
  <c r="AF42" i="51"/>
  <c r="AE42" i="51"/>
  <c r="AD42" i="51"/>
  <c r="AC42" i="51"/>
  <c r="AB42" i="51"/>
  <c r="AA42" i="51"/>
  <c r="Z42" i="51"/>
  <c r="Y42" i="51"/>
  <c r="X42" i="51"/>
  <c r="S42" i="51"/>
  <c r="R42" i="51"/>
  <c r="Q42" i="51"/>
  <c r="P42" i="51"/>
  <c r="O42" i="51"/>
  <c r="H42" i="51"/>
  <c r="G42" i="51"/>
  <c r="F42" i="51"/>
  <c r="E42" i="51"/>
  <c r="AK41" i="51"/>
  <c r="AJ41" i="51"/>
  <c r="AI41" i="51"/>
  <c r="AH41" i="51"/>
  <c r="AG41" i="51"/>
  <c r="AF41" i="51"/>
  <c r="AE41" i="51"/>
  <c r="AD41" i="51"/>
  <c r="AC41" i="51"/>
  <c r="AB41" i="51"/>
  <c r="AA41" i="51"/>
  <c r="Z41" i="51"/>
  <c r="Y41" i="51"/>
  <c r="X41" i="51"/>
  <c r="S41" i="51"/>
  <c r="R41" i="51"/>
  <c r="Q41" i="51"/>
  <c r="P41" i="51"/>
  <c r="O41" i="51"/>
  <c r="H41" i="51"/>
  <c r="G41" i="51"/>
  <c r="F41" i="51"/>
  <c r="E41" i="51"/>
  <c r="AK40" i="51"/>
  <c r="AJ40" i="51"/>
  <c r="AI40" i="51"/>
  <c r="AH40" i="51"/>
  <c r="AG40" i="51"/>
  <c r="AF40" i="51"/>
  <c r="AE40" i="51"/>
  <c r="AD40" i="51"/>
  <c r="AC40" i="51"/>
  <c r="AB40" i="51"/>
  <c r="AA40" i="51"/>
  <c r="Z40" i="51"/>
  <c r="Y40" i="51"/>
  <c r="X40" i="51"/>
  <c r="S40" i="51"/>
  <c r="R40" i="51"/>
  <c r="Q40" i="51"/>
  <c r="P40" i="51"/>
  <c r="O40" i="51"/>
  <c r="H40" i="51"/>
  <c r="G40" i="51"/>
  <c r="F40" i="51"/>
  <c r="E40" i="51"/>
  <c r="AK37" i="51"/>
  <c r="AJ37" i="51"/>
  <c r="AI37" i="51"/>
  <c r="AH37" i="51"/>
  <c r="AG37" i="51"/>
  <c r="AF37" i="51"/>
  <c r="AE37" i="51"/>
  <c r="AD37" i="51"/>
  <c r="AC37" i="51"/>
  <c r="AB37" i="51"/>
  <c r="AA37" i="51"/>
  <c r="Z37" i="51"/>
  <c r="Y37" i="51"/>
  <c r="X37" i="51"/>
  <c r="S37" i="51"/>
  <c r="R37" i="51"/>
  <c r="Q37" i="51"/>
  <c r="P37" i="51"/>
  <c r="O37" i="51"/>
  <c r="H37" i="51"/>
  <c r="G37" i="51"/>
  <c r="F37" i="51"/>
  <c r="E37" i="51"/>
  <c r="AK36" i="51"/>
  <c r="AJ36" i="51"/>
  <c r="AI36" i="51"/>
  <c r="AH36" i="51"/>
  <c r="AG36" i="51"/>
  <c r="AF36" i="51"/>
  <c r="AE36" i="51"/>
  <c r="AD36" i="51"/>
  <c r="AC36" i="51"/>
  <c r="AB36" i="51"/>
  <c r="AA36" i="51"/>
  <c r="Z36" i="51"/>
  <c r="Y36" i="51"/>
  <c r="X36" i="51"/>
  <c r="S36" i="51"/>
  <c r="R36" i="51"/>
  <c r="Q36" i="51"/>
  <c r="P36" i="51"/>
  <c r="O36" i="51"/>
  <c r="H36" i="51"/>
  <c r="G36" i="51"/>
  <c r="F36" i="51"/>
  <c r="E36" i="51"/>
  <c r="AK35" i="51"/>
  <c r="AJ35" i="51"/>
  <c r="AI35" i="51"/>
  <c r="AH35" i="51"/>
  <c r="AG35" i="51"/>
  <c r="AF35" i="51"/>
  <c r="AE35" i="51"/>
  <c r="AD35" i="51"/>
  <c r="AC35" i="51"/>
  <c r="AB35" i="51"/>
  <c r="AA35" i="51"/>
  <c r="Z35" i="51"/>
  <c r="Y35" i="51"/>
  <c r="X35" i="51"/>
  <c r="S35" i="51"/>
  <c r="R35" i="51"/>
  <c r="Q35" i="51"/>
  <c r="P35" i="51"/>
  <c r="O35" i="51"/>
  <c r="H35" i="51"/>
  <c r="G35" i="51"/>
  <c r="F35" i="51"/>
  <c r="E35" i="51"/>
  <c r="AK34" i="51"/>
  <c r="AJ34" i="51"/>
  <c r="AI34" i="51"/>
  <c r="AH34" i="51"/>
  <c r="AG34" i="51"/>
  <c r="AF34" i="51"/>
  <c r="AE34" i="51"/>
  <c r="AD34" i="51"/>
  <c r="AC34" i="51"/>
  <c r="AB34" i="51"/>
  <c r="AA34" i="51"/>
  <c r="Z34" i="51"/>
  <c r="Y34" i="51"/>
  <c r="X34" i="51"/>
  <c r="S34" i="51"/>
  <c r="R34" i="51"/>
  <c r="Q34" i="51"/>
  <c r="P34" i="51"/>
  <c r="O34" i="51"/>
  <c r="H34" i="51"/>
  <c r="G34" i="51"/>
  <c r="F34" i="51"/>
  <c r="E34" i="51"/>
  <c r="AK33" i="51"/>
  <c r="AJ33" i="51"/>
  <c r="AI33" i="51"/>
  <c r="AH33" i="51"/>
  <c r="AG33" i="51"/>
  <c r="AF33" i="51"/>
  <c r="AE33" i="51"/>
  <c r="AD33" i="51"/>
  <c r="AC33" i="51"/>
  <c r="AB33" i="51"/>
  <c r="AA33" i="51"/>
  <c r="Z33" i="51"/>
  <c r="Y33" i="51"/>
  <c r="X33" i="51"/>
  <c r="S33" i="51"/>
  <c r="R33" i="51"/>
  <c r="Q33" i="51"/>
  <c r="P33" i="51"/>
  <c r="O33" i="51"/>
  <c r="H33" i="51"/>
  <c r="G33" i="51"/>
  <c r="F33" i="51"/>
  <c r="E33" i="51"/>
  <c r="AK31" i="51"/>
  <c r="AJ31" i="51"/>
  <c r="AI31" i="51"/>
  <c r="AH31" i="51"/>
  <c r="AG31" i="51"/>
  <c r="AF31" i="51"/>
  <c r="AE31" i="51"/>
  <c r="AD31" i="51"/>
  <c r="AC31" i="51"/>
  <c r="AB31" i="51"/>
  <c r="AA31" i="51"/>
  <c r="Z31" i="51"/>
  <c r="Y31" i="51"/>
  <c r="X31" i="51"/>
  <c r="S31" i="51"/>
  <c r="R31" i="51"/>
  <c r="Q31" i="51"/>
  <c r="P31" i="51"/>
  <c r="O31" i="51"/>
  <c r="H31" i="51"/>
  <c r="G31" i="51"/>
  <c r="F31" i="51"/>
  <c r="E31" i="51"/>
  <c r="AK30" i="51"/>
  <c r="AJ30" i="51"/>
  <c r="AI30" i="51"/>
  <c r="AH30" i="51"/>
  <c r="AG30" i="51"/>
  <c r="AF30" i="51"/>
  <c r="AE30" i="51"/>
  <c r="AD30" i="51"/>
  <c r="AC30" i="51"/>
  <c r="AB30" i="51"/>
  <c r="AA30" i="51"/>
  <c r="Z30" i="51"/>
  <c r="Y30" i="51"/>
  <c r="X30" i="51"/>
  <c r="S30" i="51"/>
  <c r="R30" i="51"/>
  <c r="Q30" i="51"/>
  <c r="P30" i="51"/>
  <c r="O30" i="51"/>
  <c r="H30" i="51"/>
  <c r="G30" i="51"/>
  <c r="F30" i="51"/>
  <c r="E30" i="51"/>
  <c r="AK29" i="51"/>
  <c r="AJ29" i="51"/>
  <c r="AI29" i="51"/>
  <c r="AH29" i="51"/>
  <c r="AG29" i="51"/>
  <c r="AF29" i="51"/>
  <c r="AE29" i="51"/>
  <c r="AD29" i="51"/>
  <c r="AC29" i="51"/>
  <c r="AB29" i="51"/>
  <c r="AA29" i="51"/>
  <c r="Z29" i="51"/>
  <c r="Y29" i="51"/>
  <c r="X29" i="51"/>
  <c r="S29" i="51"/>
  <c r="R29" i="51"/>
  <c r="Q29" i="51"/>
  <c r="P29" i="51"/>
  <c r="O29" i="51"/>
  <c r="H29" i="51"/>
  <c r="G29" i="51"/>
  <c r="F29" i="51"/>
  <c r="E29" i="51"/>
  <c r="AK28" i="51"/>
  <c r="AJ28" i="51"/>
  <c r="AI28" i="51"/>
  <c r="AH28" i="51"/>
  <c r="AG28" i="51"/>
  <c r="AF28" i="51"/>
  <c r="AE28" i="51"/>
  <c r="AD28" i="51"/>
  <c r="AC28" i="51"/>
  <c r="AB28" i="51"/>
  <c r="AA28" i="51"/>
  <c r="Z28" i="51"/>
  <c r="Y28" i="51"/>
  <c r="X28" i="51"/>
  <c r="S28" i="51"/>
  <c r="R28" i="51"/>
  <c r="Q28" i="51"/>
  <c r="P28" i="51"/>
  <c r="O28" i="51"/>
  <c r="H28" i="51"/>
  <c r="G28" i="51"/>
  <c r="F28" i="51"/>
  <c r="E28" i="51"/>
  <c r="AK27" i="51"/>
  <c r="AJ27" i="51"/>
  <c r="AI27" i="51"/>
  <c r="AH27" i="51"/>
  <c r="AG27" i="51"/>
  <c r="AF27" i="51"/>
  <c r="AE27" i="51"/>
  <c r="AD27" i="51"/>
  <c r="AC27" i="51"/>
  <c r="AB27" i="51"/>
  <c r="AA27" i="51"/>
  <c r="Z27" i="51"/>
  <c r="Y27" i="51"/>
  <c r="X27" i="51"/>
  <c r="S27" i="51"/>
  <c r="R27" i="51"/>
  <c r="Q27" i="51"/>
  <c r="P27" i="51"/>
  <c r="O27" i="51"/>
  <c r="H27" i="51"/>
  <c r="G27" i="51"/>
  <c r="F27" i="51"/>
  <c r="E27" i="51"/>
  <c r="AK25" i="51"/>
  <c r="AJ25" i="51"/>
  <c r="AI25" i="51"/>
  <c r="AH25" i="51"/>
  <c r="AG25" i="51"/>
  <c r="AF25" i="51"/>
  <c r="AE25" i="51"/>
  <c r="AD25" i="51"/>
  <c r="AC25" i="51"/>
  <c r="AB25" i="51"/>
  <c r="AA25" i="51"/>
  <c r="Z25" i="51"/>
  <c r="Y25" i="51"/>
  <c r="X25" i="51"/>
  <c r="S25" i="51"/>
  <c r="R25" i="51"/>
  <c r="Q25" i="51"/>
  <c r="P25" i="51"/>
  <c r="O25" i="51"/>
  <c r="H25" i="51"/>
  <c r="G25" i="51"/>
  <c r="F25" i="51"/>
  <c r="E25" i="51"/>
  <c r="AK24" i="51"/>
  <c r="AJ24" i="51"/>
  <c r="AI24" i="51"/>
  <c r="AH24" i="51"/>
  <c r="AG24" i="51"/>
  <c r="AF24" i="51"/>
  <c r="AE24" i="51"/>
  <c r="AD24" i="51"/>
  <c r="AC24" i="51"/>
  <c r="AB24" i="51"/>
  <c r="AA24" i="51"/>
  <c r="Z24" i="51"/>
  <c r="Y24" i="51"/>
  <c r="X24" i="51"/>
  <c r="S24" i="51"/>
  <c r="R24" i="51"/>
  <c r="Q24" i="51"/>
  <c r="P24" i="51"/>
  <c r="O24" i="51"/>
  <c r="H24" i="51"/>
  <c r="G24" i="51"/>
  <c r="F24" i="51"/>
  <c r="E24" i="51"/>
  <c r="AK23" i="51"/>
  <c r="AJ23" i="51"/>
  <c r="AI23" i="51"/>
  <c r="AH23" i="51"/>
  <c r="AG23" i="51"/>
  <c r="AF23" i="51"/>
  <c r="AE23" i="51"/>
  <c r="AD23" i="51"/>
  <c r="AC23" i="51"/>
  <c r="AB23" i="51"/>
  <c r="AA23" i="51"/>
  <c r="Z23" i="51"/>
  <c r="Y23" i="51"/>
  <c r="X23" i="51"/>
  <c r="S23" i="51"/>
  <c r="R23" i="51"/>
  <c r="Q23" i="51"/>
  <c r="P23" i="51"/>
  <c r="O23" i="51"/>
  <c r="H23" i="51"/>
  <c r="G23" i="51"/>
  <c r="F23" i="51"/>
  <c r="E23" i="51"/>
  <c r="AK22" i="51"/>
  <c r="AJ22" i="51"/>
  <c r="AI22" i="51"/>
  <c r="AH22" i="51"/>
  <c r="AG22" i="51"/>
  <c r="AF22" i="51"/>
  <c r="AE22" i="51"/>
  <c r="AD22" i="51"/>
  <c r="AC22" i="51"/>
  <c r="AB22" i="51"/>
  <c r="AA22" i="51"/>
  <c r="Z22" i="51"/>
  <c r="Y22" i="51"/>
  <c r="X22" i="51"/>
  <c r="S22" i="51"/>
  <c r="R22" i="51"/>
  <c r="Q22" i="51"/>
  <c r="P22" i="51"/>
  <c r="O22" i="51"/>
  <c r="H22" i="51"/>
  <c r="G22" i="51"/>
  <c r="F22" i="51"/>
  <c r="E22" i="51"/>
  <c r="AK21" i="51"/>
  <c r="AJ21" i="51"/>
  <c r="AI21" i="51"/>
  <c r="AH21" i="51"/>
  <c r="AG21" i="51"/>
  <c r="AF21" i="51"/>
  <c r="AE21" i="51"/>
  <c r="AD21" i="51"/>
  <c r="AC21" i="51"/>
  <c r="AB21" i="51"/>
  <c r="AA21" i="51"/>
  <c r="Z21" i="51"/>
  <c r="Y21" i="51"/>
  <c r="X21" i="51"/>
  <c r="S21" i="51"/>
  <c r="R21" i="51"/>
  <c r="Q21" i="51"/>
  <c r="P21" i="51"/>
  <c r="O21" i="51"/>
  <c r="H21" i="51"/>
  <c r="G21" i="51"/>
  <c r="F21" i="51"/>
  <c r="E21" i="51"/>
  <c r="AK20" i="51"/>
  <c r="AJ20" i="51"/>
  <c r="AI20" i="51"/>
  <c r="AH20" i="51"/>
  <c r="AG20" i="51"/>
  <c r="AF20" i="51"/>
  <c r="AE20" i="51"/>
  <c r="AD20" i="51"/>
  <c r="AC20" i="51"/>
  <c r="AB20" i="51"/>
  <c r="AA20" i="51"/>
  <c r="Z20" i="51"/>
  <c r="Y20" i="51"/>
  <c r="X20" i="51"/>
  <c r="S20" i="51"/>
  <c r="R20" i="51"/>
  <c r="Q20" i="51"/>
  <c r="P20" i="51"/>
  <c r="O20" i="51"/>
  <c r="H20" i="51"/>
  <c r="G20" i="51"/>
  <c r="F20" i="51"/>
  <c r="E20" i="51"/>
  <c r="AK19" i="51"/>
  <c r="AJ19" i="51"/>
  <c r="AI19" i="51"/>
  <c r="AH19" i="51"/>
  <c r="AG19" i="51"/>
  <c r="AF19" i="51"/>
  <c r="AE19" i="51"/>
  <c r="AD19" i="51"/>
  <c r="AC19" i="51"/>
  <c r="AB19" i="51"/>
  <c r="AA19" i="51"/>
  <c r="Z19" i="51"/>
  <c r="Y19" i="51"/>
  <c r="X19" i="51"/>
  <c r="S19" i="51"/>
  <c r="R19" i="51"/>
  <c r="Q19" i="51"/>
  <c r="P19" i="51"/>
  <c r="O19" i="51"/>
  <c r="H19" i="51"/>
  <c r="G19" i="51"/>
  <c r="F19" i="51"/>
  <c r="E19" i="51"/>
  <c r="AK17" i="51"/>
  <c r="AJ17" i="51"/>
  <c r="AI17" i="51"/>
  <c r="AH17" i="51"/>
  <c r="AG17" i="51"/>
  <c r="AF17" i="51"/>
  <c r="AE17" i="51"/>
  <c r="AD17" i="51"/>
  <c r="AC17" i="51"/>
  <c r="AB17" i="51"/>
  <c r="AA17" i="51"/>
  <c r="Z17" i="51"/>
  <c r="Y17" i="51"/>
  <c r="X17" i="51"/>
  <c r="S17" i="51"/>
  <c r="R17" i="51"/>
  <c r="Q17" i="51"/>
  <c r="P17" i="51"/>
  <c r="O17" i="51"/>
  <c r="H17" i="51"/>
  <c r="G17" i="51"/>
  <c r="F17" i="51"/>
  <c r="E17" i="51"/>
  <c r="AK16" i="51"/>
  <c r="AJ16" i="51"/>
  <c r="AI16" i="51"/>
  <c r="AH16" i="51"/>
  <c r="AG16" i="51"/>
  <c r="AF16" i="51"/>
  <c r="AE16" i="51"/>
  <c r="AD16" i="51"/>
  <c r="AC16" i="51"/>
  <c r="AB16" i="51"/>
  <c r="AA16" i="51"/>
  <c r="Z16" i="51"/>
  <c r="Y16" i="51"/>
  <c r="X16" i="51"/>
  <c r="S16" i="51"/>
  <c r="R16" i="51"/>
  <c r="Q16" i="51"/>
  <c r="P16" i="51"/>
  <c r="O16" i="51"/>
  <c r="H16" i="51"/>
  <c r="G16" i="51"/>
  <c r="F16" i="51"/>
  <c r="E16" i="51"/>
  <c r="AK15" i="51"/>
  <c r="AJ15" i="51"/>
  <c r="AI15" i="51"/>
  <c r="AH15" i="51"/>
  <c r="AG15" i="51"/>
  <c r="AF15" i="51"/>
  <c r="AE15" i="51"/>
  <c r="AD15" i="51"/>
  <c r="AC15" i="51"/>
  <c r="AB15" i="51"/>
  <c r="AA15" i="51"/>
  <c r="Z15" i="51"/>
  <c r="Y15" i="51"/>
  <c r="X15" i="51"/>
  <c r="S15" i="51"/>
  <c r="R15" i="51"/>
  <c r="Q15" i="51"/>
  <c r="P15" i="51"/>
  <c r="O15" i="51"/>
  <c r="H15" i="51"/>
  <c r="G15" i="51"/>
  <c r="F15" i="51"/>
  <c r="E15" i="51"/>
  <c r="AK12" i="51"/>
  <c r="AJ12" i="51"/>
  <c r="AI12" i="51"/>
  <c r="AH12" i="51"/>
  <c r="AG12" i="51"/>
  <c r="AF12" i="51"/>
  <c r="AE12" i="51"/>
  <c r="AD12" i="51"/>
  <c r="AC12" i="51"/>
  <c r="AB12" i="51"/>
  <c r="AA12" i="51"/>
  <c r="Z12" i="51"/>
  <c r="Y12" i="51"/>
  <c r="X12" i="51"/>
  <c r="S12" i="51"/>
  <c r="R12" i="51"/>
  <c r="Q12" i="51"/>
  <c r="P12" i="51"/>
  <c r="O12" i="51"/>
  <c r="H12" i="51"/>
  <c r="G12" i="51"/>
  <c r="F12" i="51"/>
  <c r="E12" i="51"/>
  <c r="AK11" i="51"/>
  <c r="AJ11" i="51"/>
  <c r="AI11" i="51"/>
  <c r="AH11" i="51"/>
  <c r="AG11" i="51"/>
  <c r="AF11" i="51"/>
  <c r="AE11" i="51"/>
  <c r="AD11" i="51"/>
  <c r="AC11" i="51"/>
  <c r="AB11" i="51"/>
  <c r="AA11" i="51"/>
  <c r="Z11" i="51"/>
  <c r="Y11" i="51"/>
  <c r="X11" i="51"/>
  <c r="S11" i="51"/>
  <c r="R11" i="51"/>
  <c r="Q11" i="51"/>
  <c r="P11" i="51"/>
  <c r="O11" i="51"/>
  <c r="H11" i="51"/>
  <c r="G11" i="51"/>
  <c r="F11" i="51"/>
  <c r="E11" i="51"/>
  <c r="AK10" i="51"/>
  <c r="AJ10" i="51"/>
  <c r="AI10" i="51"/>
  <c r="AH10" i="51"/>
  <c r="AG10" i="51"/>
  <c r="AF10" i="51"/>
  <c r="AE10" i="51"/>
  <c r="AD10" i="51"/>
  <c r="AC10" i="51"/>
  <c r="AB10" i="51"/>
  <c r="AA10" i="51"/>
  <c r="Z10" i="51"/>
  <c r="Y10" i="51"/>
  <c r="X10" i="51"/>
  <c r="S10" i="51"/>
  <c r="R10" i="51"/>
  <c r="Q10" i="51"/>
  <c r="P10" i="51"/>
  <c r="O10" i="51"/>
  <c r="H10" i="51"/>
  <c r="G10" i="51"/>
  <c r="F10" i="51"/>
  <c r="E10" i="51"/>
  <c r="AK8" i="51"/>
  <c r="AJ8" i="51"/>
  <c r="AI8" i="51"/>
  <c r="AH8" i="51"/>
  <c r="AG8" i="51"/>
  <c r="AF8" i="51"/>
  <c r="AE8" i="51"/>
  <c r="AD8" i="51"/>
  <c r="AC8" i="51"/>
  <c r="AB8" i="51"/>
  <c r="AA8" i="51"/>
  <c r="Z8" i="51"/>
  <c r="Y8" i="51"/>
  <c r="X8" i="51"/>
  <c r="S8" i="51"/>
  <c r="R8" i="51"/>
  <c r="Q8" i="51"/>
  <c r="P8" i="51"/>
  <c r="O8" i="51"/>
  <c r="H8" i="51"/>
  <c r="G8" i="51"/>
  <c r="F8" i="51"/>
  <c r="E8" i="51"/>
  <c r="AK7" i="51"/>
  <c r="AJ7" i="51"/>
  <c r="AI7" i="51"/>
  <c r="AH7" i="51"/>
  <c r="AG7" i="51"/>
  <c r="AF7" i="51"/>
  <c r="AE7" i="51"/>
  <c r="AD7" i="51"/>
  <c r="AC7" i="51"/>
  <c r="AB7" i="51"/>
  <c r="AA7" i="51"/>
  <c r="Z7" i="51"/>
  <c r="Y7" i="51"/>
  <c r="X7" i="51"/>
  <c r="S7" i="51"/>
  <c r="R7" i="51"/>
  <c r="Q7" i="51"/>
  <c r="P7" i="51"/>
  <c r="O7" i="51"/>
  <c r="H7" i="51"/>
  <c r="G7" i="51"/>
  <c r="F7" i="51"/>
  <c r="E7" i="51"/>
  <c r="T5" i="51"/>
  <c r="S5" i="51"/>
  <c r="R5" i="51"/>
  <c r="Q5" i="51"/>
  <c r="P5" i="51"/>
  <c r="O5" i="51"/>
  <c r="H5" i="51"/>
  <c r="G5" i="51"/>
  <c r="F5" i="51"/>
  <c r="E5" i="51"/>
  <c r="E4" i="51"/>
  <c r="A3" i="51"/>
  <c r="A2" i="51"/>
  <c r="W1" i="51"/>
  <c r="A1" i="51"/>
  <c r="AK166" i="53"/>
  <c r="AJ166" i="53"/>
  <c r="AI166" i="53"/>
  <c r="AH166" i="53"/>
  <c r="AG166" i="53"/>
  <c r="AF166" i="53"/>
  <c r="AE166" i="53"/>
  <c r="AD166" i="53"/>
  <c r="AC166" i="53"/>
  <c r="AB166" i="53"/>
  <c r="AA166" i="53"/>
  <c r="Z166" i="53"/>
  <c r="Y166" i="53"/>
  <c r="X166" i="53"/>
  <c r="S166" i="53"/>
  <c r="R166" i="53"/>
  <c r="Q166" i="53"/>
  <c r="P166" i="53"/>
  <c r="O166" i="53"/>
  <c r="M166" i="53"/>
  <c r="L166" i="53"/>
  <c r="H166" i="53"/>
  <c r="G166" i="53"/>
  <c r="F166" i="53"/>
  <c r="E166" i="53"/>
  <c r="AK165" i="53"/>
  <c r="AJ165" i="53"/>
  <c r="AI165" i="53"/>
  <c r="AH165" i="53"/>
  <c r="AG165" i="53"/>
  <c r="AF165" i="53"/>
  <c r="AE165" i="53"/>
  <c r="AD165" i="53"/>
  <c r="AC165" i="53"/>
  <c r="AB165" i="53"/>
  <c r="AA165" i="53"/>
  <c r="Z165" i="53"/>
  <c r="Y165" i="53"/>
  <c r="X165" i="53"/>
  <c r="T165" i="53"/>
  <c r="S165" i="53"/>
  <c r="R165" i="53"/>
  <c r="Q165" i="53"/>
  <c r="P165" i="53"/>
  <c r="O165" i="53"/>
  <c r="H165" i="53"/>
  <c r="AK164" i="53"/>
  <c r="AJ164" i="53"/>
  <c r="AI164" i="53"/>
  <c r="AH164" i="53"/>
  <c r="AG164" i="53"/>
  <c r="AF164" i="53"/>
  <c r="AE164" i="53"/>
  <c r="AD164" i="53"/>
  <c r="AC164" i="53"/>
  <c r="AB164" i="53"/>
  <c r="AA164" i="53"/>
  <c r="Z164" i="53"/>
  <c r="Y164" i="53"/>
  <c r="X164" i="53"/>
  <c r="T164" i="53"/>
  <c r="S164" i="53"/>
  <c r="R164" i="53"/>
  <c r="Q164" i="53"/>
  <c r="P164" i="53"/>
  <c r="O164" i="53"/>
  <c r="H164" i="53"/>
  <c r="AK160" i="53"/>
  <c r="AJ160" i="53"/>
  <c r="AI160" i="53"/>
  <c r="AH160" i="53"/>
  <c r="AG160" i="53"/>
  <c r="AF160" i="53"/>
  <c r="AE160" i="53"/>
  <c r="AD160" i="53"/>
  <c r="AC160" i="53"/>
  <c r="AB160" i="53"/>
  <c r="AA160" i="53"/>
  <c r="Z160" i="53"/>
  <c r="Y160" i="53"/>
  <c r="X160" i="53"/>
  <c r="S160" i="53"/>
  <c r="R160" i="53"/>
  <c r="Q160" i="53"/>
  <c r="P160" i="53"/>
  <c r="O160" i="53"/>
  <c r="M160" i="53"/>
  <c r="L160" i="53"/>
  <c r="H160" i="53"/>
  <c r="G160" i="53"/>
  <c r="F160" i="53"/>
  <c r="E160" i="53"/>
  <c r="AJ159" i="53"/>
  <c r="AI159" i="53"/>
  <c r="AH159" i="53"/>
  <c r="AG159" i="53"/>
  <c r="AF159" i="53"/>
  <c r="AE159" i="53"/>
  <c r="AD159" i="53"/>
  <c r="AC159" i="53"/>
  <c r="AB159" i="53"/>
  <c r="AA159" i="53"/>
  <c r="Z159" i="53"/>
  <c r="Y159" i="53"/>
  <c r="X159" i="53"/>
  <c r="S159" i="53"/>
  <c r="R159" i="53"/>
  <c r="Q159" i="53"/>
  <c r="P159" i="53"/>
  <c r="O159" i="53"/>
  <c r="M159" i="53"/>
  <c r="L159" i="53"/>
  <c r="H159" i="53"/>
  <c r="G159" i="53"/>
  <c r="F159" i="53"/>
  <c r="E159" i="53"/>
  <c r="AK158" i="53"/>
  <c r="AJ158" i="53"/>
  <c r="AI158" i="53"/>
  <c r="AH158" i="53"/>
  <c r="AG158" i="53"/>
  <c r="AF158" i="53"/>
  <c r="AE158" i="53"/>
  <c r="AD158" i="53"/>
  <c r="AC158" i="53"/>
  <c r="AB158" i="53"/>
  <c r="AA158" i="53"/>
  <c r="Z158" i="53"/>
  <c r="Y158" i="53"/>
  <c r="X158" i="53"/>
  <c r="T158" i="53"/>
  <c r="S158" i="53"/>
  <c r="R158" i="53"/>
  <c r="Q158" i="53"/>
  <c r="P158" i="53"/>
  <c r="O158" i="53"/>
  <c r="H158" i="53"/>
  <c r="AK157" i="53"/>
  <c r="AJ157" i="53"/>
  <c r="AI157" i="53"/>
  <c r="AH157" i="53"/>
  <c r="AG157" i="53"/>
  <c r="AF157" i="53"/>
  <c r="AE157" i="53"/>
  <c r="AD157" i="53"/>
  <c r="AC157" i="53"/>
  <c r="AB157" i="53"/>
  <c r="AA157" i="53"/>
  <c r="Z157" i="53"/>
  <c r="Y157" i="53"/>
  <c r="X157" i="53"/>
  <c r="T157" i="53"/>
  <c r="S157" i="53"/>
  <c r="R157" i="53"/>
  <c r="Q157" i="53"/>
  <c r="P157" i="53"/>
  <c r="O157" i="53"/>
  <c r="H157" i="53"/>
  <c r="AK156" i="53"/>
  <c r="AJ156" i="53"/>
  <c r="AI156" i="53"/>
  <c r="AH156" i="53"/>
  <c r="AG156" i="53"/>
  <c r="AF156" i="53"/>
  <c r="AE156" i="53"/>
  <c r="AD156" i="53"/>
  <c r="AC156" i="53"/>
  <c r="AB156" i="53"/>
  <c r="AA156" i="53"/>
  <c r="Z156" i="53"/>
  <c r="Y156" i="53"/>
  <c r="X156" i="53"/>
  <c r="T156" i="53"/>
  <c r="S156" i="53"/>
  <c r="R156" i="53"/>
  <c r="Q156" i="53"/>
  <c r="P156" i="53"/>
  <c r="O156" i="53"/>
  <c r="H156" i="53"/>
  <c r="AJ151" i="53"/>
  <c r="AI151" i="53"/>
  <c r="AH151" i="53"/>
  <c r="AG151" i="53"/>
  <c r="AF151" i="53"/>
  <c r="AE151" i="53"/>
  <c r="AD151" i="53"/>
  <c r="AC151" i="53"/>
  <c r="AB151" i="53"/>
  <c r="AA151" i="53"/>
  <c r="Z151" i="53"/>
  <c r="Y151" i="53"/>
  <c r="X151" i="53"/>
  <c r="S151" i="53"/>
  <c r="R151" i="53"/>
  <c r="Q151" i="53"/>
  <c r="P151" i="53"/>
  <c r="O151" i="53"/>
  <c r="M151" i="53"/>
  <c r="L151" i="53"/>
  <c r="H151" i="53"/>
  <c r="G151" i="53"/>
  <c r="F151" i="53"/>
  <c r="E151" i="53"/>
  <c r="AK150" i="53"/>
  <c r="AJ150" i="53"/>
  <c r="AI150" i="53"/>
  <c r="AH150" i="53"/>
  <c r="AG150" i="53"/>
  <c r="AF150" i="53"/>
  <c r="AE150" i="53"/>
  <c r="AD150" i="53"/>
  <c r="AC150" i="53"/>
  <c r="AB150" i="53"/>
  <c r="AA150" i="53"/>
  <c r="Z150" i="53"/>
  <c r="Y150" i="53"/>
  <c r="X150" i="53"/>
  <c r="T150" i="53"/>
  <c r="S150" i="53"/>
  <c r="R150" i="53"/>
  <c r="Q150" i="53"/>
  <c r="P150" i="53"/>
  <c r="O150" i="53"/>
  <c r="H150" i="53"/>
  <c r="AK149" i="53"/>
  <c r="AJ149" i="53"/>
  <c r="AI149" i="53"/>
  <c r="AH149" i="53"/>
  <c r="AG149" i="53"/>
  <c r="AF149" i="53"/>
  <c r="AE149" i="53"/>
  <c r="AD149" i="53"/>
  <c r="AC149" i="53"/>
  <c r="AB149" i="53"/>
  <c r="AA149" i="53"/>
  <c r="Z149" i="53"/>
  <c r="Y149" i="53"/>
  <c r="X149" i="53"/>
  <c r="T149" i="53"/>
  <c r="S149" i="53"/>
  <c r="R149" i="53"/>
  <c r="Q149" i="53"/>
  <c r="P149" i="53"/>
  <c r="O149" i="53"/>
  <c r="H149" i="53"/>
  <c r="AK144" i="53"/>
  <c r="AJ144" i="53"/>
  <c r="AI144" i="53"/>
  <c r="AH144" i="53"/>
  <c r="AG144" i="53"/>
  <c r="AF144" i="53"/>
  <c r="AE144" i="53"/>
  <c r="AD144" i="53"/>
  <c r="AC144" i="53"/>
  <c r="AB144" i="53"/>
  <c r="AA144" i="53"/>
  <c r="Z144" i="53"/>
  <c r="Y144" i="53"/>
  <c r="X144" i="53"/>
  <c r="S144" i="53"/>
  <c r="R144" i="53"/>
  <c r="Q144" i="53"/>
  <c r="P144" i="53"/>
  <c r="O144" i="53"/>
  <c r="M144" i="53"/>
  <c r="L144" i="53"/>
  <c r="H144" i="53"/>
  <c r="G144" i="53"/>
  <c r="F144" i="53"/>
  <c r="E144" i="53"/>
  <c r="AK143" i="53"/>
  <c r="AJ143" i="53"/>
  <c r="AI143" i="53"/>
  <c r="AH143" i="53"/>
  <c r="AG143" i="53"/>
  <c r="AF143" i="53"/>
  <c r="AE143" i="53"/>
  <c r="AD143" i="53"/>
  <c r="AC143" i="53"/>
  <c r="AB143" i="53"/>
  <c r="AA143" i="53"/>
  <c r="Z143" i="53"/>
  <c r="Y143" i="53"/>
  <c r="X143" i="53"/>
  <c r="S143" i="53"/>
  <c r="R143" i="53"/>
  <c r="Q143" i="53"/>
  <c r="P143" i="53"/>
  <c r="O143" i="53"/>
  <c r="M143" i="53"/>
  <c r="L143" i="53"/>
  <c r="H143" i="53"/>
  <c r="G143" i="53"/>
  <c r="F143" i="53"/>
  <c r="E143" i="53"/>
  <c r="AK142" i="53"/>
  <c r="AJ142" i="53"/>
  <c r="AI142" i="53"/>
  <c r="AH142" i="53"/>
  <c r="AG142" i="53"/>
  <c r="AF142" i="53"/>
  <c r="AE142" i="53"/>
  <c r="AD142" i="53"/>
  <c r="AC142" i="53"/>
  <c r="AB142" i="53"/>
  <c r="AA142" i="53"/>
  <c r="Z142" i="53"/>
  <c r="Y142" i="53"/>
  <c r="X142" i="53"/>
  <c r="S142" i="53"/>
  <c r="R142" i="53"/>
  <c r="Q142" i="53"/>
  <c r="P142" i="53"/>
  <c r="O142" i="53"/>
  <c r="M142" i="53"/>
  <c r="L142" i="53"/>
  <c r="H142" i="53"/>
  <c r="G142" i="53"/>
  <c r="F142" i="53"/>
  <c r="E142" i="53"/>
  <c r="AK141" i="53"/>
  <c r="AJ141" i="53"/>
  <c r="AI141" i="53"/>
  <c r="AH141" i="53"/>
  <c r="AG141" i="53"/>
  <c r="AF141" i="53"/>
  <c r="AE141" i="53"/>
  <c r="AD141" i="53"/>
  <c r="AC141" i="53"/>
  <c r="AB141" i="53"/>
  <c r="AA141" i="53"/>
  <c r="Z141" i="53"/>
  <c r="Y141" i="53"/>
  <c r="X141" i="53"/>
  <c r="S141" i="53"/>
  <c r="R141" i="53"/>
  <c r="Q141" i="53"/>
  <c r="P141" i="53"/>
  <c r="O141" i="53"/>
  <c r="M141" i="53"/>
  <c r="L141" i="53"/>
  <c r="H141" i="53"/>
  <c r="G141" i="53"/>
  <c r="F141" i="53"/>
  <c r="E141" i="53"/>
  <c r="AK140" i="53"/>
  <c r="AJ140" i="53"/>
  <c r="AI140" i="53"/>
  <c r="AH140" i="53"/>
  <c r="AG140" i="53"/>
  <c r="AF140" i="53"/>
  <c r="AE140" i="53"/>
  <c r="AD140" i="53"/>
  <c r="AC140" i="53"/>
  <c r="AB140" i="53"/>
  <c r="AA140" i="53"/>
  <c r="Z140" i="53"/>
  <c r="Y140" i="53"/>
  <c r="X140" i="53"/>
  <c r="T140" i="53"/>
  <c r="S140" i="53"/>
  <c r="R140" i="53"/>
  <c r="Q140" i="53"/>
  <c r="P140" i="53"/>
  <c r="O140" i="53"/>
  <c r="I140" i="53"/>
  <c r="H140" i="53"/>
  <c r="AK139" i="53"/>
  <c r="AJ139" i="53"/>
  <c r="AI139" i="53"/>
  <c r="AH139" i="53"/>
  <c r="AG139" i="53"/>
  <c r="AF139" i="53"/>
  <c r="AE139" i="53"/>
  <c r="AD139" i="53"/>
  <c r="AC139" i="53"/>
  <c r="AB139" i="53"/>
  <c r="AA139" i="53"/>
  <c r="Z139" i="53"/>
  <c r="Y139" i="53"/>
  <c r="X139" i="53"/>
  <c r="T139" i="53"/>
  <c r="S139" i="53"/>
  <c r="R139" i="53"/>
  <c r="Q139" i="53"/>
  <c r="P139" i="53"/>
  <c r="O139" i="53"/>
  <c r="I139" i="53"/>
  <c r="H139" i="53"/>
  <c r="AK138" i="53"/>
  <c r="AJ138" i="53"/>
  <c r="AI138" i="53"/>
  <c r="AH138" i="53"/>
  <c r="AG138" i="53"/>
  <c r="AF138" i="53"/>
  <c r="AE138" i="53"/>
  <c r="AD138" i="53"/>
  <c r="AC138" i="53"/>
  <c r="AB138" i="53"/>
  <c r="AA138" i="53"/>
  <c r="Z138" i="53"/>
  <c r="Y138" i="53"/>
  <c r="X138" i="53"/>
  <c r="T138" i="53"/>
  <c r="S138" i="53"/>
  <c r="R138" i="53"/>
  <c r="Q138" i="53"/>
  <c r="P138" i="53"/>
  <c r="O138" i="53"/>
  <c r="H138" i="53"/>
  <c r="AK137" i="53"/>
  <c r="AJ137" i="53"/>
  <c r="AI137" i="53"/>
  <c r="AH137" i="53"/>
  <c r="AG137" i="53"/>
  <c r="AF137" i="53"/>
  <c r="AE137" i="53"/>
  <c r="AD137" i="53"/>
  <c r="AC137" i="53"/>
  <c r="AB137" i="53"/>
  <c r="AA137" i="53"/>
  <c r="Z137" i="53"/>
  <c r="Y137" i="53"/>
  <c r="X137" i="53"/>
  <c r="T137" i="53"/>
  <c r="S137" i="53"/>
  <c r="R137" i="53"/>
  <c r="Q137" i="53"/>
  <c r="P137" i="53"/>
  <c r="O137" i="53"/>
  <c r="I137" i="53"/>
  <c r="H137" i="53"/>
  <c r="AK136" i="53"/>
  <c r="AJ136" i="53"/>
  <c r="AI136" i="53"/>
  <c r="AH136" i="53"/>
  <c r="AG136" i="53"/>
  <c r="AF136" i="53"/>
  <c r="AE136" i="53"/>
  <c r="AD136" i="53"/>
  <c r="AC136" i="53"/>
  <c r="AB136" i="53"/>
  <c r="AA136" i="53"/>
  <c r="Z136" i="53"/>
  <c r="Y136" i="53"/>
  <c r="X136" i="53"/>
  <c r="T136" i="53"/>
  <c r="S136" i="53"/>
  <c r="R136" i="53"/>
  <c r="Q136" i="53"/>
  <c r="P136" i="53"/>
  <c r="O136" i="53"/>
  <c r="H136" i="53"/>
  <c r="AK135" i="53"/>
  <c r="AJ135" i="53"/>
  <c r="AI135" i="53"/>
  <c r="AH135" i="53"/>
  <c r="AG135" i="53"/>
  <c r="AF135" i="53"/>
  <c r="AE135" i="53"/>
  <c r="AD135" i="53"/>
  <c r="AC135" i="53"/>
  <c r="AB135" i="53"/>
  <c r="AA135" i="53"/>
  <c r="Z135" i="53"/>
  <c r="Y135" i="53"/>
  <c r="X135" i="53"/>
  <c r="T135" i="53"/>
  <c r="S135" i="53"/>
  <c r="R135" i="53"/>
  <c r="Q135" i="53"/>
  <c r="P135" i="53"/>
  <c r="O135" i="53"/>
  <c r="I135" i="53"/>
  <c r="H135" i="53"/>
  <c r="AK134" i="53"/>
  <c r="AJ134" i="53"/>
  <c r="AI134" i="53"/>
  <c r="AH134" i="53"/>
  <c r="AG134" i="53"/>
  <c r="AF134" i="53"/>
  <c r="AE134" i="53"/>
  <c r="AD134" i="53"/>
  <c r="AC134" i="53"/>
  <c r="AB134" i="53"/>
  <c r="AA134" i="53"/>
  <c r="Z134" i="53"/>
  <c r="Y134" i="53"/>
  <c r="X134" i="53"/>
  <c r="T134" i="53"/>
  <c r="S134" i="53"/>
  <c r="R134" i="53"/>
  <c r="Q134" i="53"/>
  <c r="P134" i="53"/>
  <c r="O134" i="53"/>
  <c r="I134" i="53"/>
  <c r="H134" i="53"/>
  <c r="AK133" i="53"/>
  <c r="AJ133" i="53"/>
  <c r="AI133" i="53"/>
  <c r="AH133" i="53"/>
  <c r="AG133" i="53"/>
  <c r="AF133" i="53"/>
  <c r="AE133" i="53"/>
  <c r="AD133" i="53"/>
  <c r="AC133" i="53"/>
  <c r="AB133" i="53"/>
  <c r="AA133" i="53"/>
  <c r="Z133" i="53"/>
  <c r="Y133" i="53"/>
  <c r="X133" i="53"/>
  <c r="T133" i="53"/>
  <c r="S133" i="53"/>
  <c r="R133" i="53"/>
  <c r="Q133" i="53"/>
  <c r="P133" i="53"/>
  <c r="O133" i="53"/>
  <c r="I133" i="53"/>
  <c r="H133" i="53"/>
  <c r="AK132" i="53"/>
  <c r="AJ132" i="53"/>
  <c r="AI132" i="53"/>
  <c r="AH132" i="53"/>
  <c r="AG132" i="53"/>
  <c r="AF132" i="53"/>
  <c r="AE132" i="53"/>
  <c r="AD132" i="53"/>
  <c r="AC132" i="53"/>
  <c r="AB132" i="53"/>
  <c r="AA132" i="53"/>
  <c r="Z132" i="53"/>
  <c r="Y132" i="53"/>
  <c r="X132" i="53"/>
  <c r="T132" i="53"/>
  <c r="S132" i="53"/>
  <c r="R132" i="53"/>
  <c r="Q132" i="53"/>
  <c r="P132" i="53"/>
  <c r="O132" i="53"/>
  <c r="I132" i="53"/>
  <c r="H132" i="53"/>
  <c r="AK131" i="53"/>
  <c r="AJ131" i="53"/>
  <c r="AI131" i="53"/>
  <c r="AH131" i="53"/>
  <c r="AG131" i="53"/>
  <c r="AF131" i="53"/>
  <c r="AE131" i="53"/>
  <c r="AD131" i="53"/>
  <c r="AC131" i="53"/>
  <c r="AB131" i="53"/>
  <c r="AA131" i="53"/>
  <c r="Z131" i="53"/>
  <c r="Y131" i="53"/>
  <c r="X131" i="53"/>
  <c r="T131" i="53"/>
  <c r="S131" i="53"/>
  <c r="R131" i="53"/>
  <c r="Q131" i="53"/>
  <c r="P131" i="53"/>
  <c r="O131" i="53"/>
  <c r="I131" i="53"/>
  <c r="H131" i="53"/>
  <c r="AK130" i="53"/>
  <c r="AJ130" i="53"/>
  <c r="AI130" i="53"/>
  <c r="AH130" i="53"/>
  <c r="AG130" i="53"/>
  <c r="AF130" i="53"/>
  <c r="AE130" i="53"/>
  <c r="AD130" i="53"/>
  <c r="AC130" i="53"/>
  <c r="AB130" i="53"/>
  <c r="AA130" i="53"/>
  <c r="Z130" i="53"/>
  <c r="Y130" i="53"/>
  <c r="X130" i="53"/>
  <c r="T130" i="53"/>
  <c r="S130" i="53"/>
  <c r="R130" i="53"/>
  <c r="Q130" i="53"/>
  <c r="P130" i="53"/>
  <c r="O130" i="53"/>
  <c r="I130" i="53"/>
  <c r="H130" i="53"/>
  <c r="AK129" i="53"/>
  <c r="AJ129" i="53"/>
  <c r="AI129" i="53"/>
  <c r="AH129" i="53"/>
  <c r="AG129" i="53"/>
  <c r="AF129" i="53"/>
  <c r="AE129" i="53"/>
  <c r="AD129" i="53"/>
  <c r="AC129" i="53"/>
  <c r="AB129" i="53"/>
  <c r="AA129" i="53"/>
  <c r="Z129" i="53"/>
  <c r="Y129" i="53"/>
  <c r="X129" i="53"/>
  <c r="T129" i="53"/>
  <c r="S129" i="53"/>
  <c r="R129" i="53"/>
  <c r="Q129" i="53"/>
  <c r="P129" i="53"/>
  <c r="O129" i="53"/>
  <c r="I129" i="53"/>
  <c r="H129" i="53"/>
  <c r="AK128" i="53"/>
  <c r="AJ128" i="53"/>
  <c r="AI128" i="53"/>
  <c r="AH128" i="53"/>
  <c r="AG128" i="53"/>
  <c r="AF128" i="53"/>
  <c r="AE128" i="53"/>
  <c r="AD128" i="53"/>
  <c r="AC128" i="53"/>
  <c r="AB128" i="53"/>
  <c r="AA128" i="53"/>
  <c r="Z128" i="53"/>
  <c r="Y128" i="53"/>
  <c r="X128" i="53"/>
  <c r="S128" i="53"/>
  <c r="R128" i="53"/>
  <c r="Q128" i="53"/>
  <c r="P128" i="53"/>
  <c r="O128" i="53"/>
  <c r="M128" i="53"/>
  <c r="L128" i="53"/>
  <c r="H128" i="53"/>
  <c r="G128" i="53"/>
  <c r="F128" i="53"/>
  <c r="E128" i="53"/>
  <c r="AK127" i="53"/>
  <c r="AJ127" i="53"/>
  <c r="AI127" i="53"/>
  <c r="AH127" i="53"/>
  <c r="AG127" i="53"/>
  <c r="AF127" i="53"/>
  <c r="AE127" i="53"/>
  <c r="AD127" i="53"/>
  <c r="AC127" i="53"/>
  <c r="AB127" i="53"/>
  <c r="AA127" i="53"/>
  <c r="Z127" i="53"/>
  <c r="Y127" i="53"/>
  <c r="X127" i="53"/>
  <c r="T127" i="53"/>
  <c r="S127" i="53"/>
  <c r="R127" i="53"/>
  <c r="Q127" i="53"/>
  <c r="P127" i="53"/>
  <c r="O127" i="53"/>
  <c r="H127" i="53"/>
  <c r="AK126" i="53"/>
  <c r="AJ126" i="53"/>
  <c r="AI126" i="53"/>
  <c r="AH126" i="53"/>
  <c r="AG126" i="53"/>
  <c r="AF126" i="53"/>
  <c r="AE126" i="53"/>
  <c r="AD126" i="53"/>
  <c r="AC126" i="53"/>
  <c r="AB126" i="53"/>
  <c r="AA126" i="53"/>
  <c r="Z126" i="53"/>
  <c r="Y126" i="53"/>
  <c r="X126" i="53"/>
  <c r="T126" i="53"/>
  <c r="S126" i="53"/>
  <c r="R126" i="53"/>
  <c r="Q126" i="53"/>
  <c r="P126" i="53"/>
  <c r="O126" i="53"/>
  <c r="I126" i="53"/>
  <c r="H126" i="53"/>
  <c r="AK125" i="53"/>
  <c r="AJ125" i="53"/>
  <c r="AI125" i="53"/>
  <c r="AH125" i="53"/>
  <c r="AG125" i="53"/>
  <c r="AF125" i="53"/>
  <c r="AE125" i="53"/>
  <c r="AD125" i="53"/>
  <c r="AC125" i="53"/>
  <c r="AB125" i="53"/>
  <c r="AA125" i="53"/>
  <c r="Z125" i="53"/>
  <c r="Y125" i="53"/>
  <c r="X125" i="53"/>
  <c r="T125" i="53"/>
  <c r="S125" i="53"/>
  <c r="R125" i="53"/>
  <c r="Q125" i="53"/>
  <c r="P125" i="53"/>
  <c r="O125" i="53"/>
  <c r="I125" i="53"/>
  <c r="H125" i="53"/>
  <c r="AK124" i="53"/>
  <c r="AJ124" i="53"/>
  <c r="AI124" i="53"/>
  <c r="AH124" i="53"/>
  <c r="AG124" i="53"/>
  <c r="AF124" i="53"/>
  <c r="AE124" i="53"/>
  <c r="AD124" i="53"/>
  <c r="AC124" i="53"/>
  <c r="AB124" i="53"/>
  <c r="AA124" i="53"/>
  <c r="Z124" i="53"/>
  <c r="Y124" i="53"/>
  <c r="X124" i="53"/>
  <c r="T124" i="53"/>
  <c r="S124" i="53"/>
  <c r="R124" i="53"/>
  <c r="Q124" i="53"/>
  <c r="P124" i="53"/>
  <c r="O124" i="53"/>
  <c r="I124" i="53"/>
  <c r="H124" i="53"/>
  <c r="AK123" i="53"/>
  <c r="AJ123" i="53"/>
  <c r="AI123" i="53"/>
  <c r="AH123" i="53"/>
  <c r="AG123" i="53"/>
  <c r="AF123" i="53"/>
  <c r="AE123" i="53"/>
  <c r="AD123" i="53"/>
  <c r="AC123" i="53"/>
  <c r="AB123" i="53"/>
  <c r="AA123" i="53"/>
  <c r="Z123" i="53"/>
  <c r="Y123" i="53"/>
  <c r="X123" i="53"/>
  <c r="T123" i="53"/>
  <c r="S123" i="53"/>
  <c r="R123" i="53"/>
  <c r="Q123" i="53"/>
  <c r="P123" i="53"/>
  <c r="O123" i="53"/>
  <c r="I123" i="53"/>
  <c r="H123" i="53"/>
  <c r="AK122" i="53"/>
  <c r="AJ122" i="53"/>
  <c r="AI122" i="53"/>
  <c r="AH122" i="53"/>
  <c r="AG122" i="53"/>
  <c r="AF122" i="53"/>
  <c r="AE122" i="53"/>
  <c r="AD122" i="53"/>
  <c r="AC122" i="53"/>
  <c r="AB122" i="53"/>
  <c r="AA122" i="53"/>
  <c r="Z122" i="53"/>
  <c r="Y122" i="53"/>
  <c r="X122" i="53"/>
  <c r="T122" i="53"/>
  <c r="S122" i="53"/>
  <c r="R122" i="53"/>
  <c r="Q122" i="53"/>
  <c r="P122" i="53"/>
  <c r="O122" i="53"/>
  <c r="I122" i="53"/>
  <c r="H122" i="53"/>
  <c r="AK121" i="53"/>
  <c r="AJ121" i="53"/>
  <c r="AI121" i="53"/>
  <c r="AH121" i="53"/>
  <c r="AG121" i="53"/>
  <c r="AF121" i="53"/>
  <c r="AE121" i="53"/>
  <c r="AD121" i="53"/>
  <c r="AC121" i="53"/>
  <c r="AB121" i="53"/>
  <c r="AA121" i="53"/>
  <c r="Z121" i="53"/>
  <c r="Y121" i="53"/>
  <c r="X121" i="53"/>
  <c r="T121" i="53"/>
  <c r="S121" i="53"/>
  <c r="R121" i="53"/>
  <c r="Q121" i="53"/>
  <c r="P121" i="53"/>
  <c r="O121" i="53"/>
  <c r="I121" i="53"/>
  <c r="H121" i="53"/>
  <c r="AK120" i="53"/>
  <c r="AJ120" i="53"/>
  <c r="AI120" i="53"/>
  <c r="AH120" i="53"/>
  <c r="AG120" i="53"/>
  <c r="AF120" i="53"/>
  <c r="AE120" i="53"/>
  <c r="AD120" i="53"/>
  <c r="AC120" i="53"/>
  <c r="AB120" i="53"/>
  <c r="AA120" i="53"/>
  <c r="Z120" i="53"/>
  <c r="Y120" i="53"/>
  <c r="X120" i="53"/>
  <c r="T120" i="53"/>
  <c r="S120" i="53"/>
  <c r="R120" i="53"/>
  <c r="Q120" i="53"/>
  <c r="P120" i="53"/>
  <c r="O120" i="53"/>
  <c r="I120" i="53"/>
  <c r="H120" i="53"/>
  <c r="AK118" i="53"/>
  <c r="AJ118" i="53"/>
  <c r="AI118" i="53"/>
  <c r="AH118" i="53"/>
  <c r="AG118" i="53"/>
  <c r="AF118" i="53"/>
  <c r="AE118" i="53"/>
  <c r="AD118" i="53"/>
  <c r="AC118" i="53"/>
  <c r="AB118" i="53"/>
  <c r="AA118" i="53"/>
  <c r="Z118" i="53"/>
  <c r="Y118" i="53"/>
  <c r="X118" i="53"/>
  <c r="T118" i="53"/>
  <c r="S118" i="53"/>
  <c r="R118" i="53"/>
  <c r="Q118" i="53"/>
  <c r="P118" i="53"/>
  <c r="O118" i="53"/>
  <c r="M118" i="53"/>
  <c r="L118" i="53"/>
  <c r="H118" i="53"/>
  <c r="G118" i="53"/>
  <c r="F118" i="53"/>
  <c r="E118" i="53"/>
  <c r="AK117" i="53"/>
  <c r="AJ117" i="53"/>
  <c r="AI117" i="53"/>
  <c r="AH117" i="53"/>
  <c r="AG117" i="53"/>
  <c r="AF117" i="53"/>
  <c r="AE117" i="53"/>
  <c r="AD117" i="53"/>
  <c r="AC117" i="53"/>
  <c r="AB117" i="53"/>
  <c r="AA117" i="53"/>
  <c r="Z117" i="53"/>
  <c r="Y117" i="53"/>
  <c r="X117" i="53"/>
  <c r="T117" i="53"/>
  <c r="S117" i="53"/>
  <c r="R117" i="53"/>
  <c r="Q117" i="53"/>
  <c r="P117" i="53"/>
  <c r="O117" i="53"/>
  <c r="I117" i="53"/>
  <c r="H117" i="53"/>
  <c r="AK116" i="53"/>
  <c r="AJ116" i="53"/>
  <c r="AI116" i="53"/>
  <c r="AH116" i="53"/>
  <c r="AG116" i="53"/>
  <c r="AF116" i="53"/>
  <c r="AE116" i="53"/>
  <c r="AD116" i="53"/>
  <c r="AC116" i="53"/>
  <c r="AB116" i="53"/>
  <c r="AA116" i="53"/>
  <c r="Z116" i="53"/>
  <c r="Y116" i="53"/>
  <c r="X116" i="53"/>
  <c r="T116" i="53"/>
  <c r="S116" i="53"/>
  <c r="R116" i="53"/>
  <c r="Q116" i="53"/>
  <c r="P116" i="53"/>
  <c r="O116" i="53"/>
  <c r="I116" i="53"/>
  <c r="H116" i="53"/>
  <c r="AK115" i="53"/>
  <c r="AJ115" i="53"/>
  <c r="AI115" i="53"/>
  <c r="AH115" i="53"/>
  <c r="AG115" i="53"/>
  <c r="AF115" i="53"/>
  <c r="AE115" i="53"/>
  <c r="AD115" i="53"/>
  <c r="AC115" i="53"/>
  <c r="AB115" i="53"/>
  <c r="AA115" i="53"/>
  <c r="Z115" i="53"/>
  <c r="Y115" i="53"/>
  <c r="X115" i="53"/>
  <c r="S115" i="53"/>
  <c r="R115" i="53"/>
  <c r="Q115" i="53"/>
  <c r="P115" i="53"/>
  <c r="O115" i="53"/>
  <c r="M115" i="53"/>
  <c r="L115" i="53"/>
  <c r="H115" i="53"/>
  <c r="G115" i="53"/>
  <c r="F115" i="53"/>
  <c r="E115" i="53"/>
  <c r="AK114" i="53"/>
  <c r="AJ114" i="53"/>
  <c r="AI114" i="53"/>
  <c r="AH114" i="53"/>
  <c r="AG114" i="53"/>
  <c r="AF114" i="53"/>
  <c r="AE114" i="53"/>
  <c r="AD114" i="53"/>
  <c r="AC114" i="53"/>
  <c r="AB114" i="53"/>
  <c r="AA114" i="53"/>
  <c r="Z114" i="53"/>
  <c r="Y114" i="53"/>
  <c r="X114" i="53"/>
  <c r="T114" i="53"/>
  <c r="S114" i="53"/>
  <c r="R114" i="53"/>
  <c r="Q114" i="53"/>
  <c r="P114" i="53"/>
  <c r="O114" i="53"/>
  <c r="I114" i="53"/>
  <c r="H114" i="53"/>
  <c r="AK113" i="53"/>
  <c r="AJ113" i="53"/>
  <c r="AI113" i="53"/>
  <c r="AH113" i="53"/>
  <c r="AG113" i="53"/>
  <c r="AF113" i="53"/>
  <c r="AE113" i="53"/>
  <c r="AD113" i="53"/>
  <c r="AC113" i="53"/>
  <c r="AB113" i="53"/>
  <c r="AA113" i="53"/>
  <c r="Z113" i="53"/>
  <c r="Y113" i="53"/>
  <c r="X113" i="53"/>
  <c r="T113" i="53"/>
  <c r="S113" i="53"/>
  <c r="R113" i="53"/>
  <c r="Q113" i="53"/>
  <c r="P113" i="53"/>
  <c r="O113" i="53"/>
  <c r="I113" i="53"/>
  <c r="H113" i="53"/>
  <c r="AK112" i="53"/>
  <c r="AJ112" i="53"/>
  <c r="AI112" i="53"/>
  <c r="AH112" i="53"/>
  <c r="AG112" i="53"/>
  <c r="AF112" i="53"/>
  <c r="AE112" i="53"/>
  <c r="AD112" i="53"/>
  <c r="AC112" i="53"/>
  <c r="AB112" i="53"/>
  <c r="AA112" i="53"/>
  <c r="Z112" i="53"/>
  <c r="Y112" i="53"/>
  <c r="X112" i="53"/>
  <c r="T112" i="53"/>
  <c r="S112" i="53"/>
  <c r="R112" i="53"/>
  <c r="Q112" i="53"/>
  <c r="P112" i="53"/>
  <c r="O112" i="53"/>
  <c r="I112" i="53"/>
  <c r="H112" i="53"/>
  <c r="AK111" i="53"/>
  <c r="AJ111" i="53"/>
  <c r="AI111" i="53"/>
  <c r="AH111" i="53"/>
  <c r="AG111" i="53"/>
  <c r="AF111" i="53"/>
  <c r="AE111" i="53"/>
  <c r="AD111" i="53"/>
  <c r="AC111" i="53"/>
  <c r="AB111" i="53"/>
  <c r="AA111" i="53"/>
  <c r="Z111" i="53"/>
  <c r="Y111" i="53"/>
  <c r="X111" i="53"/>
  <c r="T111" i="53"/>
  <c r="S111" i="53"/>
  <c r="R111" i="53"/>
  <c r="Q111" i="53"/>
  <c r="P111" i="53"/>
  <c r="O111" i="53"/>
  <c r="I111" i="53"/>
  <c r="H111" i="53"/>
  <c r="AK110" i="53"/>
  <c r="AJ110" i="53"/>
  <c r="AI110" i="53"/>
  <c r="AH110" i="53"/>
  <c r="AG110" i="53"/>
  <c r="AF110" i="53"/>
  <c r="AE110" i="53"/>
  <c r="AD110" i="53"/>
  <c r="AC110" i="53"/>
  <c r="AB110" i="53"/>
  <c r="AA110" i="53"/>
  <c r="Z110" i="53"/>
  <c r="Y110" i="53"/>
  <c r="X110" i="53"/>
  <c r="T110" i="53"/>
  <c r="S110" i="53"/>
  <c r="R110" i="53"/>
  <c r="Q110" i="53"/>
  <c r="P110" i="53"/>
  <c r="O110" i="53"/>
  <c r="I110" i="53"/>
  <c r="H110" i="53"/>
  <c r="AK109" i="53"/>
  <c r="AJ109" i="53"/>
  <c r="AI109" i="53"/>
  <c r="AH109" i="53"/>
  <c r="AG109" i="53"/>
  <c r="AF109" i="53"/>
  <c r="AE109" i="53"/>
  <c r="AD109" i="53"/>
  <c r="AC109" i="53"/>
  <c r="AB109" i="53"/>
  <c r="AA109" i="53"/>
  <c r="Z109" i="53"/>
  <c r="Y109" i="53"/>
  <c r="X109" i="53"/>
  <c r="T109" i="53"/>
  <c r="S109" i="53"/>
  <c r="R109" i="53"/>
  <c r="Q109" i="53"/>
  <c r="P109" i="53"/>
  <c r="O109" i="53"/>
  <c r="I109" i="53"/>
  <c r="H109" i="53"/>
  <c r="AK108" i="53"/>
  <c r="AJ108" i="53"/>
  <c r="AI108" i="53"/>
  <c r="AH108" i="53"/>
  <c r="AG108" i="53"/>
  <c r="AF108" i="53"/>
  <c r="AE108" i="53"/>
  <c r="AD108" i="53"/>
  <c r="AC108" i="53"/>
  <c r="AB108" i="53"/>
  <c r="AA108" i="53"/>
  <c r="Z108" i="53"/>
  <c r="Y108" i="53"/>
  <c r="X108" i="53"/>
  <c r="T108" i="53"/>
  <c r="S108" i="53"/>
  <c r="R108" i="53"/>
  <c r="Q108" i="53"/>
  <c r="P108" i="53"/>
  <c r="O108" i="53"/>
  <c r="I108" i="53"/>
  <c r="H108" i="53"/>
  <c r="AK107" i="53"/>
  <c r="AJ107" i="53"/>
  <c r="AI107" i="53"/>
  <c r="AH107" i="53"/>
  <c r="AG107" i="53"/>
  <c r="AF107" i="53"/>
  <c r="AE107" i="53"/>
  <c r="AD107" i="53"/>
  <c r="AC107" i="53"/>
  <c r="AB107" i="53"/>
  <c r="AA107" i="53"/>
  <c r="Z107" i="53"/>
  <c r="Y107" i="53"/>
  <c r="X107" i="53"/>
  <c r="T107" i="53"/>
  <c r="S107" i="53"/>
  <c r="R107" i="53"/>
  <c r="Q107" i="53"/>
  <c r="P107" i="53"/>
  <c r="O107" i="53"/>
  <c r="I107" i="53"/>
  <c r="H107" i="53"/>
  <c r="AK106" i="53"/>
  <c r="AJ106" i="53"/>
  <c r="AI106" i="53"/>
  <c r="AH106" i="53"/>
  <c r="AG106" i="53"/>
  <c r="AF106" i="53"/>
  <c r="AE106" i="53"/>
  <c r="AD106" i="53"/>
  <c r="AC106" i="53"/>
  <c r="AB106" i="53"/>
  <c r="AA106" i="53"/>
  <c r="Z106" i="53"/>
  <c r="Y106" i="53"/>
  <c r="X106" i="53"/>
  <c r="T106" i="53"/>
  <c r="S106" i="53"/>
  <c r="R106" i="53"/>
  <c r="Q106" i="53"/>
  <c r="P106" i="53"/>
  <c r="O106" i="53"/>
  <c r="I106" i="53"/>
  <c r="H106" i="53"/>
  <c r="AK105" i="53"/>
  <c r="AJ105" i="53"/>
  <c r="AI105" i="53"/>
  <c r="AH105" i="53"/>
  <c r="AG105" i="53"/>
  <c r="AF105" i="53"/>
  <c r="AE105" i="53"/>
  <c r="AD105" i="53"/>
  <c r="AC105" i="53"/>
  <c r="AB105" i="53"/>
  <c r="AA105" i="53"/>
  <c r="Z105" i="53"/>
  <c r="Y105" i="53"/>
  <c r="X105" i="53"/>
  <c r="T105" i="53"/>
  <c r="S105" i="53"/>
  <c r="R105" i="53"/>
  <c r="Q105" i="53"/>
  <c r="P105" i="53"/>
  <c r="O105" i="53"/>
  <c r="I105" i="53"/>
  <c r="H105" i="53"/>
  <c r="AK103" i="53"/>
  <c r="AJ103" i="53"/>
  <c r="AI103" i="53"/>
  <c r="AH103" i="53"/>
  <c r="AG103" i="53"/>
  <c r="AF103" i="53"/>
  <c r="AE103" i="53"/>
  <c r="AD103" i="53"/>
  <c r="AC103" i="53"/>
  <c r="AB103" i="53"/>
  <c r="AA103" i="53"/>
  <c r="Z103" i="53"/>
  <c r="Y103" i="53"/>
  <c r="X103" i="53"/>
  <c r="S103" i="53"/>
  <c r="R103" i="53"/>
  <c r="Q103" i="53"/>
  <c r="P103" i="53"/>
  <c r="O103" i="53"/>
  <c r="M103" i="53"/>
  <c r="L103" i="53"/>
  <c r="H103" i="53"/>
  <c r="G103" i="53"/>
  <c r="F103" i="53"/>
  <c r="E103" i="53"/>
  <c r="AK102" i="53"/>
  <c r="AJ102" i="53"/>
  <c r="AI102" i="53"/>
  <c r="AH102" i="53"/>
  <c r="AG102" i="53"/>
  <c r="AF102" i="53"/>
  <c r="AE102" i="53"/>
  <c r="AD102" i="53"/>
  <c r="AC102" i="53"/>
  <c r="AB102" i="53"/>
  <c r="AA102" i="53"/>
  <c r="Z102" i="53"/>
  <c r="Y102" i="53"/>
  <c r="X102" i="53"/>
  <c r="T102" i="53"/>
  <c r="S102" i="53"/>
  <c r="R102" i="53"/>
  <c r="Q102" i="53"/>
  <c r="P102" i="53"/>
  <c r="O102" i="53"/>
  <c r="I102" i="53"/>
  <c r="H102" i="53"/>
  <c r="AK101" i="53"/>
  <c r="AJ101" i="53"/>
  <c r="AI101" i="53"/>
  <c r="AH101" i="53"/>
  <c r="AG101" i="53"/>
  <c r="AF101" i="53"/>
  <c r="AE101" i="53"/>
  <c r="AD101" i="53"/>
  <c r="AC101" i="53"/>
  <c r="AB101" i="53"/>
  <c r="AA101" i="53"/>
  <c r="Z101" i="53"/>
  <c r="Y101" i="53"/>
  <c r="X101" i="53"/>
  <c r="T101" i="53"/>
  <c r="S101" i="53"/>
  <c r="R101" i="53"/>
  <c r="Q101" i="53"/>
  <c r="P101" i="53"/>
  <c r="O101" i="53"/>
  <c r="I101" i="53"/>
  <c r="H101" i="53"/>
  <c r="AK100" i="53"/>
  <c r="AJ100" i="53"/>
  <c r="AI100" i="53"/>
  <c r="AH100" i="53"/>
  <c r="AG100" i="53"/>
  <c r="AF100" i="53"/>
  <c r="AE100" i="53"/>
  <c r="AD100" i="53"/>
  <c r="AC100" i="53"/>
  <c r="AB100" i="53"/>
  <c r="AA100" i="53"/>
  <c r="Z100" i="53"/>
  <c r="Y100" i="53"/>
  <c r="X100" i="53"/>
  <c r="T100" i="53"/>
  <c r="S100" i="53"/>
  <c r="R100" i="53"/>
  <c r="Q100" i="53"/>
  <c r="P100" i="53"/>
  <c r="O100" i="53"/>
  <c r="I100" i="53"/>
  <c r="H100" i="53"/>
  <c r="AK99" i="53"/>
  <c r="AJ99" i="53"/>
  <c r="AI99" i="53"/>
  <c r="AH99" i="53"/>
  <c r="AG99" i="53"/>
  <c r="AF99" i="53"/>
  <c r="AE99" i="53"/>
  <c r="AD99" i="53"/>
  <c r="AC99" i="53"/>
  <c r="AB99" i="53"/>
  <c r="AA99" i="53"/>
  <c r="Z99" i="53"/>
  <c r="Y99" i="53"/>
  <c r="X99" i="53"/>
  <c r="T99" i="53"/>
  <c r="S99" i="53"/>
  <c r="R99" i="53"/>
  <c r="Q99" i="53"/>
  <c r="P99" i="53"/>
  <c r="O99" i="53"/>
  <c r="I99" i="53"/>
  <c r="H99" i="53"/>
  <c r="AK98" i="53"/>
  <c r="AJ98" i="53"/>
  <c r="AI98" i="53"/>
  <c r="AH98" i="53"/>
  <c r="AG98" i="53"/>
  <c r="AF98" i="53"/>
  <c r="AE98" i="53"/>
  <c r="AD98" i="53"/>
  <c r="AC98" i="53"/>
  <c r="AB98" i="53"/>
  <c r="AA98" i="53"/>
  <c r="Z98" i="53"/>
  <c r="Y98" i="53"/>
  <c r="X98" i="53"/>
  <c r="T98" i="53"/>
  <c r="S98" i="53"/>
  <c r="R98" i="53"/>
  <c r="Q98" i="53"/>
  <c r="P98" i="53"/>
  <c r="O98" i="53"/>
  <c r="I98" i="53"/>
  <c r="H98" i="53"/>
  <c r="AK97" i="53"/>
  <c r="AJ97" i="53"/>
  <c r="AI97" i="53"/>
  <c r="AH97" i="53"/>
  <c r="AG97" i="53"/>
  <c r="AF97" i="53"/>
  <c r="AE97" i="53"/>
  <c r="AD97" i="53"/>
  <c r="AC97" i="53"/>
  <c r="AB97" i="53"/>
  <c r="AA97" i="53"/>
  <c r="Z97" i="53"/>
  <c r="Y97" i="53"/>
  <c r="X97" i="53"/>
  <c r="T97" i="53"/>
  <c r="S97" i="53"/>
  <c r="R97" i="53"/>
  <c r="Q97" i="53"/>
  <c r="P97" i="53"/>
  <c r="O97" i="53"/>
  <c r="I97" i="53"/>
  <c r="H97" i="53"/>
  <c r="AK96" i="53"/>
  <c r="AJ96" i="53"/>
  <c r="AI96" i="53"/>
  <c r="AH96" i="53"/>
  <c r="AG96" i="53"/>
  <c r="AF96" i="53"/>
  <c r="AE96" i="53"/>
  <c r="AD96" i="53"/>
  <c r="AC96" i="53"/>
  <c r="AB96" i="53"/>
  <c r="AA96" i="53"/>
  <c r="Z96" i="53"/>
  <c r="Y96" i="53"/>
  <c r="X96" i="53"/>
  <c r="T96" i="53"/>
  <c r="S96" i="53"/>
  <c r="R96" i="53"/>
  <c r="Q96" i="53"/>
  <c r="P96" i="53"/>
  <c r="O96" i="53"/>
  <c r="I96" i="53"/>
  <c r="H96" i="53"/>
  <c r="AK95" i="53"/>
  <c r="AJ95" i="53"/>
  <c r="AI95" i="53"/>
  <c r="AH95" i="53"/>
  <c r="AG95" i="53"/>
  <c r="AF95" i="53"/>
  <c r="AE95" i="53"/>
  <c r="AD95" i="53"/>
  <c r="AC95" i="53"/>
  <c r="AB95" i="53"/>
  <c r="AA95" i="53"/>
  <c r="Z95" i="53"/>
  <c r="Y95" i="53"/>
  <c r="X95" i="53"/>
  <c r="T95" i="53"/>
  <c r="S95" i="53"/>
  <c r="R95" i="53"/>
  <c r="Q95" i="53"/>
  <c r="P95" i="53"/>
  <c r="O95" i="53"/>
  <c r="I95" i="53"/>
  <c r="H95" i="53"/>
  <c r="AK94" i="53"/>
  <c r="AJ94" i="53"/>
  <c r="AI94" i="53"/>
  <c r="AH94" i="53"/>
  <c r="AG94" i="53"/>
  <c r="AF94" i="53"/>
  <c r="AE94" i="53"/>
  <c r="AD94" i="53"/>
  <c r="AC94" i="53"/>
  <c r="AB94" i="53"/>
  <c r="AA94" i="53"/>
  <c r="Z94" i="53"/>
  <c r="Y94" i="53"/>
  <c r="X94" i="53"/>
  <c r="T94" i="53"/>
  <c r="S94" i="53"/>
  <c r="R94" i="53"/>
  <c r="Q94" i="53"/>
  <c r="P94" i="53"/>
  <c r="O94" i="53"/>
  <c r="I94" i="53"/>
  <c r="H94" i="53"/>
  <c r="AK93" i="53"/>
  <c r="AJ93" i="53"/>
  <c r="AI93" i="53"/>
  <c r="AH93" i="53"/>
  <c r="AG93" i="53"/>
  <c r="AF93" i="53"/>
  <c r="AE93" i="53"/>
  <c r="AD93" i="53"/>
  <c r="AC93" i="53"/>
  <c r="AB93" i="53"/>
  <c r="AA93" i="53"/>
  <c r="Z93" i="53"/>
  <c r="Y93" i="53"/>
  <c r="X93" i="53"/>
  <c r="T93" i="53"/>
  <c r="S93" i="53"/>
  <c r="R93" i="53"/>
  <c r="Q93" i="53"/>
  <c r="P93" i="53"/>
  <c r="O93" i="53"/>
  <c r="I93" i="53"/>
  <c r="H93" i="53"/>
  <c r="AK92" i="53"/>
  <c r="AJ92" i="53"/>
  <c r="AI92" i="53"/>
  <c r="AH92" i="53"/>
  <c r="AG92" i="53"/>
  <c r="AF92" i="53"/>
  <c r="AE92" i="53"/>
  <c r="AD92" i="53"/>
  <c r="AC92" i="53"/>
  <c r="AB92" i="53"/>
  <c r="AA92" i="53"/>
  <c r="Z92" i="53"/>
  <c r="Y92" i="53"/>
  <c r="X92" i="53"/>
  <c r="T92" i="53"/>
  <c r="S92" i="53"/>
  <c r="R92" i="53"/>
  <c r="Q92" i="53"/>
  <c r="P92" i="53"/>
  <c r="O92" i="53"/>
  <c r="I92" i="53"/>
  <c r="H92" i="53"/>
  <c r="AK90" i="53"/>
  <c r="AJ90" i="53"/>
  <c r="AI90" i="53"/>
  <c r="AH90" i="53"/>
  <c r="AG90" i="53"/>
  <c r="AF90" i="53"/>
  <c r="AE90" i="53"/>
  <c r="AD90" i="53"/>
  <c r="AC90" i="53"/>
  <c r="AB90" i="53"/>
  <c r="AA90" i="53"/>
  <c r="Z90" i="53"/>
  <c r="Y90" i="53"/>
  <c r="X90" i="53"/>
  <c r="S90" i="53"/>
  <c r="R90" i="53"/>
  <c r="Q90" i="53"/>
  <c r="P90" i="53"/>
  <c r="O90" i="53"/>
  <c r="M90" i="53"/>
  <c r="L90" i="53"/>
  <c r="H90" i="53"/>
  <c r="G90" i="53"/>
  <c r="F90" i="53"/>
  <c r="E90" i="53"/>
  <c r="AK89" i="53"/>
  <c r="AJ89" i="53"/>
  <c r="AI89" i="53"/>
  <c r="AH89" i="53"/>
  <c r="AG89" i="53"/>
  <c r="AF89" i="53"/>
  <c r="AE89" i="53"/>
  <c r="AD89" i="53"/>
  <c r="AC89" i="53"/>
  <c r="AB89" i="53"/>
  <c r="AA89" i="53"/>
  <c r="Z89" i="53"/>
  <c r="Y89" i="53"/>
  <c r="X89" i="53"/>
  <c r="T89" i="53"/>
  <c r="S89" i="53"/>
  <c r="R89" i="53"/>
  <c r="Q89" i="53"/>
  <c r="P89" i="53"/>
  <c r="O89" i="53"/>
  <c r="I89" i="53"/>
  <c r="H89" i="53"/>
  <c r="AK88" i="53"/>
  <c r="AJ88" i="53"/>
  <c r="AI88" i="53"/>
  <c r="AH88" i="53"/>
  <c r="AG88" i="53"/>
  <c r="AF88" i="53"/>
  <c r="AE88" i="53"/>
  <c r="AD88" i="53"/>
  <c r="AC88" i="53"/>
  <c r="AB88" i="53"/>
  <c r="AA88" i="53"/>
  <c r="Z88" i="53"/>
  <c r="Y88" i="53"/>
  <c r="X88" i="53"/>
  <c r="T88" i="53"/>
  <c r="S88" i="53"/>
  <c r="R88" i="53"/>
  <c r="Q88" i="53"/>
  <c r="P88" i="53"/>
  <c r="O88" i="53"/>
  <c r="I88" i="53"/>
  <c r="H88" i="53"/>
  <c r="AK87" i="53"/>
  <c r="AJ87" i="53"/>
  <c r="AI87" i="53"/>
  <c r="AH87" i="53"/>
  <c r="AG87" i="53"/>
  <c r="AF87" i="53"/>
  <c r="AE87" i="53"/>
  <c r="AD87" i="53"/>
  <c r="AC87" i="53"/>
  <c r="AB87" i="53"/>
  <c r="AA87" i="53"/>
  <c r="Z87" i="53"/>
  <c r="Y87" i="53"/>
  <c r="X87" i="53"/>
  <c r="T87" i="53"/>
  <c r="S87" i="53"/>
  <c r="R87" i="53"/>
  <c r="Q87" i="53"/>
  <c r="P87" i="53"/>
  <c r="O87" i="53"/>
  <c r="I87" i="53"/>
  <c r="H87" i="53"/>
  <c r="AK86" i="53"/>
  <c r="AJ86" i="53"/>
  <c r="AI86" i="53"/>
  <c r="AH86" i="53"/>
  <c r="AG86" i="53"/>
  <c r="AF86" i="53"/>
  <c r="AE86" i="53"/>
  <c r="AD86" i="53"/>
  <c r="AC86" i="53"/>
  <c r="AB86" i="53"/>
  <c r="AA86" i="53"/>
  <c r="Z86" i="53"/>
  <c r="Y86" i="53"/>
  <c r="X86" i="53"/>
  <c r="T86" i="53"/>
  <c r="S86" i="53"/>
  <c r="R86" i="53"/>
  <c r="Q86" i="53"/>
  <c r="P86" i="53"/>
  <c r="O86" i="53"/>
  <c r="I86" i="53"/>
  <c r="H86" i="53"/>
  <c r="AK85" i="53"/>
  <c r="AJ85" i="53"/>
  <c r="AI85" i="53"/>
  <c r="AH85" i="53"/>
  <c r="AG85" i="53"/>
  <c r="AF85" i="53"/>
  <c r="AE85" i="53"/>
  <c r="AD85" i="53"/>
  <c r="AC85" i="53"/>
  <c r="AB85" i="53"/>
  <c r="AA85" i="53"/>
  <c r="Z85" i="53"/>
  <c r="Y85" i="53"/>
  <c r="X85" i="53"/>
  <c r="T85" i="53"/>
  <c r="S85" i="53"/>
  <c r="R85" i="53"/>
  <c r="Q85" i="53"/>
  <c r="P85" i="53"/>
  <c r="O85" i="53"/>
  <c r="I85" i="53"/>
  <c r="H85" i="53"/>
  <c r="AK84" i="53"/>
  <c r="AJ84" i="53"/>
  <c r="AI84" i="53"/>
  <c r="AH84" i="53"/>
  <c r="AG84" i="53"/>
  <c r="AF84" i="53"/>
  <c r="AE84" i="53"/>
  <c r="AD84" i="53"/>
  <c r="AC84" i="53"/>
  <c r="AB84" i="53"/>
  <c r="AA84" i="53"/>
  <c r="Z84" i="53"/>
  <c r="Y84" i="53"/>
  <c r="X84" i="53"/>
  <c r="S84" i="53"/>
  <c r="R84" i="53"/>
  <c r="Q84" i="53"/>
  <c r="P84" i="53"/>
  <c r="O84" i="53"/>
  <c r="M84" i="53"/>
  <c r="L84" i="53"/>
  <c r="H84" i="53"/>
  <c r="G84" i="53"/>
  <c r="F84" i="53"/>
  <c r="E84" i="53"/>
  <c r="AK83" i="53"/>
  <c r="AJ83" i="53"/>
  <c r="AI83" i="53"/>
  <c r="AH83" i="53"/>
  <c r="AG83" i="53"/>
  <c r="AF83" i="53"/>
  <c r="AE83" i="53"/>
  <c r="AD83" i="53"/>
  <c r="AC83" i="53"/>
  <c r="AB83" i="53"/>
  <c r="AA83" i="53"/>
  <c r="Z83" i="53"/>
  <c r="Y83" i="53"/>
  <c r="X83" i="53"/>
  <c r="T83" i="53"/>
  <c r="S83" i="53"/>
  <c r="R83" i="53"/>
  <c r="Q83" i="53"/>
  <c r="P83" i="53"/>
  <c r="O83" i="53"/>
  <c r="I83" i="53"/>
  <c r="H83" i="53"/>
  <c r="AK82" i="53"/>
  <c r="AJ82" i="53"/>
  <c r="AI82" i="53"/>
  <c r="AH82" i="53"/>
  <c r="AG82" i="53"/>
  <c r="AF82" i="53"/>
  <c r="AE82" i="53"/>
  <c r="AD82" i="53"/>
  <c r="AC82" i="53"/>
  <c r="AB82" i="53"/>
  <c r="AA82" i="53"/>
  <c r="Z82" i="53"/>
  <c r="Y82" i="53"/>
  <c r="X82" i="53"/>
  <c r="T82" i="53"/>
  <c r="S82" i="53"/>
  <c r="R82" i="53"/>
  <c r="Q82" i="53"/>
  <c r="P82" i="53"/>
  <c r="O82" i="53"/>
  <c r="I82" i="53"/>
  <c r="H82" i="53"/>
  <c r="AK81" i="53"/>
  <c r="AJ81" i="53"/>
  <c r="AI81" i="53"/>
  <c r="AH81" i="53"/>
  <c r="AG81" i="53"/>
  <c r="AF81" i="53"/>
  <c r="AE81" i="53"/>
  <c r="AD81" i="53"/>
  <c r="AC81" i="53"/>
  <c r="AB81" i="53"/>
  <c r="AA81" i="53"/>
  <c r="Z81" i="53"/>
  <c r="Y81" i="53"/>
  <c r="X81" i="53"/>
  <c r="T81" i="53"/>
  <c r="S81" i="53"/>
  <c r="R81" i="53"/>
  <c r="Q81" i="53"/>
  <c r="P81" i="53"/>
  <c r="O81" i="53"/>
  <c r="I81" i="53"/>
  <c r="H81" i="53"/>
  <c r="AK80" i="53"/>
  <c r="AJ80" i="53"/>
  <c r="AI80" i="53"/>
  <c r="AH80" i="53"/>
  <c r="AG80" i="53"/>
  <c r="AF80" i="53"/>
  <c r="AE80" i="53"/>
  <c r="AD80" i="53"/>
  <c r="AC80" i="53"/>
  <c r="AB80" i="53"/>
  <c r="AA80" i="53"/>
  <c r="Z80" i="53"/>
  <c r="Y80" i="53"/>
  <c r="X80" i="53"/>
  <c r="T80" i="53"/>
  <c r="S80" i="53"/>
  <c r="R80" i="53"/>
  <c r="Q80" i="53"/>
  <c r="P80" i="53"/>
  <c r="O80" i="53"/>
  <c r="I80" i="53"/>
  <c r="H80" i="53"/>
  <c r="AK79" i="53"/>
  <c r="AJ79" i="53"/>
  <c r="AI79" i="53"/>
  <c r="AH79" i="53"/>
  <c r="AG79" i="53"/>
  <c r="AF79" i="53"/>
  <c r="AE79" i="53"/>
  <c r="AD79" i="53"/>
  <c r="AC79" i="53"/>
  <c r="AB79" i="53"/>
  <c r="AA79" i="53"/>
  <c r="Z79" i="53"/>
  <c r="Y79" i="53"/>
  <c r="X79" i="53"/>
  <c r="T79" i="53"/>
  <c r="S79" i="53"/>
  <c r="R79" i="53"/>
  <c r="Q79" i="53"/>
  <c r="P79" i="53"/>
  <c r="O79" i="53"/>
  <c r="I79" i="53"/>
  <c r="H79" i="53"/>
  <c r="AK78" i="53"/>
  <c r="AJ78" i="53"/>
  <c r="AI78" i="53"/>
  <c r="AH78" i="53"/>
  <c r="AG78" i="53"/>
  <c r="AF78" i="53"/>
  <c r="AE78" i="53"/>
  <c r="AD78" i="53"/>
  <c r="AC78" i="53"/>
  <c r="AB78" i="53"/>
  <c r="AA78" i="53"/>
  <c r="Z78" i="53"/>
  <c r="Y78" i="53"/>
  <c r="X78" i="53"/>
  <c r="S78" i="53"/>
  <c r="R78" i="53"/>
  <c r="Q78" i="53"/>
  <c r="P78" i="53"/>
  <c r="O78" i="53"/>
  <c r="M78" i="53"/>
  <c r="L78" i="53"/>
  <c r="H78" i="53"/>
  <c r="G78" i="53"/>
  <c r="F78" i="53"/>
  <c r="E78" i="53"/>
  <c r="AK77" i="53"/>
  <c r="AJ77" i="53"/>
  <c r="AI77" i="53"/>
  <c r="AH77" i="53"/>
  <c r="AG77" i="53"/>
  <c r="AF77" i="53"/>
  <c r="AE77" i="53"/>
  <c r="AD77" i="53"/>
  <c r="AC77" i="53"/>
  <c r="AB77" i="53"/>
  <c r="AA77" i="53"/>
  <c r="Z77" i="53"/>
  <c r="Y77" i="53"/>
  <c r="X77" i="53"/>
  <c r="T77" i="53"/>
  <c r="S77" i="53"/>
  <c r="R77" i="53"/>
  <c r="Q77" i="53"/>
  <c r="P77" i="53"/>
  <c r="O77" i="53"/>
  <c r="H77" i="53"/>
  <c r="AK76" i="53"/>
  <c r="AJ76" i="53"/>
  <c r="AI76" i="53"/>
  <c r="AH76" i="53"/>
  <c r="AG76" i="53"/>
  <c r="AF76" i="53"/>
  <c r="AE76" i="53"/>
  <c r="AD76" i="53"/>
  <c r="AC76" i="53"/>
  <c r="AB76" i="53"/>
  <c r="AA76" i="53"/>
  <c r="Z76" i="53"/>
  <c r="Y76" i="53"/>
  <c r="X76" i="53"/>
  <c r="T76" i="53"/>
  <c r="S76" i="53"/>
  <c r="R76" i="53"/>
  <c r="Q76" i="53"/>
  <c r="P76" i="53"/>
  <c r="O76" i="53"/>
  <c r="I76" i="53"/>
  <c r="H76" i="53"/>
  <c r="AK75" i="53"/>
  <c r="AJ75" i="53"/>
  <c r="AI75" i="53"/>
  <c r="AH75" i="53"/>
  <c r="AG75" i="53"/>
  <c r="AF75" i="53"/>
  <c r="AE75" i="53"/>
  <c r="AD75" i="53"/>
  <c r="AC75" i="53"/>
  <c r="AB75" i="53"/>
  <c r="AA75" i="53"/>
  <c r="Z75" i="53"/>
  <c r="Y75" i="53"/>
  <c r="X75" i="53"/>
  <c r="T75" i="53"/>
  <c r="S75" i="53"/>
  <c r="R75" i="53"/>
  <c r="Q75" i="53"/>
  <c r="P75" i="53"/>
  <c r="O75" i="53"/>
  <c r="I75" i="53"/>
  <c r="H75" i="53"/>
  <c r="AK70" i="53"/>
  <c r="AJ70" i="53"/>
  <c r="AI70" i="53"/>
  <c r="AH70" i="53"/>
  <c r="AG70" i="53"/>
  <c r="AF70" i="53"/>
  <c r="AE70" i="53"/>
  <c r="AD70" i="53"/>
  <c r="AC70" i="53"/>
  <c r="AB70" i="53"/>
  <c r="AA70" i="53"/>
  <c r="Z70" i="53"/>
  <c r="Y70" i="53"/>
  <c r="X70" i="53"/>
  <c r="S70" i="53"/>
  <c r="R70" i="53"/>
  <c r="Q70" i="53"/>
  <c r="P70" i="53"/>
  <c r="O70" i="53"/>
  <c r="M70" i="53"/>
  <c r="L70" i="53"/>
  <c r="H70" i="53"/>
  <c r="G70" i="53"/>
  <c r="F70" i="53"/>
  <c r="E70" i="53"/>
  <c r="AK68" i="53"/>
  <c r="AJ68" i="53"/>
  <c r="AI68" i="53"/>
  <c r="AH68" i="53"/>
  <c r="AG68" i="53"/>
  <c r="AF68" i="53"/>
  <c r="AE68" i="53"/>
  <c r="AD68" i="53"/>
  <c r="AC68" i="53"/>
  <c r="AB68" i="53"/>
  <c r="AA68" i="53"/>
  <c r="Z68" i="53"/>
  <c r="Y68" i="53"/>
  <c r="X68" i="53"/>
  <c r="S68" i="53"/>
  <c r="R68" i="53"/>
  <c r="Q68" i="53"/>
  <c r="P68" i="53"/>
  <c r="O68" i="53"/>
  <c r="M68" i="53"/>
  <c r="L68" i="53"/>
  <c r="H68" i="53"/>
  <c r="G68" i="53"/>
  <c r="F68" i="53"/>
  <c r="E68" i="53"/>
  <c r="AJ67" i="53"/>
  <c r="AI67" i="53"/>
  <c r="AH67" i="53"/>
  <c r="AG67" i="53"/>
  <c r="AF67" i="53"/>
  <c r="AE67" i="53"/>
  <c r="AD67" i="53"/>
  <c r="AC67" i="53"/>
  <c r="AB67" i="53"/>
  <c r="AA67" i="53"/>
  <c r="Z67" i="53"/>
  <c r="Y67" i="53"/>
  <c r="X67" i="53"/>
  <c r="S67" i="53"/>
  <c r="R67" i="53"/>
  <c r="Q67" i="53"/>
  <c r="P67" i="53"/>
  <c r="O67" i="53"/>
  <c r="M67" i="53"/>
  <c r="L67" i="53"/>
  <c r="H67" i="53"/>
  <c r="G67" i="53"/>
  <c r="F67" i="53"/>
  <c r="E67" i="53"/>
  <c r="AK66" i="53"/>
  <c r="AJ66" i="53"/>
  <c r="AI66" i="53"/>
  <c r="AH66" i="53"/>
  <c r="AG66" i="53"/>
  <c r="AF66" i="53"/>
  <c r="AE66" i="53"/>
  <c r="AD66" i="53"/>
  <c r="AC66" i="53"/>
  <c r="AB66" i="53"/>
  <c r="AA66" i="53"/>
  <c r="Z66" i="53"/>
  <c r="Y66" i="53"/>
  <c r="X66" i="53"/>
  <c r="T66" i="53"/>
  <c r="S66" i="53"/>
  <c r="R66" i="53"/>
  <c r="Q66" i="53"/>
  <c r="P66" i="53"/>
  <c r="O66" i="53"/>
  <c r="H66" i="53"/>
  <c r="AK65" i="53"/>
  <c r="AJ65" i="53"/>
  <c r="AI65" i="53"/>
  <c r="AH65" i="53"/>
  <c r="AG65" i="53"/>
  <c r="AF65" i="53"/>
  <c r="AE65" i="53"/>
  <c r="AD65" i="53"/>
  <c r="AC65" i="53"/>
  <c r="AB65" i="53"/>
  <c r="AA65" i="53"/>
  <c r="Z65" i="53"/>
  <c r="Y65" i="53"/>
  <c r="X65" i="53"/>
  <c r="T65" i="53"/>
  <c r="S65" i="53"/>
  <c r="R65" i="53"/>
  <c r="Q65" i="53"/>
  <c r="P65" i="53"/>
  <c r="O65" i="53"/>
  <c r="H65" i="53"/>
  <c r="AJ64" i="53"/>
  <c r="AI64" i="53"/>
  <c r="AH64" i="53"/>
  <c r="AG64" i="53"/>
  <c r="AF64" i="53"/>
  <c r="AE64" i="53"/>
  <c r="AD64" i="53"/>
  <c r="AC64" i="53"/>
  <c r="AB64" i="53"/>
  <c r="AA64" i="53"/>
  <c r="Z64" i="53"/>
  <c r="Y64" i="53"/>
  <c r="X64" i="53"/>
  <c r="S64" i="53"/>
  <c r="R64" i="53"/>
  <c r="Q64" i="53"/>
  <c r="P64" i="53"/>
  <c r="O64" i="53"/>
  <c r="M64" i="53"/>
  <c r="L64" i="53"/>
  <c r="H64" i="53"/>
  <c r="G64" i="53"/>
  <c r="F64" i="53"/>
  <c r="E64" i="53"/>
  <c r="AK63" i="53"/>
  <c r="AJ63" i="53"/>
  <c r="AI63" i="53"/>
  <c r="AH63" i="53"/>
  <c r="AG63" i="53"/>
  <c r="AF63" i="53"/>
  <c r="AE63" i="53"/>
  <c r="AD63" i="53"/>
  <c r="AC63" i="53"/>
  <c r="AB63" i="53"/>
  <c r="AA63" i="53"/>
  <c r="Z63" i="53"/>
  <c r="Y63" i="53"/>
  <c r="X63" i="53"/>
  <c r="T63" i="53"/>
  <c r="S63" i="53"/>
  <c r="R63" i="53"/>
  <c r="Q63" i="53"/>
  <c r="P63" i="53"/>
  <c r="O63" i="53"/>
  <c r="H63" i="53"/>
  <c r="AK62" i="53"/>
  <c r="AJ62" i="53"/>
  <c r="AI62" i="53"/>
  <c r="AH62" i="53"/>
  <c r="AG62" i="53"/>
  <c r="AF62" i="53"/>
  <c r="AE62" i="53"/>
  <c r="AD62" i="53"/>
  <c r="AC62" i="53"/>
  <c r="AB62" i="53"/>
  <c r="AA62" i="53"/>
  <c r="Z62" i="53"/>
  <c r="Y62" i="53"/>
  <c r="X62" i="53"/>
  <c r="T62" i="53"/>
  <c r="S62" i="53"/>
  <c r="R62" i="53"/>
  <c r="Q62" i="53"/>
  <c r="P62" i="53"/>
  <c r="O62" i="53"/>
  <c r="H62" i="53"/>
  <c r="AJ61" i="53"/>
  <c r="AI61" i="53"/>
  <c r="AH61" i="53"/>
  <c r="AG61" i="53"/>
  <c r="AF61" i="53"/>
  <c r="AE61" i="53"/>
  <c r="AD61" i="53"/>
  <c r="AC61" i="53"/>
  <c r="AB61" i="53"/>
  <c r="AA61" i="53"/>
  <c r="Z61" i="53"/>
  <c r="Y61" i="53"/>
  <c r="X61" i="53"/>
  <c r="S61" i="53"/>
  <c r="R61" i="53"/>
  <c r="Q61" i="53"/>
  <c r="P61" i="53"/>
  <c r="O61" i="53"/>
  <c r="M61" i="53"/>
  <c r="L61" i="53"/>
  <c r="H61" i="53"/>
  <c r="G61" i="53"/>
  <c r="F61" i="53"/>
  <c r="E61" i="53"/>
  <c r="AK60" i="53"/>
  <c r="AJ60" i="53"/>
  <c r="AI60" i="53"/>
  <c r="AH60" i="53"/>
  <c r="AG60" i="53"/>
  <c r="AF60" i="53"/>
  <c r="AE60" i="53"/>
  <c r="AD60" i="53"/>
  <c r="AC60" i="53"/>
  <c r="AB60" i="53"/>
  <c r="AA60" i="53"/>
  <c r="Z60" i="53"/>
  <c r="Y60" i="53"/>
  <c r="X60" i="53"/>
  <c r="T60" i="53"/>
  <c r="S60" i="53"/>
  <c r="R60" i="53"/>
  <c r="Q60" i="53"/>
  <c r="P60" i="53"/>
  <c r="O60" i="53"/>
  <c r="H60" i="53"/>
  <c r="AK59" i="53"/>
  <c r="AJ59" i="53"/>
  <c r="AI59" i="53"/>
  <c r="AH59" i="53"/>
  <c r="AG59" i="53"/>
  <c r="AF59" i="53"/>
  <c r="AE59" i="53"/>
  <c r="AD59" i="53"/>
  <c r="AC59" i="53"/>
  <c r="AB59" i="53"/>
  <c r="AA59" i="53"/>
  <c r="Z59" i="53"/>
  <c r="Y59" i="53"/>
  <c r="X59" i="53"/>
  <c r="T59" i="53"/>
  <c r="S59" i="53"/>
  <c r="R59" i="53"/>
  <c r="Q59" i="53"/>
  <c r="P59" i="53"/>
  <c r="O59" i="53"/>
  <c r="H59" i="53"/>
  <c r="AK58" i="53"/>
  <c r="AJ58" i="53"/>
  <c r="AI58" i="53"/>
  <c r="AH58" i="53"/>
  <c r="AG58" i="53"/>
  <c r="AF58" i="53"/>
  <c r="AE58" i="53"/>
  <c r="AD58" i="53"/>
  <c r="AC58" i="53"/>
  <c r="AB58" i="53"/>
  <c r="AA58" i="53"/>
  <c r="Z58" i="53"/>
  <c r="Y58" i="53"/>
  <c r="X58" i="53"/>
  <c r="T58" i="53"/>
  <c r="S58" i="53"/>
  <c r="R58" i="53"/>
  <c r="Q58" i="53"/>
  <c r="P58" i="53"/>
  <c r="O58" i="53"/>
  <c r="H58" i="53"/>
  <c r="AJ57" i="53"/>
  <c r="AI57" i="53"/>
  <c r="AH57" i="53"/>
  <c r="AG57" i="53"/>
  <c r="AF57" i="53"/>
  <c r="AE57" i="53"/>
  <c r="AD57" i="53"/>
  <c r="AC57" i="53"/>
  <c r="AB57" i="53"/>
  <c r="AA57" i="53"/>
  <c r="Z57" i="53"/>
  <c r="Y57" i="53"/>
  <c r="X57" i="53"/>
  <c r="S57" i="53"/>
  <c r="R57" i="53"/>
  <c r="Q57" i="53"/>
  <c r="P57" i="53"/>
  <c r="O57" i="53"/>
  <c r="M57" i="53"/>
  <c r="L57" i="53"/>
  <c r="H57" i="53"/>
  <c r="G57" i="53"/>
  <c r="F57" i="53"/>
  <c r="E57" i="53"/>
  <c r="AK56" i="53"/>
  <c r="AJ56" i="53"/>
  <c r="AI56" i="53"/>
  <c r="AH56" i="53"/>
  <c r="AG56" i="53"/>
  <c r="AF56" i="53"/>
  <c r="AE56" i="53"/>
  <c r="AD56" i="53"/>
  <c r="AC56" i="53"/>
  <c r="AB56" i="53"/>
  <c r="AA56" i="53"/>
  <c r="Z56" i="53"/>
  <c r="Y56" i="53"/>
  <c r="X56" i="53"/>
  <c r="T56" i="53"/>
  <c r="S56" i="53"/>
  <c r="R56" i="53"/>
  <c r="Q56" i="53"/>
  <c r="P56" i="53"/>
  <c r="O56" i="53"/>
  <c r="H56" i="53"/>
  <c r="AK55" i="53"/>
  <c r="AJ55" i="53"/>
  <c r="AI55" i="53"/>
  <c r="AH55" i="53"/>
  <c r="AG55" i="53"/>
  <c r="AF55" i="53"/>
  <c r="AE55" i="53"/>
  <c r="AD55" i="53"/>
  <c r="AC55" i="53"/>
  <c r="AB55" i="53"/>
  <c r="AA55" i="53"/>
  <c r="Z55" i="53"/>
  <c r="Y55" i="53"/>
  <c r="X55" i="53"/>
  <c r="T55" i="53"/>
  <c r="S55" i="53"/>
  <c r="R55" i="53"/>
  <c r="Q55" i="53"/>
  <c r="P55" i="53"/>
  <c r="O55" i="53"/>
  <c r="H55" i="53"/>
  <c r="AJ54" i="53"/>
  <c r="AI54" i="53"/>
  <c r="AH54" i="53"/>
  <c r="AG54" i="53"/>
  <c r="AF54" i="53"/>
  <c r="AE54" i="53"/>
  <c r="AD54" i="53"/>
  <c r="AC54" i="53"/>
  <c r="AB54" i="53"/>
  <c r="AA54" i="53"/>
  <c r="Z54" i="53"/>
  <c r="Y54" i="53"/>
  <c r="X54" i="53"/>
  <c r="S54" i="53"/>
  <c r="R54" i="53"/>
  <c r="Q54" i="53"/>
  <c r="P54" i="53"/>
  <c r="O54" i="53"/>
  <c r="M54" i="53"/>
  <c r="L54" i="53"/>
  <c r="H54" i="53"/>
  <c r="G54" i="53"/>
  <c r="F54" i="53"/>
  <c r="E54" i="53"/>
  <c r="AK53" i="53"/>
  <c r="AJ53" i="53"/>
  <c r="AI53" i="53"/>
  <c r="AH53" i="53"/>
  <c r="AG53" i="53"/>
  <c r="AF53" i="53"/>
  <c r="AE53" i="53"/>
  <c r="AD53" i="53"/>
  <c r="AC53" i="53"/>
  <c r="AB53" i="53"/>
  <c r="AA53" i="53"/>
  <c r="Z53" i="53"/>
  <c r="Y53" i="53"/>
  <c r="X53" i="53"/>
  <c r="T53" i="53"/>
  <c r="S53" i="53"/>
  <c r="R53" i="53"/>
  <c r="Q53" i="53"/>
  <c r="P53" i="53"/>
  <c r="O53" i="53"/>
  <c r="H53" i="53"/>
  <c r="AK52" i="53"/>
  <c r="AJ52" i="53"/>
  <c r="AI52" i="53"/>
  <c r="AH52" i="53"/>
  <c r="AG52" i="53"/>
  <c r="AF52" i="53"/>
  <c r="AE52" i="53"/>
  <c r="AD52" i="53"/>
  <c r="AC52" i="53"/>
  <c r="AB52" i="53"/>
  <c r="AA52" i="53"/>
  <c r="Z52" i="53"/>
  <c r="Y52" i="53"/>
  <c r="X52" i="53"/>
  <c r="T52" i="53"/>
  <c r="S52" i="53"/>
  <c r="R52" i="53"/>
  <c r="Q52" i="53"/>
  <c r="P52" i="53"/>
  <c r="O52" i="53"/>
  <c r="H52" i="53"/>
  <c r="AK50" i="53"/>
  <c r="AJ50" i="53"/>
  <c r="AI50" i="53"/>
  <c r="AH50" i="53"/>
  <c r="AG50" i="53"/>
  <c r="AF50" i="53"/>
  <c r="AE50" i="53"/>
  <c r="AD50" i="53"/>
  <c r="AC50" i="53"/>
  <c r="AB50" i="53"/>
  <c r="AA50" i="53"/>
  <c r="Z50" i="53"/>
  <c r="Y50" i="53"/>
  <c r="X50" i="53"/>
  <c r="S50" i="53"/>
  <c r="R50" i="53"/>
  <c r="Q50" i="53"/>
  <c r="P50" i="53"/>
  <c r="O50" i="53"/>
  <c r="M50" i="53"/>
  <c r="L50" i="53"/>
  <c r="H50" i="53"/>
  <c r="G50" i="53"/>
  <c r="F50" i="53"/>
  <c r="E50" i="53"/>
  <c r="AK49" i="53"/>
  <c r="AJ49" i="53"/>
  <c r="AI49" i="53"/>
  <c r="AH49" i="53"/>
  <c r="AG49" i="53"/>
  <c r="AF49" i="53"/>
  <c r="AE49" i="53"/>
  <c r="AD49" i="53"/>
  <c r="AC49" i="53"/>
  <c r="AB49" i="53"/>
  <c r="AA49" i="53"/>
  <c r="Z49" i="53"/>
  <c r="Y49" i="53"/>
  <c r="X49" i="53"/>
  <c r="T49" i="53"/>
  <c r="S49" i="53"/>
  <c r="R49" i="53"/>
  <c r="Q49" i="53"/>
  <c r="P49" i="53"/>
  <c r="O49" i="53"/>
  <c r="H49" i="53"/>
  <c r="AK48" i="53"/>
  <c r="AJ48" i="53"/>
  <c r="AI48" i="53"/>
  <c r="AH48" i="53"/>
  <c r="AG48" i="53"/>
  <c r="AF48" i="53"/>
  <c r="AE48" i="53"/>
  <c r="AD48" i="53"/>
  <c r="AC48" i="53"/>
  <c r="AB48" i="53"/>
  <c r="AA48" i="53"/>
  <c r="Z48" i="53"/>
  <c r="Y48" i="53"/>
  <c r="X48" i="53"/>
  <c r="T48" i="53"/>
  <c r="S48" i="53"/>
  <c r="R48" i="53"/>
  <c r="Q48" i="53"/>
  <c r="P48" i="53"/>
  <c r="O48" i="53"/>
  <c r="H48" i="53"/>
  <c r="AK47" i="53"/>
  <c r="AJ47" i="53"/>
  <c r="AI47" i="53"/>
  <c r="AH47" i="53"/>
  <c r="AG47" i="53"/>
  <c r="AF47" i="53"/>
  <c r="AE47" i="53"/>
  <c r="AD47" i="53"/>
  <c r="AC47" i="53"/>
  <c r="AB47" i="53"/>
  <c r="AA47" i="53"/>
  <c r="Z47" i="53"/>
  <c r="Y47" i="53"/>
  <c r="X47" i="53"/>
  <c r="T47" i="53"/>
  <c r="S47" i="53"/>
  <c r="R47" i="53"/>
  <c r="Q47" i="53"/>
  <c r="P47" i="53"/>
  <c r="O47" i="53"/>
  <c r="H47" i="53"/>
  <c r="AK46" i="53"/>
  <c r="AJ46" i="53"/>
  <c r="AI46" i="53"/>
  <c r="AH46" i="53"/>
  <c r="AG46" i="53"/>
  <c r="AF46" i="53"/>
  <c r="AE46" i="53"/>
  <c r="AD46" i="53"/>
  <c r="AC46" i="53"/>
  <c r="AB46" i="53"/>
  <c r="AA46" i="53"/>
  <c r="Z46" i="53"/>
  <c r="Y46" i="53"/>
  <c r="X46" i="53"/>
  <c r="T46" i="53"/>
  <c r="S46" i="53"/>
  <c r="R46" i="53"/>
  <c r="Q46" i="53"/>
  <c r="P46" i="53"/>
  <c r="O46" i="53"/>
  <c r="H46" i="53"/>
  <c r="AK44" i="53"/>
  <c r="AJ44" i="53"/>
  <c r="AI44" i="53"/>
  <c r="AH44" i="53"/>
  <c r="AG44" i="53"/>
  <c r="AF44" i="53"/>
  <c r="AE44" i="53"/>
  <c r="AD44" i="53"/>
  <c r="AC44" i="53"/>
  <c r="AB44" i="53"/>
  <c r="AA44" i="53"/>
  <c r="Z44" i="53"/>
  <c r="Y44" i="53"/>
  <c r="X44" i="53"/>
  <c r="W44" i="53"/>
  <c r="V44" i="53"/>
  <c r="U44" i="53"/>
  <c r="T44" i="53"/>
  <c r="S44" i="53"/>
  <c r="R44" i="53"/>
  <c r="Q44" i="53"/>
  <c r="P44" i="53"/>
  <c r="O44" i="53"/>
  <c r="M44" i="53"/>
  <c r="L44" i="53"/>
  <c r="H44" i="53"/>
  <c r="G44" i="53"/>
  <c r="F44" i="53"/>
  <c r="E44" i="53"/>
  <c r="AK43" i="53"/>
  <c r="AJ43" i="53"/>
  <c r="AI43" i="53"/>
  <c r="AH43" i="53"/>
  <c r="AG43" i="53"/>
  <c r="AF43" i="53"/>
  <c r="AE43" i="53"/>
  <c r="AD43" i="53"/>
  <c r="AC43" i="53"/>
  <c r="AB43" i="53"/>
  <c r="AA43" i="53"/>
  <c r="Z43" i="53"/>
  <c r="Y43" i="53"/>
  <c r="X43" i="53"/>
  <c r="T43" i="53"/>
  <c r="S43" i="53"/>
  <c r="R43" i="53"/>
  <c r="Q43" i="53"/>
  <c r="P43" i="53"/>
  <c r="O43" i="53"/>
  <c r="H43" i="53"/>
  <c r="AK42" i="53"/>
  <c r="AJ42" i="53"/>
  <c r="AI42" i="53"/>
  <c r="AH42" i="53"/>
  <c r="AG42" i="53"/>
  <c r="AF42" i="53"/>
  <c r="AE42" i="53"/>
  <c r="AD42" i="53"/>
  <c r="AC42" i="53"/>
  <c r="AB42" i="53"/>
  <c r="AA42" i="53"/>
  <c r="Z42" i="53"/>
  <c r="Y42" i="53"/>
  <c r="X42" i="53"/>
  <c r="T42" i="53"/>
  <c r="S42" i="53"/>
  <c r="R42" i="53"/>
  <c r="Q42" i="53"/>
  <c r="P42" i="53"/>
  <c r="O42" i="53"/>
  <c r="H42" i="53"/>
  <c r="AK41" i="53"/>
  <c r="AJ41" i="53"/>
  <c r="AI41" i="53"/>
  <c r="AH41" i="53"/>
  <c r="AG41" i="53"/>
  <c r="AF41" i="53"/>
  <c r="AE41" i="53"/>
  <c r="AD41" i="53"/>
  <c r="AC41" i="53"/>
  <c r="AB41" i="53"/>
  <c r="AA41" i="53"/>
  <c r="Z41" i="53"/>
  <c r="Y41" i="53"/>
  <c r="X41" i="53"/>
  <c r="T41" i="53"/>
  <c r="S41" i="53"/>
  <c r="R41" i="53"/>
  <c r="Q41" i="53"/>
  <c r="P41" i="53"/>
  <c r="O41" i="53"/>
  <c r="H41" i="53"/>
  <c r="AK40" i="53"/>
  <c r="AJ40" i="53"/>
  <c r="AI40" i="53"/>
  <c r="AH40" i="53"/>
  <c r="AG40" i="53"/>
  <c r="AF40" i="53"/>
  <c r="AE40" i="53"/>
  <c r="AD40" i="53"/>
  <c r="AC40" i="53"/>
  <c r="AB40" i="53"/>
  <c r="AA40" i="53"/>
  <c r="Z40" i="53"/>
  <c r="Y40" i="53"/>
  <c r="X40" i="53"/>
  <c r="T40" i="53"/>
  <c r="S40" i="53"/>
  <c r="R40" i="53"/>
  <c r="Q40" i="53"/>
  <c r="P40" i="53"/>
  <c r="O40" i="53"/>
  <c r="H40" i="53"/>
  <c r="AK39" i="53"/>
  <c r="AJ39" i="53"/>
  <c r="AI39" i="53"/>
  <c r="AH39" i="53"/>
  <c r="AG39" i="53"/>
  <c r="AF39" i="53"/>
  <c r="AE39" i="53"/>
  <c r="AD39" i="53"/>
  <c r="AC39" i="53"/>
  <c r="AB39" i="53"/>
  <c r="AA39" i="53"/>
  <c r="Z39" i="53"/>
  <c r="Y39" i="53"/>
  <c r="X39" i="53"/>
  <c r="T39" i="53"/>
  <c r="S39" i="53"/>
  <c r="R39" i="53"/>
  <c r="Q39" i="53"/>
  <c r="P39" i="53"/>
  <c r="O39" i="53"/>
  <c r="H39" i="53"/>
  <c r="AK38" i="53"/>
  <c r="AJ38" i="53"/>
  <c r="AI38" i="53"/>
  <c r="AH38" i="53"/>
  <c r="AG38" i="53"/>
  <c r="AF38" i="53"/>
  <c r="AE38" i="53"/>
  <c r="AD38" i="53"/>
  <c r="AC38" i="53"/>
  <c r="AB38" i="53"/>
  <c r="AA38" i="53"/>
  <c r="Z38" i="53"/>
  <c r="Y38" i="53"/>
  <c r="X38" i="53"/>
  <c r="T38" i="53"/>
  <c r="S38" i="53"/>
  <c r="R38" i="53"/>
  <c r="Q38" i="53"/>
  <c r="P38" i="53"/>
  <c r="O38" i="53"/>
  <c r="H38" i="53"/>
  <c r="AK37" i="53"/>
  <c r="AJ37" i="53"/>
  <c r="AI37" i="53"/>
  <c r="AH37" i="53"/>
  <c r="AG37" i="53"/>
  <c r="AF37" i="53"/>
  <c r="AE37" i="53"/>
  <c r="AD37" i="53"/>
  <c r="AC37" i="53"/>
  <c r="AB37" i="53"/>
  <c r="AA37" i="53"/>
  <c r="Z37" i="53"/>
  <c r="Y37" i="53"/>
  <c r="X37" i="53"/>
  <c r="T37" i="53"/>
  <c r="S37" i="53"/>
  <c r="R37" i="53"/>
  <c r="Q37" i="53"/>
  <c r="P37" i="53"/>
  <c r="O37" i="53"/>
  <c r="H37" i="53"/>
  <c r="AK36" i="53"/>
  <c r="AJ36" i="53"/>
  <c r="AI36" i="53"/>
  <c r="AH36" i="53"/>
  <c r="AG36" i="53"/>
  <c r="AF36" i="53"/>
  <c r="AE36" i="53"/>
  <c r="AD36" i="53"/>
  <c r="AC36" i="53"/>
  <c r="AB36" i="53"/>
  <c r="AA36" i="53"/>
  <c r="Z36" i="53"/>
  <c r="Y36" i="53"/>
  <c r="X36" i="53"/>
  <c r="T36" i="53"/>
  <c r="S36" i="53"/>
  <c r="R36" i="53"/>
  <c r="Q36" i="53"/>
  <c r="P36" i="53"/>
  <c r="O36" i="53"/>
  <c r="H36" i="53"/>
  <c r="AK35" i="53"/>
  <c r="AJ35" i="53"/>
  <c r="AI35" i="53"/>
  <c r="AH35" i="53"/>
  <c r="AG35" i="53"/>
  <c r="AF35" i="53"/>
  <c r="AE35" i="53"/>
  <c r="AD35" i="53"/>
  <c r="AC35" i="53"/>
  <c r="AB35" i="53"/>
  <c r="AA35" i="53"/>
  <c r="Z35" i="53"/>
  <c r="Y35" i="53"/>
  <c r="X35" i="53"/>
  <c r="T35" i="53"/>
  <c r="S35" i="53"/>
  <c r="R35" i="53"/>
  <c r="Q35" i="53"/>
  <c r="P35" i="53"/>
  <c r="O35" i="53"/>
  <c r="H35" i="53"/>
  <c r="AK34" i="53"/>
  <c r="AJ34" i="53"/>
  <c r="AI34" i="53"/>
  <c r="AH34" i="53"/>
  <c r="AG34" i="53"/>
  <c r="AF34" i="53"/>
  <c r="AE34" i="53"/>
  <c r="AD34" i="53"/>
  <c r="AC34" i="53"/>
  <c r="AB34" i="53"/>
  <c r="AA34" i="53"/>
  <c r="Z34" i="53"/>
  <c r="Y34" i="53"/>
  <c r="X34" i="53"/>
  <c r="T34" i="53"/>
  <c r="S34" i="53"/>
  <c r="R34" i="53"/>
  <c r="Q34" i="53"/>
  <c r="P34" i="53"/>
  <c r="O34" i="53"/>
  <c r="H34" i="53"/>
  <c r="AK33" i="53"/>
  <c r="AJ33" i="53"/>
  <c r="AI33" i="53"/>
  <c r="AH33" i="53"/>
  <c r="AG33" i="53"/>
  <c r="AF33" i="53"/>
  <c r="AE33" i="53"/>
  <c r="AD33" i="53"/>
  <c r="AC33" i="53"/>
  <c r="AB33" i="53"/>
  <c r="AA33" i="53"/>
  <c r="Z33" i="53"/>
  <c r="Y33" i="53"/>
  <c r="X33" i="53"/>
  <c r="T33" i="53"/>
  <c r="S33" i="53"/>
  <c r="R33" i="53"/>
  <c r="Q33" i="53"/>
  <c r="P33" i="53"/>
  <c r="O33" i="53"/>
  <c r="H33" i="53"/>
  <c r="AK31" i="53"/>
  <c r="AJ31" i="53"/>
  <c r="AI31" i="53"/>
  <c r="AH31" i="53"/>
  <c r="AG31" i="53"/>
  <c r="AF31" i="53"/>
  <c r="AE31" i="53"/>
  <c r="AD31" i="53"/>
  <c r="AC31" i="53"/>
  <c r="AB31" i="53"/>
  <c r="AA31" i="53"/>
  <c r="Z31" i="53"/>
  <c r="Y31" i="53"/>
  <c r="X31" i="53"/>
  <c r="S31" i="53"/>
  <c r="R31" i="53"/>
  <c r="Q31" i="53"/>
  <c r="P31" i="53"/>
  <c r="O31" i="53"/>
  <c r="M31" i="53"/>
  <c r="L31" i="53"/>
  <c r="H31" i="53"/>
  <c r="G31" i="53"/>
  <c r="F31" i="53"/>
  <c r="E31" i="53"/>
  <c r="AK30" i="53"/>
  <c r="AJ30" i="53"/>
  <c r="AI30" i="53"/>
  <c r="AH30" i="53"/>
  <c r="AG30" i="53"/>
  <c r="AF30" i="53"/>
  <c r="AE30" i="53"/>
  <c r="AD30" i="53"/>
  <c r="AC30" i="53"/>
  <c r="AB30" i="53"/>
  <c r="AA30" i="53"/>
  <c r="Z30" i="53"/>
  <c r="Y30" i="53"/>
  <c r="X30" i="53"/>
  <c r="T30" i="53"/>
  <c r="S30" i="53"/>
  <c r="R30" i="53"/>
  <c r="Q30" i="53"/>
  <c r="P30" i="53"/>
  <c r="O30" i="53"/>
  <c r="H30" i="53"/>
  <c r="AK29" i="53"/>
  <c r="AJ29" i="53"/>
  <c r="AI29" i="53"/>
  <c r="AH29" i="53"/>
  <c r="AG29" i="53"/>
  <c r="AF29" i="53"/>
  <c r="AE29" i="53"/>
  <c r="AD29" i="53"/>
  <c r="AC29" i="53"/>
  <c r="AB29" i="53"/>
  <c r="AA29" i="53"/>
  <c r="Z29" i="53"/>
  <c r="Y29" i="53"/>
  <c r="X29" i="53"/>
  <c r="T29" i="53"/>
  <c r="S29" i="53"/>
  <c r="R29" i="53"/>
  <c r="Q29" i="53"/>
  <c r="P29" i="53"/>
  <c r="O29" i="53"/>
  <c r="H29" i="53"/>
  <c r="AK28" i="53"/>
  <c r="AJ28" i="53"/>
  <c r="AI28" i="53"/>
  <c r="AH28" i="53"/>
  <c r="AG28" i="53"/>
  <c r="AF28" i="53"/>
  <c r="AE28" i="53"/>
  <c r="AD28" i="53"/>
  <c r="AC28" i="53"/>
  <c r="AB28" i="53"/>
  <c r="AA28" i="53"/>
  <c r="Z28" i="53"/>
  <c r="Y28" i="53"/>
  <c r="X28" i="53"/>
  <c r="T28" i="53"/>
  <c r="S28" i="53"/>
  <c r="R28" i="53"/>
  <c r="Q28" i="53"/>
  <c r="P28" i="53"/>
  <c r="O28" i="53"/>
  <c r="H28" i="53"/>
  <c r="AK27" i="53"/>
  <c r="AJ27" i="53"/>
  <c r="AI27" i="53"/>
  <c r="AH27" i="53"/>
  <c r="AG27" i="53"/>
  <c r="AF27" i="53"/>
  <c r="AE27" i="53"/>
  <c r="AD27" i="53"/>
  <c r="AC27" i="53"/>
  <c r="AB27" i="53"/>
  <c r="AA27" i="53"/>
  <c r="Z27" i="53"/>
  <c r="Y27" i="53"/>
  <c r="X27" i="53"/>
  <c r="T27" i="53"/>
  <c r="S27" i="53"/>
  <c r="R27" i="53"/>
  <c r="Q27" i="53"/>
  <c r="P27" i="53"/>
  <c r="O27" i="53"/>
  <c r="H27" i="53"/>
  <c r="AK25" i="53"/>
  <c r="AJ25" i="53"/>
  <c r="AI25" i="53"/>
  <c r="AH25" i="53"/>
  <c r="AG25" i="53"/>
  <c r="AF25" i="53"/>
  <c r="AE25" i="53"/>
  <c r="AD25" i="53"/>
  <c r="AC25" i="53"/>
  <c r="AB25" i="53"/>
  <c r="AA25" i="53"/>
  <c r="Z25" i="53"/>
  <c r="Y25" i="53"/>
  <c r="X25" i="53"/>
  <c r="S25" i="53"/>
  <c r="R25" i="53"/>
  <c r="Q25" i="53"/>
  <c r="P25" i="53"/>
  <c r="O25" i="53"/>
  <c r="M25" i="53"/>
  <c r="L25" i="53"/>
  <c r="H25" i="53"/>
  <c r="G25" i="53"/>
  <c r="F25" i="53"/>
  <c r="E25" i="53"/>
  <c r="AK24" i="53"/>
  <c r="AJ24" i="53"/>
  <c r="AI24" i="53"/>
  <c r="AH24" i="53"/>
  <c r="AG24" i="53"/>
  <c r="AF24" i="53"/>
  <c r="AE24" i="53"/>
  <c r="AD24" i="53"/>
  <c r="AC24" i="53"/>
  <c r="AB24" i="53"/>
  <c r="AA24" i="53"/>
  <c r="Z24" i="53"/>
  <c r="Y24" i="53"/>
  <c r="X24" i="53"/>
  <c r="T24" i="53"/>
  <c r="S24" i="53"/>
  <c r="R24" i="53"/>
  <c r="Q24" i="53"/>
  <c r="P24" i="53"/>
  <c r="O24" i="53"/>
  <c r="H24" i="53"/>
  <c r="AK23" i="53"/>
  <c r="AJ23" i="53"/>
  <c r="AI23" i="53"/>
  <c r="AH23" i="53"/>
  <c r="AG23" i="53"/>
  <c r="AF23" i="53"/>
  <c r="AE23" i="53"/>
  <c r="AD23" i="53"/>
  <c r="AC23" i="53"/>
  <c r="AB23" i="53"/>
  <c r="AA23" i="53"/>
  <c r="Z23" i="53"/>
  <c r="Y23" i="53"/>
  <c r="X23" i="53"/>
  <c r="T23" i="53"/>
  <c r="S23" i="53"/>
  <c r="R23" i="53"/>
  <c r="Q23" i="53"/>
  <c r="P23" i="53"/>
  <c r="O23" i="53"/>
  <c r="H23" i="53"/>
  <c r="AK22" i="53"/>
  <c r="AJ22" i="53"/>
  <c r="AI22" i="53"/>
  <c r="AH22" i="53"/>
  <c r="AG22" i="53"/>
  <c r="AF22" i="53"/>
  <c r="AE22" i="53"/>
  <c r="AD22" i="53"/>
  <c r="AC22" i="53"/>
  <c r="AB22" i="53"/>
  <c r="AA22" i="53"/>
  <c r="Z22" i="53"/>
  <c r="Y22" i="53"/>
  <c r="X22" i="53"/>
  <c r="T22" i="53"/>
  <c r="S22" i="53"/>
  <c r="R22" i="53"/>
  <c r="Q22" i="53"/>
  <c r="P22" i="53"/>
  <c r="O22" i="53"/>
  <c r="H22" i="53"/>
  <c r="AK21" i="53"/>
  <c r="AJ21" i="53"/>
  <c r="AI21" i="53"/>
  <c r="AH21" i="53"/>
  <c r="AG21" i="53"/>
  <c r="AF21" i="53"/>
  <c r="AE21" i="53"/>
  <c r="AD21" i="53"/>
  <c r="AC21" i="53"/>
  <c r="AB21" i="53"/>
  <c r="AA21" i="53"/>
  <c r="Z21" i="53"/>
  <c r="Y21" i="53"/>
  <c r="X21" i="53"/>
  <c r="T21" i="53"/>
  <c r="S21" i="53"/>
  <c r="R21" i="53"/>
  <c r="Q21" i="53"/>
  <c r="P21" i="53"/>
  <c r="O21" i="53"/>
  <c r="H21" i="53"/>
  <c r="AK20" i="53"/>
  <c r="AJ20" i="53"/>
  <c r="AI20" i="53"/>
  <c r="AH20" i="53"/>
  <c r="AG20" i="53"/>
  <c r="AF20" i="53"/>
  <c r="AE20" i="53"/>
  <c r="AD20" i="53"/>
  <c r="AC20" i="53"/>
  <c r="AB20" i="53"/>
  <c r="AA20" i="53"/>
  <c r="Z20" i="53"/>
  <c r="Y20" i="53"/>
  <c r="X20" i="53"/>
  <c r="T20" i="53"/>
  <c r="S20" i="53"/>
  <c r="R20" i="53"/>
  <c r="Q20" i="53"/>
  <c r="P20" i="53"/>
  <c r="O20" i="53"/>
  <c r="H20" i="53"/>
  <c r="AK19" i="53"/>
  <c r="AJ19" i="53"/>
  <c r="AI19" i="53"/>
  <c r="AH19" i="53"/>
  <c r="AG19" i="53"/>
  <c r="AF19" i="53"/>
  <c r="AE19" i="53"/>
  <c r="AD19" i="53"/>
  <c r="AC19" i="53"/>
  <c r="AB19" i="53"/>
  <c r="AA19" i="53"/>
  <c r="Z19" i="53"/>
  <c r="Y19" i="53"/>
  <c r="X19" i="53"/>
  <c r="T19" i="53"/>
  <c r="S19" i="53"/>
  <c r="R19" i="53"/>
  <c r="Q19" i="53"/>
  <c r="P19" i="53"/>
  <c r="O19" i="53"/>
  <c r="H19" i="53"/>
  <c r="AK17" i="53"/>
  <c r="AJ17" i="53"/>
  <c r="AI17" i="53"/>
  <c r="AH17" i="53"/>
  <c r="AG17" i="53"/>
  <c r="AF17" i="53"/>
  <c r="AE17" i="53"/>
  <c r="AD17" i="53"/>
  <c r="AC17" i="53"/>
  <c r="AB17" i="53"/>
  <c r="AA17" i="53"/>
  <c r="Z17" i="53"/>
  <c r="Y17" i="53"/>
  <c r="X17" i="53"/>
  <c r="S17" i="53"/>
  <c r="R17" i="53"/>
  <c r="Q17" i="53"/>
  <c r="P17" i="53"/>
  <c r="O17" i="53"/>
  <c r="M17" i="53"/>
  <c r="L17" i="53"/>
  <c r="H17" i="53"/>
  <c r="G17" i="53"/>
  <c r="F17" i="53"/>
  <c r="E17" i="53"/>
  <c r="AK16" i="53"/>
  <c r="AJ16" i="53"/>
  <c r="AI16" i="53"/>
  <c r="AH16" i="53"/>
  <c r="AG16" i="53"/>
  <c r="AF16" i="53"/>
  <c r="AE16" i="53"/>
  <c r="AD16" i="53"/>
  <c r="AC16" i="53"/>
  <c r="AB16" i="53"/>
  <c r="AA16" i="53"/>
  <c r="Z16" i="53"/>
  <c r="Y16" i="53"/>
  <c r="X16" i="53"/>
  <c r="T16" i="53"/>
  <c r="S16" i="53"/>
  <c r="R16" i="53"/>
  <c r="Q16" i="53"/>
  <c r="P16" i="53"/>
  <c r="O16" i="53"/>
  <c r="H16" i="53"/>
  <c r="AK15" i="53"/>
  <c r="AJ15" i="53"/>
  <c r="AI15" i="53"/>
  <c r="AH15" i="53"/>
  <c r="AG15" i="53"/>
  <c r="AF15" i="53"/>
  <c r="AE15" i="53"/>
  <c r="AD15" i="53"/>
  <c r="AC15" i="53"/>
  <c r="AB15" i="53"/>
  <c r="AA15" i="53"/>
  <c r="Z15" i="53"/>
  <c r="Y15" i="53"/>
  <c r="X15" i="53"/>
  <c r="T15" i="53"/>
  <c r="S15" i="53"/>
  <c r="R15" i="53"/>
  <c r="Q15" i="53"/>
  <c r="P15" i="53"/>
  <c r="O15" i="53"/>
  <c r="H15" i="53"/>
  <c r="AK14" i="53"/>
  <c r="AJ14" i="53"/>
  <c r="AI14" i="53"/>
  <c r="AH14" i="53"/>
  <c r="AG14" i="53"/>
  <c r="AF14" i="53"/>
  <c r="AE14" i="53"/>
  <c r="AD14" i="53"/>
  <c r="AC14" i="53"/>
  <c r="AB14" i="53"/>
  <c r="AA14" i="53"/>
  <c r="Z14" i="53"/>
  <c r="Y14" i="53"/>
  <c r="X14" i="53"/>
  <c r="T14" i="53"/>
  <c r="S14" i="53"/>
  <c r="R14" i="53"/>
  <c r="Q14" i="53"/>
  <c r="P14" i="53"/>
  <c r="O14" i="53"/>
  <c r="H14" i="53"/>
  <c r="AK13" i="53"/>
  <c r="AJ13" i="53"/>
  <c r="AI13" i="53"/>
  <c r="AH13" i="53"/>
  <c r="AG13" i="53"/>
  <c r="AF13" i="53"/>
  <c r="AE13" i="53"/>
  <c r="AD13" i="53"/>
  <c r="AC13" i="53"/>
  <c r="AB13" i="53"/>
  <c r="AA13" i="53"/>
  <c r="Z13" i="53"/>
  <c r="Y13" i="53"/>
  <c r="X13" i="53"/>
  <c r="T13" i="53"/>
  <c r="S13" i="53"/>
  <c r="R13" i="53"/>
  <c r="Q13" i="53"/>
  <c r="P13" i="53"/>
  <c r="O13" i="53"/>
  <c r="H13" i="53"/>
  <c r="AK12" i="53"/>
  <c r="AJ12" i="53"/>
  <c r="AI12" i="53"/>
  <c r="AH12" i="53"/>
  <c r="AG12" i="53"/>
  <c r="AF12" i="53"/>
  <c r="AE12" i="53"/>
  <c r="AD12" i="53"/>
  <c r="AC12" i="53"/>
  <c r="AB12" i="53"/>
  <c r="AA12" i="53"/>
  <c r="Z12" i="53"/>
  <c r="Y12" i="53"/>
  <c r="X12" i="53"/>
  <c r="T12" i="53"/>
  <c r="S12" i="53"/>
  <c r="R12" i="53"/>
  <c r="Q12" i="53"/>
  <c r="P12" i="53"/>
  <c r="O12" i="53"/>
  <c r="H12" i="53"/>
  <c r="AK11" i="53"/>
  <c r="AJ11" i="53"/>
  <c r="AI11" i="53"/>
  <c r="AH11" i="53"/>
  <c r="AG11" i="53"/>
  <c r="AF11" i="53"/>
  <c r="AE11" i="53"/>
  <c r="AD11" i="53"/>
  <c r="AC11" i="53"/>
  <c r="AB11" i="53"/>
  <c r="AA11" i="53"/>
  <c r="Z11" i="53"/>
  <c r="Y11" i="53"/>
  <c r="X11" i="53"/>
  <c r="T11" i="53"/>
  <c r="S11" i="53"/>
  <c r="R11" i="53"/>
  <c r="Q11" i="53"/>
  <c r="P11" i="53"/>
  <c r="O11" i="53"/>
  <c r="H11" i="53"/>
  <c r="AK10" i="53"/>
  <c r="AJ10" i="53"/>
  <c r="AI10" i="53"/>
  <c r="AH10" i="53"/>
  <c r="AG10" i="53"/>
  <c r="AF10" i="53"/>
  <c r="AE10" i="53"/>
  <c r="AD10" i="53"/>
  <c r="AC10" i="53"/>
  <c r="AB10" i="53"/>
  <c r="AA10" i="53"/>
  <c r="Z10" i="53"/>
  <c r="Y10" i="53"/>
  <c r="X10" i="53"/>
  <c r="T10" i="53"/>
  <c r="S10" i="53"/>
  <c r="R10" i="53"/>
  <c r="Q10" i="53"/>
  <c r="P10" i="53"/>
  <c r="O10" i="53"/>
  <c r="H10" i="53"/>
  <c r="AK9" i="53"/>
  <c r="AJ9" i="53"/>
  <c r="AI9" i="53"/>
  <c r="AH9" i="53"/>
  <c r="AG9" i="53"/>
  <c r="AF9" i="53"/>
  <c r="AE9" i="53"/>
  <c r="AD9" i="53"/>
  <c r="AC9" i="53"/>
  <c r="AB9" i="53"/>
  <c r="AA9" i="53"/>
  <c r="Z9" i="53"/>
  <c r="Y9" i="53"/>
  <c r="X9" i="53"/>
  <c r="T9" i="53"/>
  <c r="S9" i="53"/>
  <c r="R9" i="53"/>
  <c r="Q9" i="53"/>
  <c r="P9" i="53"/>
  <c r="O9" i="53"/>
  <c r="H9" i="53"/>
  <c r="AK8" i="53"/>
  <c r="AJ8" i="53"/>
  <c r="AI8" i="53"/>
  <c r="AH8" i="53"/>
  <c r="AG8" i="53"/>
  <c r="AF8" i="53"/>
  <c r="AE8" i="53"/>
  <c r="AD8" i="53"/>
  <c r="AC8" i="53"/>
  <c r="AB8" i="53"/>
  <c r="AA8" i="53"/>
  <c r="Z8" i="53"/>
  <c r="Y8" i="53"/>
  <c r="X8" i="53"/>
  <c r="T8" i="53"/>
  <c r="S8" i="53"/>
  <c r="R8" i="53"/>
  <c r="Q8" i="53"/>
  <c r="P8" i="53"/>
  <c r="O8" i="53"/>
  <c r="H8" i="53"/>
  <c r="AK7" i="53"/>
  <c r="AJ7" i="53"/>
  <c r="AI7" i="53"/>
  <c r="AH7" i="53"/>
  <c r="AG7" i="53"/>
  <c r="AF7" i="53"/>
  <c r="AE7" i="53"/>
  <c r="AD7" i="53"/>
  <c r="AC7" i="53"/>
  <c r="AB7" i="53"/>
  <c r="AA7" i="53"/>
  <c r="Z7" i="53"/>
  <c r="Y7" i="53"/>
  <c r="X7" i="53"/>
  <c r="T7" i="53"/>
  <c r="S7" i="53"/>
  <c r="R7" i="53"/>
  <c r="Q7" i="53"/>
  <c r="P7" i="53"/>
  <c r="O7" i="53"/>
  <c r="H7" i="53"/>
  <c r="T5" i="53"/>
  <c r="S5" i="53"/>
  <c r="R5" i="53"/>
  <c r="Q5" i="53"/>
  <c r="P5" i="53"/>
  <c r="O5" i="53"/>
  <c r="H5" i="53"/>
  <c r="G5" i="53"/>
  <c r="F5" i="53"/>
  <c r="E5" i="53"/>
  <c r="E4" i="53"/>
  <c r="A3" i="53"/>
  <c r="A2" i="53"/>
  <c r="W1" i="53"/>
  <c r="A1" i="53"/>
  <c r="AK166" i="49"/>
  <c r="AJ166" i="49"/>
  <c r="AI166" i="49"/>
  <c r="AH166" i="49"/>
  <c r="AG166" i="49"/>
  <c r="AF166" i="49"/>
  <c r="AE166" i="49"/>
  <c r="AD166" i="49"/>
  <c r="AC166" i="49"/>
  <c r="AB166" i="49"/>
  <c r="AA166" i="49"/>
  <c r="Z166" i="49"/>
  <c r="Y166" i="49"/>
  <c r="X166" i="49"/>
  <c r="S166" i="49"/>
  <c r="R166" i="49"/>
  <c r="Q166" i="49"/>
  <c r="P166" i="49"/>
  <c r="O166" i="49"/>
  <c r="M166" i="49"/>
  <c r="L166" i="49"/>
  <c r="H166" i="49"/>
  <c r="G166" i="49"/>
  <c r="F166" i="49"/>
  <c r="E166" i="49"/>
  <c r="AK165" i="49"/>
  <c r="AJ165" i="49"/>
  <c r="AI165" i="49"/>
  <c r="AH165" i="49"/>
  <c r="AG165" i="49"/>
  <c r="AF165" i="49"/>
  <c r="AE165" i="49"/>
  <c r="AD165" i="49"/>
  <c r="AC165" i="49"/>
  <c r="AB165" i="49"/>
  <c r="AA165" i="49"/>
  <c r="Z165" i="49"/>
  <c r="Y165" i="49"/>
  <c r="X165" i="49"/>
  <c r="T165" i="49"/>
  <c r="S165" i="49"/>
  <c r="R165" i="49"/>
  <c r="Q165" i="49"/>
  <c r="P165" i="49"/>
  <c r="O165" i="49"/>
  <c r="H165" i="49"/>
  <c r="AK164" i="49"/>
  <c r="AJ164" i="49"/>
  <c r="AI164" i="49"/>
  <c r="AH164" i="49"/>
  <c r="AG164" i="49"/>
  <c r="AF164" i="49"/>
  <c r="AE164" i="49"/>
  <c r="AD164" i="49"/>
  <c r="AC164" i="49"/>
  <c r="AB164" i="49"/>
  <c r="AA164" i="49"/>
  <c r="Z164" i="49"/>
  <c r="Y164" i="49"/>
  <c r="X164" i="49"/>
  <c r="T164" i="49"/>
  <c r="S164" i="49"/>
  <c r="R164" i="49"/>
  <c r="Q164" i="49"/>
  <c r="P164" i="49"/>
  <c r="O164" i="49"/>
  <c r="H164" i="49"/>
  <c r="AK160" i="49"/>
  <c r="AJ160" i="49"/>
  <c r="AI160" i="49"/>
  <c r="AH160" i="49"/>
  <c r="AG160" i="49"/>
  <c r="AF160" i="49"/>
  <c r="AE160" i="49"/>
  <c r="AD160" i="49"/>
  <c r="AC160" i="49"/>
  <c r="AB160" i="49"/>
  <c r="AA160" i="49"/>
  <c r="Z160" i="49"/>
  <c r="Y160" i="49"/>
  <c r="X160" i="49"/>
  <c r="S160" i="49"/>
  <c r="R160" i="49"/>
  <c r="Q160" i="49"/>
  <c r="P160" i="49"/>
  <c r="O160" i="49"/>
  <c r="M160" i="49"/>
  <c r="L160" i="49"/>
  <c r="H160" i="49"/>
  <c r="G160" i="49"/>
  <c r="F160" i="49"/>
  <c r="E160" i="49"/>
  <c r="AJ159" i="49"/>
  <c r="AI159" i="49"/>
  <c r="AH159" i="49"/>
  <c r="AG159" i="49"/>
  <c r="AF159" i="49"/>
  <c r="AE159" i="49"/>
  <c r="AD159" i="49"/>
  <c r="AC159" i="49"/>
  <c r="AB159" i="49"/>
  <c r="AA159" i="49"/>
  <c r="Z159" i="49"/>
  <c r="Y159" i="49"/>
  <c r="X159" i="49"/>
  <c r="S159" i="49"/>
  <c r="R159" i="49"/>
  <c r="Q159" i="49"/>
  <c r="P159" i="49"/>
  <c r="O159" i="49"/>
  <c r="M159" i="49"/>
  <c r="L159" i="49"/>
  <c r="H159" i="49"/>
  <c r="G159" i="49"/>
  <c r="F159" i="49"/>
  <c r="E159" i="49"/>
  <c r="AK158" i="49"/>
  <c r="AJ158" i="49"/>
  <c r="AI158" i="49"/>
  <c r="AH158" i="49"/>
  <c r="AG158" i="49"/>
  <c r="AF158" i="49"/>
  <c r="AE158" i="49"/>
  <c r="AD158" i="49"/>
  <c r="AC158" i="49"/>
  <c r="AB158" i="49"/>
  <c r="AA158" i="49"/>
  <c r="Z158" i="49"/>
  <c r="Y158" i="49"/>
  <c r="X158" i="49"/>
  <c r="T158" i="49"/>
  <c r="S158" i="49"/>
  <c r="R158" i="49"/>
  <c r="Q158" i="49"/>
  <c r="P158" i="49"/>
  <c r="O158" i="49"/>
  <c r="H158" i="49"/>
  <c r="AK157" i="49"/>
  <c r="AJ157" i="49"/>
  <c r="AI157" i="49"/>
  <c r="AH157" i="49"/>
  <c r="AG157" i="49"/>
  <c r="AF157" i="49"/>
  <c r="AE157" i="49"/>
  <c r="AD157" i="49"/>
  <c r="AC157" i="49"/>
  <c r="AB157" i="49"/>
  <c r="AA157" i="49"/>
  <c r="Z157" i="49"/>
  <c r="Y157" i="49"/>
  <c r="X157" i="49"/>
  <c r="T157" i="49"/>
  <c r="S157" i="49"/>
  <c r="R157" i="49"/>
  <c r="Q157" i="49"/>
  <c r="P157" i="49"/>
  <c r="O157" i="49"/>
  <c r="H157" i="49"/>
  <c r="AK156" i="49"/>
  <c r="AJ156" i="49"/>
  <c r="AI156" i="49"/>
  <c r="AH156" i="49"/>
  <c r="AG156" i="49"/>
  <c r="AF156" i="49"/>
  <c r="AE156" i="49"/>
  <c r="AD156" i="49"/>
  <c r="AC156" i="49"/>
  <c r="AB156" i="49"/>
  <c r="AA156" i="49"/>
  <c r="Z156" i="49"/>
  <c r="Y156" i="49"/>
  <c r="X156" i="49"/>
  <c r="T156" i="49"/>
  <c r="S156" i="49"/>
  <c r="R156" i="49"/>
  <c r="Q156" i="49"/>
  <c r="P156" i="49"/>
  <c r="O156" i="49"/>
  <c r="H156" i="49"/>
  <c r="AJ151" i="49"/>
  <c r="AI151" i="49"/>
  <c r="AH151" i="49"/>
  <c r="AG151" i="49"/>
  <c r="AF151" i="49"/>
  <c r="AE151" i="49"/>
  <c r="AD151" i="49"/>
  <c r="AC151" i="49"/>
  <c r="AB151" i="49"/>
  <c r="AA151" i="49"/>
  <c r="Z151" i="49"/>
  <c r="Y151" i="49"/>
  <c r="X151" i="49"/>
  <c r="S151" i="49"/>
  <c r="R151" i="49"/>
  <c r="Q151" i="49"/>
  <c r="P151" i="49"/>
  <c r="O151" i="49"/>
  <c r="M151" i="49"/>
  <c r="L151" i="49"/>
  <c r="H151" i="49"/>
  <c r="G151" i="49"/>
  <c r="F151" i="49"/>
  <c r="E151" i="49"/>
  <c r="AK150" i="49"/>
  <c r="AJ150" i="49"/>
  <c r="AI150" i="49"/>
  <c r="AH150" i="49"/>
  <c r="AG150" i="49"/>
  <c r="AF150" i="49"/>
  <c r="AE150" i="49"/>
  <c r="AD150" i="49"/>
  <c r="AC150" i="49"/>
  <c r="AB150" i="49"/>
  <c r="AA150" i="49"/>
  <c r="Z150" i="49"/>
  <c r="Y150" i="49"/>
  <c r="X150" i="49"/>
  <c r="T150" i="49"/>
  <c r="S150" i="49"/>
  <c r="R150" i="49"/>
  <c r="Q150" i="49"/>
  <c r="P150" i="49"/>
  <c r="O150" i="49"/>
  <c r="H150" i="49"/>
  <c r="AK149" i="49"/>
  <c r="AJ149" i="49"/>
  <c r="AI149" i="49"/>
  <c r="AH149" i="49"/>
  <c r="AG149" i="49"/>
  <c r="AF149" i="49"/>
  <c r="AE149" i="49"/>
  <c r="AD149" i="49"/>
  <c r="AC149" i="49"/>
  <c r="AB149" i="49"/>
  <c r="AA149" i="49"/>
  <c r="Z149" i="49"/>
  <c r="Y149" i="49"/>
  <c r="X149" i="49"/>
  <c r="T149" i="49"/>
  <c r="S149" i="49"/>
  <c r="R149" i="49"/>
  <c r="Q149" i="49"/>
  <c r="P149" i="49"/>
  <c r="O149" i="49"/>
  <c r="H149" i="49"/>
  <c r="AK144" i="49"/>
  <c r="AJ144" i="49"/>
  <c r="AI144" i="49"/>
  <c r="AH144" i="49"/>
  <c r="AG144" i="49"/>
  <c r="AF144" i="49"/>
  <c r="AE144" i="49"/>
  <c r="AD144" i="49"/>
  <c r="AC144" i="49"/>
  <c r="AB144" i="49"/>
  <c r="AA144" i="49"/>
  <c r="Z144" i="49"/>
  <c r="Y144" i="49"/>
  <c r="X144" i="49"/>
  <c r="S144" i="49"/>
  <c r="R144" i="49"/>
  <c r="Q144" i="49"/>
  <c r="P144" i="49"/>
  <c r="O144" i="49"/>
  <c r="M144" i="49"/>
  <c r="L144" i="49"/>
  <c r="H144" i="49"/>
  <c r="G144" i="49"/>
  <c r="F144" i="49"/>
  <c r="E144" i="49"/>
  <c r="AK143" i="49"/>
  <c r="AJ143" i="49"/>
  <c r="AI143" i="49"/>
  <c r="AH143" i="49"/>
  <c r="AG143" i="49"/>
  <c r="AF143" i="49"/>
  <c r="AE143" i="49"/>
  <c r="AD143" i="49"/>
  <c r="AC143" i="49"/>
  <c r="AB143" i="49"/>
  <c r="AA143" i="49"/>
  <c r="Z143" i="49"/>
  <c r="Y143" i="49"/>
  <c r="X143" i="49"/>
  <c r="S143" i="49"/>
  <c r="R143" i="49"/>
  <c r="Q143" i="49"/>
  <c r="P143" i="49"/>
  <c r="O143" i="49"/>
  <c r="M143" i="49"/>
  <c r="L143" i="49"/>
  <c r="H143" i="49"/>
  <c r="G143" i="49"/>
  <c r="F143" i="49"/>
  <c r="E143" i="49"/>
  <c r="AK142" i="49"/>
  <c r="AJ142" i="49"/>
  <c r="AI142" i="49"/>
  <c r="AH142" i="49"/>
  <c r="AG142" i="49"/>
  <c r="AF142" i="49"/>
  <c r="AE142" i="49"/>
  <c r="AD142" i="49"/>
  <c r="AC142" i="49"/>
  <c r="AB142" i="49"/>
  <c r="AA142" i="49"/>
  <c r="Z142" i="49"/>
  <c r="Y142" i="49"/>
  <c r="X142" i="49"/>
  <c r="S142" i="49"/>
  <c r="R142" i="49"/>
  <c r="Q142" i="49"/>
  <c r="P142" i="49"/>
  <c r="O142" i="49"/>
  <c r="M142" i="49"/>
  <c r="L142" i="49"/>
  <c r="H142" i="49"/>
  <c r="G142" i="49"/>
  <c r="F142" i="49"/>
  <c r="E142" i="49"/>
  <c r="AK141" i="49"/>
  <c r="AJ141" i="49"/>
  <c r="AI141" i="49"/>
  <c r="AH141" i="49"/>
  <c r="AG141" i="49"/>
  <c r="AF141" i="49"/>
  <c r="AE141" i="49"/>
  <c r="AD141" i="49"/>
  <c r="AC141" i="49"/>
  <c r="AB141" i="49"/>
  <c r="AA141" i="49"/>
  <c r="Z141" i="49"/>
  <c r="Y141" i="49"/>
  <c r="X141" i="49"/>
  <c r="S141" i="49"/>
  <c r="R141" i="49"/>
  <c r="Q141" i="49"/>
  <c r="P141" i="49"/>
  <c r="O141" i="49"/>
  <c r="M141" i="49"/>
  <c r="L141" i="49"/>
  <c r="H141" i="49"/>
  <c r="G141" i="49"/>
  <c r="F141" i="49"/>
  <c r="E141" i="49"/>
  <c r="AK140" i="49"/>
  <c r="AJ140" i="49"/>
  <c r="AI140" i="49"/>
  <c r="AH140" i="49"/>
  <c r="AG140" i="49"/>
  <c r="AF140" i="49"/>
  <c r="AE140" i="49"/>
  <c r="AD140" i="49"/>
  <c r="AC140" i="49"/>
  <c r="AB140" i="49"/>
  <c r="AA140" i="49"/>
  <c r="Z140" i="49"/>
  <c r="Y140" i="49"/>
  <c r="X140" i="49"/>
  <c r="T140" i="49"/>
  <c r="S140" i="49"/>
  <c r="R140" i="49"/>
  <c r="Q140" i="49"/>
  <c r="P140" i="49"/>
  <c r="O140" i="49"/>
  <c r="I140" i="49"/>
  <c r="H140" i="49"/>
  <c r="AK139" i="49"/>
  <c r="AJ139" i="49"/>
  <c r="AI139" i="49"/>
  <c r="AH139" i="49"/>
  <c r="AG139" i="49"/>
  <c r="AF139" i="49"/>
  <c r="AE139" i="49"/>
  <c r="AD139" i="49"/>
  <c r="AC139" i="49"/>
  <c r="AB139" i="49"/>
  <c r="AA139" i="49"/>
  <c r="Z139" i="49"/>
  <c r="Y139" i="49"/>
  <c r="X139" i="49"/>
  <c r="T139" i="49"/>
  <c r="S139" i="49"/>
  <c r="R139" i="49"/>
  <c r="Q139" i="49"/>
  <c r="P139" i="49"/>
  <c r="O139" i="49"/>
  <c r="I139" i="49"/>
  <c r="H139" i="49"/>
  <c r="AK137" i="49"/>
  <c r="AJ137" i="49"/>
  <c r="AI137" i="49"/>
  <c r="AH137" i="49"/>
  <c r="AG137" i="49"/>
  <c r="AF137" i="49"/>
  <c r="AE137" i="49"/>
  <c r="AD137" i="49"/>
  <c r="AC137" i="49"/>
  <c r="AB137" i="49"/>
  <c r="AA137" i="49"/>
  <c r="Z137" i="49"/>
  <c r="Y137" i="49"/>
  <c r="X137" i="49"/>
  <c r="T137" i="49"/>
  <c r="S137" i="49"/>
  <c r="R137" i="49"/>
  <c r="Q137" i="49"/>
  <c r="P137" i="49"/>
  <c r="O137" i="49"/>
  <c r="I137" i="49"/>
  <c r="H137" i="49"/>
  <c r="AK135" i="49"/>
  <c r="AJ135" i="49"/>
  <c r="AI135" i="49"/>
  <c r="AH135" i="49"/>
  <c r="AG135" i="49"/>
  <c r="AF135" i="49"/>
  <c r="AE135" i="49"/>
  <c r="AD135" i="49"/>
  <c r="AC135" i="49"/>
  <c r="AB135" i="49"/>
  <c r="AA135" i="49"/>
  <c r="Z135" i="49"/>
  <c r="Y135" i="49"/>
  <c r="X135" i="49"/>
  <c r="T135" i="49"/>
  <c r="S135" i="49"/>
  <c r="R135" i="49"/>
  <c r="Q135" i="49"/>
  <c r="P135" i="49"/>
  <c r="O135" i="49"/>
  <c r="I135" i="49"/>
  <c r="H135" i="49"/>
  <c r="AK134" i="49"/>
  <c r="AJ134" i="49"/>
  <c r="AI134" i="49"/>
  <c r="AH134" i="49"/>
  <c r="AG134" i="49"/>
  <c r="AF134" i="49"/>
  <c r="AE134" i="49"/>
  <c r="AD134" i="49"/>
  <c r="AC134" i="49"/>
  <c r="AB134" i="49"/>
  <c r="AA134" i="49"/>
  <c r="Z134" i="49"/>
  <c r="Y134" i="49"/>
  <c r="X134" i="49"/>
  <c r="T134" i="49"/>
  <c r="S134" i="49"/>
  <c r="R134" i="49"/>
  <c r="Q134" i="49"/>
  <c r="P134" i="49"/>
  <c r="O134" i="49"/>
  <c r="I134" i="49"/>
  <c r="H134" i="49"/>
  <c r="AK133" i="49"/>
  <c r="AJ133" i="49"/>
  <c r="AI133" i="49"/>
  <c r="AH133" i="49"/>
  <c r="AG133" i="49"/>
  <c r="AF133" i="49"/>
  <c r="AE133" i="49"/>
  <c r="AD133" i="49"/>
  <c r="AC133" i="49"/>
  <c r="AB133" i="49"/>
  <c r="AA133" i="49"/>
  <c r="Z133" i="49"/>
  <c r="Y133" i="49"/>
  <c r="X133" i="49"/>
  <c r="T133" i="49"/>
  <c r="S133" i="49"/>
  <c r="R133" i="49"/>
  <c r="Q133" i="49"/>
  <c r="P133" i="49"/>
  <c r="O133" i="49"/>
  <c r="I133" i="49"/>
  <c r="H133" i="49"/>
  <c r="AK132" i="49"/>
  <c r="AJ132" i="49"/>
  <c r="AI132" i="49"/>
  <c r="AH132" i="49"/>
  <c r="AG132" i="49"/>
  <c r="AF132" i="49"/>
  <c r="AE132" i="49"/>
  <c r="AD132" i="49"/>
  <c r="AC132" i="49"/>
  <c r="AB132" i="49"/>
  <c r="AA132" i="49"/>
  <c r="Z132" i="49"/>
  <c r="Y132" i="49"/>
  <c r="X132" i="49"/>
  <c r="T132" i="49"/>
  <c r="S132" i="49"/>
  <c r="R132" i="49"/>
  <c r="Q132" i="49"/>
  <c r="P132" i="49"/>
  <c r="O132" i="49"/>
  <c r="I132" i="49"/>
  <c r="H132" i="49"/>
  <c r="AK131" i="49"/>
  <c r="AJ131" i="49"/>
  <c r="AI131" i="49"/>
  <c r="AH131" i="49"/>
  <c r="AG131" i="49"/>
  <c r="AF131" i="49"/>
  <c r="AE131" i="49"/>
  <c r="AD131" i="49"/>
  <c r="AC131" i="49"/>
  <c r="AB131" i="49"/>
  <c r="AA131" i="49"/>
  <c r="Z131" i="49"/>
  <c r="Y131" i="49"/>
  <c r="X131" i="49"/>
  <c r="T131" i="49"/>
  <c r="S131" i="49"/>
  <c r="R131" i="49"/>
  <c r="Q131" i="49"/>
  <c r="P131" i="49"/>
  <c r="O131" i="49"/>
  <c r="I131" i="49"/>
  <c r="H131" i="49"/>
  <c r="AK130" i="49"/>
  <c r="AJ130" i="49"/>
  <c r="AI130" i="49"/>
  <c r="AH130" i="49"/>
  <c r="AG130" i="49"/>
  <c r="AF130" i="49"/>
  <c r="AE130" i="49"/>
  <c r="AD130" i="49"/>
  <c r="AC130" i="49"/>
  <c r="AB130" i="49"/>
  <c r="AA130" i="49"/>
  <c r="Z130" i="49"/>
  <c r="Y130" i="49"/>
  <c r="X130" i="49"/>
  <c r="T130" i="49"/>
  <c r="S130" i="49"/>
  <c r="R130" i="49"/>
  <c r="Q130" i="49"/>
  <c r="P130" i="49"/>
  <c r="O130" i="49"/>
  <c r="I130" i="49"/>
  <c r="H130" i="49"/>
  <c r="AK129" i="49"/>
  <c r="AJ129" i="49"/>
  <c r="AI129" i="49"/>
  <c r="AH129" i="49"/>
  <c r="AG129" i="49"/>
  <c r="AF129" i="49"/>
  <c r="AE129" i="49"/>
  <c r="AD129" i="49"/>
  <c r="AC129" i="49"/>
  <c r="AB129" i="49"/>
  <c r="AA129" i="49"/>
  <c r="Z129" i="49"/>
  <c r="Y129" i="49"/>
  <c r="X129" i="49"/>
  <c r="T129" i="49"/>
  <c r="S129" i="49"/>
  <c r="R129" i="49"/>
  <c r="Q129" i="49"/>
  <c r="P129" i="49"/>
  <c r="O129" i="49"/>
  <c r="I129" i="49"/>
  <c r="H129" i="49"/>
  <c r="AK128" i="49"/>
  <c r="AJ128" i="49"/>
  <c r="AI128" i="49"/>
  <c r="AH128" i="49"/>
  <c r="AG128" i="49"/>
  <c r="AF128" i="49"/>
  <c r="AE128" i="49"/>
  <c r="AD128" i="49"/>
  <c r="AC128" i="49"/>
  <c r="AB128" i="49"/>
  <c r="AA128" i="49"/>
  <c r="Z128" i="49"/>
  <c r="Y128" i="49"/>
  <c r="X128" i="49"/>
  <c r="S128" i="49"/>
  <c r="R128" i="49"/>
  <c r="Q128" i="49"/>
  <c r="P128" i="49"/>
  <c r="O128" i="49"/>
  <c r="M128" i="49"/>
  <c r="L128" i="49"/>
  <c r="H128" i="49"/>
  <c r="G128" i="49"/>
  <c r="F128" i="49"/>
  <c r="E128" i="49"/>
  <c r="AK126" i="49"/>
  <c r="AJ126" i="49"/>
  <c r="AI126" i="49"/>
  <c r="AH126" i="49"/>
  <c r="AG126" i="49"/>
  <c r="AF126" i="49"/>
  <c r="AE126" i="49"/>
  <c r="AD126" i="49"/>
  <c r="AC126" i="49"/>
  <c r="AB126" i="49"/>
  <c r="AA126" i="49"/>
  <c r="Z126" i="49"/>
  <c r="Y126" i="49"/>
  <c r="X126" i="49"/>
  <c r="T126" i="49"/>
  <c r="S126" i="49"/>
  <c r="R126" i="49"/>
  <c r="Q126" i="49"/>
  <c r="P126" i="49"/>
  <c r="O126" i="49"/>
  <c r="I126" i="49"/>
  <c r="H126" i="49"/>
  <c r="AK125" i="49"/>
  <c r="AJ125" i="49"/>
  <c r="AI125" i="49"/>
  <c r="AH125" i="49"/>
  <c r="AG125" i="49"/>
  <c r="AF125" i="49"/>
  <c r="AE125" i="49"/>
  <c r="AD125" i="49"/>
  <c r="AC125" i="49"/>
  <c r="AB125" i="49"/>
  <c r="AA125" i="49"/>
  <c r="Z125" i="49"/>
  <c r="Y125" i="49"/>
  <c r="X125" i="49"/>
  <c r="T125" i="49"/>
  <c r="S125" i="49"/>
  <c r="R125" i="49"/>
  <c r="Q125" i="49"/>
  <c r="P125" i="49"/>
  <c r="O125" i="49"/>
  <c r="I125" i="49"/>
  <c r="H125" i="49"/>
  <c r="AK124" i="49"/>
  <c r="AJ124" i="49"/>
  <c r="AI124" i="49"/>
  <c r="AH124" i="49"/>
  <c r="AG124" i="49"/>
  <c r="AF124" i="49"/>
  <c r="AE124" i="49"/>
  <c r="AD124" i="49"/>
  <c r="AC124" i="49"/>
  <c r="AB124" i="49"/>
  <c r="AA124" i="49"/>
  <c r="Z124" i="49"/>
  <c r="Y124" i="49"/>
  <c r="X124" i="49"/>
  <c r="T124" i="49"/>
  <c r="S124" i="49"/>
  <c r="R124" i="49"/>
  <c r="Q124" i="49"/>
  <c r="P124" i="49"/>
  <c r="O124" i="49"/>
  <c r="I124" i="49"/>
  <c r="H124" i="49"/>
  <c r="AK123" i="49"/>
  <c r="AJ123" i="49"/>
  <c r="AI123" i="49"/>
  <c r="AH123" i="49"/>
  <c r="AG123" i="49"/>
  <c r="AF123" i="49"/>
  <c r="AE123" i="49"/>
  <c r="AD123" i="49"/>
  <c r="AC123" i="49"/>
  <c r="AB123" i="49"/>
  <c r="AA123" i="49"/>
  <c r="Z123" i="49"/>
  <c r="Y123" i="49"/>
  <c r="X123" i="49"/>
  <c r="T123" i="49"/>
  <c r="S123" i="49"/>
  <c r="R123" i="49"/>
  <c r="Q123" i="49"/>
  <c r="P123" i="49"/>
  <c r="O123" i="49"/>
  <c r="I123" i="49"/>
  <c r="H123" i="49"/>
  <c r="AK122" i="49"/>
  <c r="AJ122" i="49"/>
  <c r="AI122" i="49"/>
  <c r="AH122" i="49"/>
  <c r="AG122" i="49"/>
  <c r="AF122" i="49"/>
  <c r="AE122" i="49"/>
  <c r="AD122" i="49"/>
  <c r="AC122" i="49"/>
  <c r="AB122" i="49"/>
  <c r="AA122" i="49"/>
  <c r="Z122" i="49"/>
  <c r="Y122" i="49"/>
  <c r="X122" i="49"/>
  <c r="T122" i="49"/>
  <c r="S122" i="49"/>
  <c r="R122" i="49"/>
  <c r="Q122" i="49"/>
  <c r="P122" i="49"/>
  <c r="O122" i="49"/>
  <c r="I122" i="49"/>
  <c r="H122" i="49"/>
  <c r="AK121" i="49"/>
  <c r="AJ121" i="49"/>
  <c r="AI121" i="49"/>
  <c r="AH121" i="49"/>
  <c r="AG121" i="49"/>
  <c r="AF121" i="49"/>
  <c r="AE121" i="49"/>
  <c r="AD121" i="49"/>
  <c r="AC121" i="49"/>
  <c r="AB121" i="49"/>
  <c r="AA121" i="49"/>
  <c r="Z121" i="49"/>
  <c r="Y121" i="49"/>
  <c r="X121" i="49"/>
  <c r="T121" i="49"/>
  <c r="S121" i="49"/>
  <c r="R121" i="49"/>
  <c r="Q121" i="49"/>
  <c r="P121" i="49"/>
  <c r="O121" i="49"/>
  <c r="I121" i="49"/>
  <c r="H121" i="49"/>
  <c r="AK120" i="49"/>
  <c r="AJ120" i="49"/>
  <c r="AI120" i="49"/>
  <c r="AH120" i="49"/>
  <c r="AG120" i="49"/>
  <c r="AF120" i="49"/>
  <c r="AE120" i="49"/>
  <c r="AD120" i="49"/>
  <c r="AC120" i="49"/>
  <c r="AB120" i="49"/>
  <c r="AA120" i="49"/>
  <c r="Z120" i="49"/>
  <c r="Y120" i="49"/>
  <c r="X120" i="49"/>
  <c r="T120" i="49"/>
  <c r="S120" i="49"/>
  <c r="R120" i="49"/>
  <c r="Q120" i="49"/>
  <c r="P120" i="49"/>
  <c r="O120" i="49"/>
  <c r="I120" i="49"/>
  <c r="H120" i="49"/>
  <c r="AK118" i="49"/>
  <c r="AJ118" i="49"/>
  <c r="AI118" i="49"/>
  <c r="AH118" i="49"/>
  <c r="AG118" i="49"/>
  <c r="AF118" i="49"/>
  <c r="AE118" i="49"/>
  <c r="AD118" i="49"/>
  <c r="AC118" i="49"/>
  <c r="AB118" i="49"/>
  <c r="AA118" i="49"/>
  <c r="Z118" i="49"/>
  <c r="Y118" i="49"/>
  <c r="X118" i="49"/>
  <c r="T118" i="49"/>
  <c r="S118" i="49"/>
  <c r="R118" i="49"/>
  <c r="Q118" i="49"/>
  <c r="P118" i="49"/>
  <c r="O118" i="49"/>
  <c r="M118" i="49"/>
  <c r="L118" i="49"/>
  <c r="H118" i="49"/>
  <c r="G118" i="49"/>
  <c r="F118" i="49"/>
  <c r="E118" i="49"/>
  <c r="AK117" i="49"/>
  <c r="AJ117" i="49"/>
  <c r="AI117" i="49"/>
  <c r="AH117" i="49"/>
  <c r="AG117" i="49"/>
  <c r="AF117" i="49"/>
  <c r="AE117" i="49"/>
  <c r="AD117" i="49"/>
  <c r="AC117" i="49"/>
  <c r="AB117" i="49"/>
  <c r="AA117" i="49"/>
  <c r="Z117" i="49"/>
  <c r="Y117" i="49"/>
  <c r="X117" i="49"/>
  <c r="T117" i="49"/>
  <c r="S117" i="49"/>
  <c r="R117" i="49"/>
  <c r="Q117" i="49"/>
  <c r="P117" i="49"/>
  <c r="O117" i="49"/>
  <c r="I117" i="49"/>
  <c r="H117" i="49"/>
  <c r="AK116" i="49"/>
  <c r="AJ116" i="49"/>
  <c r="AI116" i="49"/>
  <c r="AH116" i="49"/>
  <c r="AG116" i="49"/>
  <c r="AF116" i="49"/>
  <c r="AE116" i="49"/>
  <c r="AD116" i="49"/>
  <c r="AC116" i="49"/>
  <c r="AB116" i="49"/>
  <c r="AA116" i="49"/>
  <c r="Z116" i="49"/>
  <c r="Y116" i="49"/>
  <c r="X116" i="49"/>
  <c r="T116" i="49"/>
  <c r="S116" i="49"/>
  <c r="R116" i="49"/>
  <c r="Q116" i="49"/>
  <c r="P116" i="49"/>
  <c r="O116" i="49"/>
  <c r="I116" i="49"/>
  <c r="H116" i="49"/>
  <c r="AK115" i="49"/>
  <c r="AJ115" i="49"/>
  <c r="AI115" i="49"/>
  <c r="AH115" i="49"/>
  <c r="AG115" i="49"/>
  <c r="AF115" i="49"/>
  <c r="AE115" i="49"/>
  <c r="AD115" i="49"/>
  <c r="AC115" i="49"/>
  <c r="AB115" i="49"/>
  <c r="AA115" i="49"/>
  <c r="Z115" i="49"/>
  <c r="Y115" i="49"/>
  <c r="X115" i="49"/>
  <c r="S115" i="49"/>
  <c r="R115" i="49"/>
  <c r="Q115" i="49"/>
  <c r="P115" i="49"/>
  <c r="O115" i="49"/>
  <c r="M115" i="49"/>
  <c r="L115" i="49"/>
  <c r="H115" i="49"/>
  <c r="G115" i="49"/>
  <c r="F115" i="49"/>
  <c r="E115" i="49"/>
  <c r="AK114" i="49"/>
  <c r="AJ114" i="49"/>
  <c r="AI114" i="49"/>
  <c r="AH114" i="49"/>
  <c r="AG114" i="49"/>
  <c r="AF114" i="49"/>
  <c r="AE114" i="49"/>
  <c r="AD114" i="49"/>
  <c r="AC114" i="49"/>
  <c r="AB114" i="49"/>
  <c r="AA114" i="49"/>
  <c r="Z114" i="49"/>
  <c r="Y114" i="49"/>
  <c r="X114" i="49"/>
  <c r="T114" i="49"/>
  <c r="S114" i="49"/>
  <c r="R114" i="49"/>
  <c r="Q114" i="49"/>
  <c r="P114" i="49"/>
  <c r="O114" i="49"/>
  <c r="I114" i="49"/>
  <c r="H114" i="49"/>
  <c r="AK113" i="49"/>
  <c r="AJ113" i="49"/>
  <c r="AI113" i="49"/>
  <c r="AH113" i="49"/>
  <c r="AG113" i="49"/>
  <c r="AF113" i="49"/>
  <c r="AE113" i="49"/>
  <c r="AD113" i="49"/>
  <c r="AC113" i="49"/>
  <c r="AB113" i="49"/>
  <c r="AA113" i="49"/>
  <c r="Z113" i="49"/>
  <c r="Y113" i="49"/>
  <c r="X113" i="49"/>
  <c r="T113" i="49"/>
  <c r="S113" i="49"/>
  <c r="R113" i="49"/>
  <c r="Q113" i="49"/>
  <c r="P113" i="49"/>
  <c r="O113" i="49"/>
  <c r="I113" i="49"/>
  <c r="H113" i="49"/>
  <c r="AK112" i="49"/>
  <c r="AJ112" i="49"/>
  <c r="AI112" i="49"/>
  <c r="AH112" i="49"/>
  <c r="AG112" i="49"/>
  <c r="AF112" i="49"/>
  <c r="AE112" i="49"/>
  <c r="AD112" i="49"/>
  <c r="AC112" i="49"/>
  <c r="AB112" i="49"/>
  <c r="AA112" i="49"/>
  <c r="Z112" i="49"/>
  <c r="Y112" i="49"/>
  <c r="X112" i="49"/>
  <c r="T112" i="49"/>
  <c r="S112" i="49"/>
  <c r="R112" i="49"/>
  <c r="Q112" i="49"/>
  <c r="P112" i="49"/>
  <c r="O112" i="49"/>
  <c r="I112" i="49"/>
  <c r="H112" i="49"/>
  <c r="AK111" i="49"/>
  <c r="AJ111" i="49"/>
  <c r="AI111" i="49"/>
  <c r="AH111" i="49"/>
  <c r="AG111" i="49"/>
  <c r="AF111" i="49"/>
  <c r="AE111" i="49"/>
  <c r="AD111" i="49"/>
  <c r="AC111" i="49"/>
  <c r="AB111" i="49"/>
  <c r="AA111" i="49"/>
  <c r="Z111" i="49"/>
  <c r="Y111" i="49"/>
  <c r="X111" i="49"/>
  <c r="T111" i="49"/>
  <c r="S111" i="49"/>
  <c r="R111" i="49"/>
  <c r="Q111" i="49"/>
  <c r="P111" i="49"/>
  <c r="O111" i="49"/>
  <c r="I111" i="49"/>
  <c r="H111" i="49"/>
  <c r="AK110" i="49"/>
  <c r="AJ110" i="49"/>
  <c r="AI110" i="49"/>
  <c r="AH110" i="49"/>
  <c r="AG110" i="49"/>
  <c r="AF110" i="49"/>
  <c r="AE110" i="49"/>
  <c r="AD110" i="49"/>
  <c r="AC110" i="49"/>
  <c r="AB110" i="49"/>
  <c r="AA110" i="49"/>
  <c r="Z110" i="49"/>
  <c r="Y110" i="49"/>
  <c r="X110" i="49"/>
  <c r="T110" i="49"/>
  <c r="S110" i="49"/>
  <c r="R110" i="49"/>
  <c r="Q110" i="49"/>
  <c r="P110" i="49"/>
  <c r="O110" i="49"/>
  <c r="I110" i="49"/>
  <c r="H110" i="49"/>
  <c r="AK109" i="49"/>
  <c r="AJ109" i="49"/>
  <c r="AI109" i="49"/>
  <c r="AH109" i="49"/>
  <c r="AG109" i="49"/>
  <c r="AF109" i="49"/>
  <c r="AE109" i="49"/>
  <c r="AD109" i="49"/>
  <c r="AC109" i="49"/>
  <c r="AB109" i="49"/>
  <c r="AA109" i="49"/>
  <c r="Z109" i="49"/>
  <c r="Y109" i="49"/>
  <c r="X109" i="49"/>
  <c r="T109" i="49"/>
  <c r="S109" i="49"/>
  <c r="R109" i="49"/>
  <c r="Q109" i="49"/>
  <c r="P109" i="49"/>
  <c r="O109" i="49"/>
  <c r="I109" i="49"/>
  <c r="H109" i="49"/>
  <c r="AK108" i="49"/>
  <c r="AJ108" i="49"/>
  <c r="AI108" i="49"/>
  <c r="AH108" i="49"/>
  <c r="AG108" i="49"/>
  <c r="AF108" i="49"/>
  <c r="AE108" i="49"/>
  <c r="AD108" i="49"/>
  <c r="AC108" i="49"/>
  <c r="AB108" i="49"/>
  <c r="AA108" i="49"/>
  <c r="Z108" i="49"/>
  <c r="Y108" i="49"/>
  <c r="X108" i="49"/>
  <c r="T108" i="49"/>
  <c r="S108" i="49"/>
  <c r="R108" i="49"/>
  <c r="Q108" i="49"/>
  <c r="P108" i="49"/>
  <c r="O108" i="49"/>
  <c r="I108" i="49"/>
  <c r="H108" i="49"/>
  <c r="AK107" i="49"/>
  <c r="AJ107" i="49"/>
  <c r="AI107" i="49"/>
  <c r="AH107" i="49"/>
  <c r="AG107" i="49"/>
  <c r="AF107" i="49"/>
  <c r="AE107" i="49"/>
  <c r="AD107" i="49"/>
  <c r="AC107" i="49"/>
  <c r="AB107" i="49"/>
  <c r="AA107" i="49"/>
  <c r="Z107" i="49"/>
  <c r="Y107" i="49"/>
  <c r="X107" i="49"/>
  <c r="T107" i="49"/>
  <c r="S107" i="49"/>
  <c r="R107" i="49"/>
  <c r="Q107" i="49"/>
  <c r="P107" i="49"/>
  <c r="O107" i="49"/>
  <c r="I107" i="49"/>
  <c r="H107" i="49"/>
  <c r="AK106" i="49"/>
  <c r="AJ106" i="49"/>
  <c r="AI106" i="49"/>
  <c r="AH106" i="49"/>
  <c r="AG106" i="49"/>
  <c r="AF106" i="49"/>
  <c r="AE106" i="49"/>
  <c r="AD106" i="49"/>
  <c r="AC106" i="49"/>
  <c r="AB106" i="49"/>
  <c r="AA106" i="49"/>
  <c r="Z106" i="49"/>
  <c r="Y106" i="49"/>
  <c r="X106" i="49"/>
  <c r="T106" i="49"/>
  <c r="S106" i="49"/>
  <c r="R106" i="49"/>
  <c r="Q106" i="49"/>
  <c r="P106" i="49"/>
  <c r="O106" i="49"/>
  <c r="I106" i="49"/>
  <c r="H106" i="49"/>
  <c r="AK105" i="49"/>
  <c r="AJ105" i="49"/>
  <c r="AI105" i="49"/>
  <c r="AH105" i="49"/>
  <c r="AG105" i="49"/>
  <c r="AF105" i="49"/>
  <c r="AE105" i="49"/>
  <c r="AD105" i="49"/>
  <c r="AC105" i="49"/>
  <c r="AB105" i="49"/>
  <c r="AA105" i="49"/>
  <c r="Z105" i="49"/>
  <c r="Y105" i="49"/>
  <c r="X105" i="49"/>
  <c r="T105" i="49"/>
  <c r="S105" i="49"/>
  <c r="R105" i="49"/>
  <c r="Q105" i="49"/>
  <c r="P105" i="49"/>
  <c r="O105" i="49"/>
  <c r="I105" i="49"/>
  <c r="H105" i="49"/>
  <c r="AK103" i="49"/>
  <c r="AJ103" i="49"/>
  <c r="AI103" i="49"/>
  <c r="AH103" i="49"/>
  <c r="AG103" i="49"/>
  <c r="AF103" i="49"/>
  <c r="AE103" i="49"/>
  <c r="AD103" i="49"/>
  <c r="AC103" i="49"/>
  <c r="AB103" i="49"/>
  <c r="AA103" i="49"/>
  <c r="Z103" i="49"/>
  <c r="Y103" i="49"/>
  <c r="X103" i="49"/>
  <c r="S103" i="49"/>
  <c r="R103" i="49"/>
  <c r="Q103" i="49"/>
  <c r="P103" i="49"/>
  <c r="O103" i="49"/>
  <c r="M103" i="49"/>
  <c r="L103" i="49"/>
  <c r="H103" i="49"/>
  <c r="G103" i="49"/>
  <c r="F103" i="49"/>
  <c r="E103" i="49"/>
  <c r="AK102" i="49"/>
  <c r="AJ102" i="49"/>
  <c r="AI102" i="49"/>
  <c r="AH102" i="49"/>
  <c r="AG102" i="49"/>
  <c r="AF102" i="49"/>
  <c r="AE102" i="49"/>
  <c r="AD102" i="49"/>
  <c r="AC102" i="49"/>
  <c r="AB102" i="49"/>
  <c r="AA102" i="49"/>
  <c r="Z102" i="49"/>
  <c r="Y102" i="49"/>
  <c r="X102" i="49"/>
  <c r="T102" i="49"/>
  <c r="S102" i="49"/>
  <c r="R102" i="49"/>
  <c r="Q102" i="49"/>
  <c r="P102" i="49"/>
  <c r="O102" i="49"/>
  <c r="I102" i="49"/>
  <c r="H102" i="49"/>
  <c r="AK101" i="49"/>
  <c r="AJ101" i="49"/>
  <c r="AI101" i="49"/>
  <c r="AH101" i="49"/>
  <c r="AG101" i="49"/>
  <c r="AF101" i="49"/>
  <c r="AE101" i="49"/>
  <c r="AD101" i="49"/>
  <c r="AC101" i="49"/>
  <c r="AB101" i="49"/>
  <c r="AA101" i="49"/>
  <c r="Z101" i="49"/>
  <c r="Y101" i="49"/>
  <c r="X101" i="49"/>
  <c r="T101" i="49"/>
  <c r="S101" i="49"/>
  <c r="R101" i="49"/>
  <c r="Q101" i="49"/>
  <c r="P101" i="49"/>
  <c r="O101" i="49"/>
  <c r="I101" i="49"/>
  <c r="H101" i="49"/>
  <c r="AK100" i="49"/>
  <c r="AJ100" i="49"/>
  <c r="AI100" i="49"/>
  <c r="AH100" i="49"/>
  <c r="AG100" i="49"/>
  <c r="AF100" i="49"/>
  <c r="AE100" i="49"/>
  <c r="AD100" i="49"/>
  <c r="AC100" i="49"/>
  <c r="AB100" i="49"/>
  <c r="AA100" i="49"/>
  <c r="Z100" i="49"/>
  <c r="Y100" i="49"/>
  <c r="X100" i="49"/>
  <c r="T100" i="49"/>
  <c r="S100" i="49"/>
  <c r="R100" i="49"/>
  <c r="Q100" i="49"/>
  <c r="P100" i="49"/>
  <c r="O100" i="49"/>
  <c r="I100" i="49"/>
  <c r="H100" i="49"/>
  <c r="AK99" i="49"/>
  <c r="AJ99" i="49"/>
  <c r="AI99" i="49"/>
  <c r="AH99" i="49"/>
  <c r="AG99" i="49"/>
  <c r="AF99" i="49"/>
  <c r="AE99" i="49"/>
  <c r="AD99" i="49"/>
  <c r="AC99" i="49"/>
  <c r="AB99" i="49"/>
  <c r="AA99" i="49"/>
  <c r="Z99" i="49"/>
  <c r="Y99" i="49"/>
  <c r="X99" i="49"/>
  <c r="T99" i="49"/>
  <c r="S99" i="49"/>
  <c r="R99" i="49"/>
  <c r="Q99" i="49"/>
  <c r="P99" i="49"/>
  <c r="O99" i="49"/>
  <c r="I99" i="49"/>
  <c r="H99" i="49"/>
  <c r="AK98" i="49"/>
  <c r="AJ98" i="49"/>
  <c r="AI98" i="49"/>
  <c r="AH98" i="49"/>
  <c r="AG98" i="49"/>
  <c r="AF98" i="49"/>
  <c r="AE98" i="49"/>
  <c r="AD98" i="49"/>
  <c r="AC98" i="49"/>
  <c r="AB98" i="49"/>
  <c r="AA98" i="49"/>
  <c r="Z98" i="49"/>
  <c r="Y98" i="49"/>
  <c r="X98" i="49"/>
  <c r="T98" i="49"/>
  <c r="S98" i="49"/>
  <c r="R98" i="49"/>
  <c r="Q98" i="49"/>
  <c r="P98" i="49"/>
  <c r="O98" i="49"/>
  <c r="I98" i="49"/>
  <c r="H98" i="49"/>
  <c r="AK97" i="49"/>
  <c r="AJ97" i="49"/>
  <c r="AI97" i="49"/>
  <c r="AH97" i="49"/>
  <c r="AG97" i="49"/>
  <c r="AF97" i="49"/>
  <c r="AE97" i="49"/>
  <c r="AD97" i="49"/>
  <c r="AC97" i="49"/>
  <c r="AB97" i="49"/>
  <c r="AA97" i="49"/>
  <c r="Z97" i="49"/>
  <c r="Y97" i="49"/>
  <c r="X97" i="49"/>
  <c r="T97" i="49"/>
  <c r="S97" i="49"/>
  <c r="R97" i="49"/>
  <c r="Q97" i="49"/>
  <c r="P97" i="49"/>
  <c r="O97" i="49"/>
  <c r="I97" i="49"/>
  <c r="H97" i="49"/>
  <c r="AK96" i="49"/>
  <c r="AJ96" i="49"/>
  <c r="AI96" i="49"/>
  <c r="AH96" i="49"/>
  <c r="AG96" i="49"/>
  <c r="AF96" i="49"/>
  <c r="AE96" i="49"/>
  <c r="AD96" i="49"/>
  <c r="AC96" i="49"/>
  <c r="AB96" i="49"/>
  <c r="AA96" i="49"/>
  <c r="Z96" i="49"/>
  <c r="Y96" i="49"/>
  <c r="X96" i="49"/>
  <c r="T96" i="49"/>
  <c r="S96" i="49"/>
  <c r="R96" i="49"/>
  <c r="Q96" i="49"/>
  <c r="P96" i="49"/>
  <c r="O96" i="49"/>
  <c r="I96" i="49"/>
  <c r="H96" i="49"/>
  <c r="AK95" i="49"/>
  <c r="AJ95" i="49"/>
  <c r="AI95" i="49"/>
  <c r="AH95" i="49"/>
  <c r="AG95" i="49"/>
  <c r="AF95" i="49"/>
  <c r="AE95" i="49"/>
  <c r="AD95" i="49"/>
  <c r="AC95" i="49"/>
  <c r="AB95" i="49"/>
  <c r="AA95" i="49"/>
  <c r="Z95" i="49"/>
  <c r="Y95" i="49"/>
  <c r="X95" i="49"/>
  <c r="T95" i="49"/>
  <c r="S95" i="49"/>
  <c r="R95" i="49"/>
  <c r="Q95" i="49"/>
  <c r="P95" i="49"/>
  <c r="O95" i="49"/>
  <c r="I95" i="49"/>
  <c r="H95" i="49"/>
  <c r="AK94" i="49"/>
  <c r="AJ94" i="49"/>
  <c r="AI94" i="49"/>
  <c r="AH94" i="49"/>
  <c r="AG94" i="49"/>
  <c r="AF94" i="49"/>
  <c r="AE94" i="49"/>
  <c r="AD94" i="49"/>
  <c r="AC94" i="49"/>
  <c r="AB94" i="49"/>
  <c r="AA94" i="49"/>
  <c r="Z94" i="49"/>
  <c r="Y94" i="49"/>
  <c r="X94" i="49"/>
  <c r="T94" i="49"/>
  <c r="S94" i="49"/>
  <c r="R94" i="49"/>
  <c r="Q94" i="49"/>
  <c r="P94" i="49"/>
  <c r="O94" i="49"/>
  <c r="I94" i="49"/>
  <c r="H94" i="49"/>
  <c r="AK93" i="49"/>
  <c r="AJ93" i="49"/>
  <c r="AI93" i="49"/>
  <c r="AH93" i="49"/>
  <c r="AG93" i="49"/>
  <c r="AF93" i="49"/>
  <c r="AE93" i="49"/>
  <c r="AD93" i="49"/>
  <c r="AC93" i="49"/>
  <c r="AB93" i="49"/>
  <c r="AA93" i="49"/>
  <c r="Z93" i="49"/>
  <c r="Y93" i="49"/>
  <c r="X93" i="49"/>
  <c r="T93" i="49"/>
  <c r="S93" i="49"/>
  <c r="R93" i="49"/>
  <c r="Q93" i="49"/>
  <c r="P93" i="49"/>
  <c r="O93" i="49"/>
  <c r="I93" i="49"/>
  <c r="H93" i="49"/>
  <c r="AK92" i="49"/>
  <c r="AJ92" i="49"/>
  <c r="AI92" i="49"/>
  <c r="AH92" i="49"/>
  <c r="AG92" i="49"/>
  <c r="AF92" i="49"/>
  <c r="AE92" i="49"/>
  <c r="AD92" i="49"/>
  <c r="AC92" i="49"/>
  <c r="AB92" i="49"/>
  <c r="AA92" i="49"/>
  <c r="Z92" i="49"/>
  <c r="Y92" i="49"/>
  <c r="X92" i="49"/>
  <c r="T92" i="49"/>
  <c r="S92" i="49"/>
  <c r="R92" i="49"/>
  <c r="Q92" i="49"/>
  <c r="P92" i="49"/>
  <c r="O92" i="49"/>
  <c r="I92" i="49"/>
  <c r="H92" i="49"/>
  <c r="AK90" i="49"/>
  <c r="AJ90" i="49"/>
  <c r="AI90" i="49"/>
  <c r="AH90" i="49"/>
  <c r="AG90" i="49"/>
  <c r="AF90" i="49"/>
  <c r="AE90" i="49"/>
  <c r="AD90" i="49"/>
  <c r="AC90" i="49"/>
  <c r="AB90" i="49"/>
  <c r="AA90" i="49"/>
  <c r="Z90" i="49"/>
  <c r="Y90" i="49"/>
  <c r="X90" i="49"/>
  <c r="S90" i="49"/>
  <c r="R90" i="49"/>
  <c r="Q90" i="49"/>
  <c r="P90" i="49"/>
  <c r="O90" i="49"/>
  <c r="M90" i="49"/>
  <c r="L90" i="49"/>
  <c r="H90" i="49"/>
  <c r="G90" i="49"/>
  <c r="F90" i="49"/>
  <c r="E90" i="49"/>
  <c r="AK89" i="49"/>
  <c r="AJ89" i="49"/>
  <c r="AI89" i="49"/>
  <c r="AH89" i="49"/>
  <c r="AG89" i="49"/>
  <c r="AF89" i="49"/>
  <c r="AE89" i="49"/>
  <c r="AD89" i="49"/>
  <c r="AC89" i="49"/>
  <c r="AB89" i="49"/>
  <c r="AA89" i="49"/>
  <c r="Z89" i="49"/>
  <c r="Y89" i="49"/>
  <c r="X89" i="49"/>
  <c r="T89" i="49"/>
  <c r="S89" i="49"/>
  <c r="R89" i="49"/>
  <c r="Q89" i="49"/>
  <c r="P89" i="49"/>
  <c r="O89" i="49"/>
  <c r="I89" i="49"/>
  <c r="H89" i="49"/>
  <c r="AK88" i="49"/>
  <c r="AJ88" i="49"/>
  <c r="AI88" i="49"/>
  <c r="AH88" i="49"/>
  <c r="AG88" i="49"/>
  <c r="AF88" i="49"/>
  <c r="AE88" i="49"/>
  <c r="AD88" i="49"/>
  <c r="AC88" i="49"/>
  <c r="AB88" i="49"/>
  <c r="AA88" i="49"/>
  <c r="Z88" i="49"/>
  <c r="Y88" i="49"/>
  <c r="X88" i="49"/>
  <c r="T88" i="49"/>
  <c r="S88" i="49"/>
  <c r="R88" i="49"/>
  <c r="Q88" i="49"/>
  <c r="P88" i="49"/>
  <c r="O88" i="49"/>
  <c r="I88" i="49"/>
  <c r="H88" i="49"/>
  <c r="AK87" i="49"/>
  <c r="AJ87" i="49"/>
  <c r="AI87" i="49"/>
  <c r="AH87" i="49"/>
  <c r="AG87" i="49"/>
  <c r="AF87" i="49"/>
  <c r="AE87" i="49"/>
  <c r="AD87" i="49"/>
  <c r="AC87" i="49"/>
  <c r="AB87" i="49"/>
  <c r="AA87" i="49"/>
  <c r="Z87" i="49"/>
  <c r="Y87" i="49"/>
  <c r="X87" i="49"/>
  <c r="T87" i="49"/>
  <c r="S87" i="49"/>
  <c r="R87" i="49"/>
  <c r="Q87" i="49"/>
  <c r="P87" i="49"/>
  <c r="O87" i="49"/>
  <c r="I87" i="49"/>
  <c r="H87" i="49"/>
  <c r="AK86" i="49"/>
  <c r="AJ86" i="49"/>
  <c r="AI86" i="49"/>
  <c r="AH86" i="49"/>
  <c r="AG86" i="49"/>
  <c r="AF86" i="49"/>
  <c r="AE86" i="49"/>
  <c r="AD86" i="49"/>
  <c r="AC86" i="49"/>
  <c r="AB86" i="49"/>
  <c r="AA86" i="49"/>
  <c r="Z86" i="49"/>
  <c r="Y86" i="49"/>
  <c r="X86" i="49"/>
  <c r="T86" i="49"/>
  <c r="S86" i="49"/>
  <c r="R86" i="49"/>
  <c r="Q86" i="49"/>
  <c r="P86" i="49"/>
  <c r="O86" i="49"/>
  <c r="I86" i="49"/>
  <c r="H86" i="49"/>
  <c r="AK85" i="49"/>
  <c r="AJ85" i="49"/>
  <c r="AI85" i="49"/>
  <c r="AH85" i="49"/>
  <c r="AG85" i="49"/>
  <c r="AF85" i="49"/>
  <c r="AE85" i="49"/>
  <c r="AD85" i="49"/>
  <c r="AC85" i="49"/>
  <c r="AB85" i="49"/>
  <c r="AA85" i="49"/>
  <c r="Z85" i="49"/>
  <c r="Y85" i="49"/>
  <c r="X85" i="49"/>
  <c r="T85" i="49"/>
  <c r="S85" i="49"/>
  <c r="R85" i="49"/>
  <c r="Q85" i="49"/>
  <c r="P85" i="49"/>
  <c r="O85" i="49"/>
  <c r="I85" i="49"/>
  <c r="H85" i="49"/>
  <c r="AK84" i="49"/>
  <c r="AJ84" i="49"/>
  <c r="AI84" i="49"/>
  <c r="AH84" i="49"/>
  <c r="AG84" i="49"/>
  <c r="AF84" i="49"/>
  <c r="AE84" i="49"/>
  <c r="AD84" i="49"/>
  <c r="AC84" i="49"/>
  <c r="AB84" i="49"/>
  <c r="AA84" i="49"/>
  <c r="Z84" i="49"/>
  <c r="Y84" i="49"/>
  <c r="X84" i="49"/>
  <c r="S84" i="49"/>
  <c r="R84" i="49"/>
  <c r="Q84" i="49"/>
  <c r="P84" i="49"/>
  <c r="O84" i="49"/>
  <c r="M84" i="49"/>
  <c r="L84" i="49"/>
  <c r="H84" i="49"/>
  <c r="G84" i="49"/>
  <c r="F84" i="49"/>
  <c r="E84" i="49"/>
  <c r="AK83" i="49"/>
  <c r="AJ83" i="49"/>
  <c r="AI83" i="49"/>
  <c r="AH83" i="49"/>
  <c r="AG83" i="49"/>
  <c r="AF83" i="49"/>
  <c r="AE83" i="49"/>
  <c r="AD83" i="49"/>
  <c r="AC83" i="49"/>
  <c r="AB83" i="49"/>
  <c r="AA83" i="49"/>
  <c r="Z83" i="49"/>
  <c r="Y83" i="49"/>
  <c r="X83" i="49"/>
  <c r="T83" i="49"/>
  <c r="S83" i="49"/>
  <c r="R83" i="49"/>
  <c r="Q83" i="49"/>
  <c r="P83" i="49"/>
  <c r="O83" i="49"/>
  <c r="I83" i="49"/>
  <c r="H83" i="49"/>
  <c r="AK82" i="49"/>
  <c r="AJ82" i="49"/>
  <c r="AI82" i="49"/>
  <c r="AH82" i="49"/>
  <c r="AG82" i="49"/>
  <c r="AF82" i="49"/>
  <c r="AE82" i="49"/>
  <c r="AD82" i="49"/>
  <c r="AC82" i="49"/>
  <c r="AB82" i="49"/>
  <c r="AA82" i="49"/>
  <c r="Z82" i="49"/>
  <c r="Y82" i="49"/>
  <c r="X82" i="49"/>
  <c r="T82" i="49"/>
  <c r="S82" i="49"/>
  <c r="R82" i="49"/>
  <c r="Q82" i="49"/>
  <c r="P82" i="49"/>
  <c r="O82" i="49"/>
  <c r="I82" i="49"/>
  <c r="H82" i="49"/>
  <c r="AK81" i="49"/>
  <c r="AJ81" i="49"/>
  <c r="AI81" i="49"/>
  <c r="AH81" i="49"/>
  <c r="AG81" i="49"/>
  <c r="AF81" i="49"/>
  <c r="AE81" i="49"/>
  <c r="AD81" i="49"/>
  <c r="AC81" i="49"/>
  <c r="AB81" i="49"/>
  <c r="AA81" i="49"/>
  <c r="Z81" i="49"/>
  <c r="Y81" i="49"/>
  <c r="X81" i="49"/>
  <c r="T81" i="49"/>
  <c r="S81" i="49"/>
  <c r="R81" i="49"/>
  <c r="Q81" i="49"/>
  <c r="P81" i="49"/>
  <c r="O81" i="49"/>
  <c r="I81" i="49"/>
  <c r="H81" i="49"/>
  <c r="AK80" i="49"/>
  <c r="AJ80" i="49"/>
  <c r="AI80" i="49"/>
  <c r="AH80" i="49"/>
  <c r="AG80" i="49"/>
  <c r="AF80" i="49"/>
  <c r="AE80" i="49"/>
  <c r="AD80" i="49"/>
  <c r="AC80" i="49"/>
  <c r="AB80" i="49"/>
  <c r="AA80" i="49"/>
  <c r="Z80" i="49"/>
  <c r="Y80" i="49"/>
  <c r="X80" i="49"/>
  <c r="T80" i="49"/>
  <c r="S80" i="49"/>
  <c r="R80" i="49"/>
  <c r="Q80" i="49"/>
  <c r="P80" i="49"/>
  <c r="O80" i="49"/>
  <c r="I80" i="49"/>
  <c r="H80" i="49"/>
  <c r="AK79" i="49"/>
  <c r="AJ79" i="49"/>
  <c r="AI79" i="49"/>
  <c r="AH79" i="49"/>
  <c r="AG79" i="49"/>
  <c r="AF79" i="49"/>
  <c r="AE79" i="49"/>
  <c r="AD79" i="49"/>
  <c r="AC79" i="49"/>
  <c r="AB79" i="49"/>
  <c r="AA79" i="49"/>
  <c r="Z79" i="49"/>
  <c r="Y79" i="49"/>
  <c r="X79" i="49"/>
  <c r="T79" i="49"/>
  <c r="S79" i="49"/>
  <c r="R79" i="49"/>
  <c r="Q79" i="49"/>
  <c r="P79" i="49"/>
  <c r="O79" i="49"/>
  <c r="I79" i="49"/>
  <c r="H79" i="49"/>
  <c r="AK78" i="49"/>
  <c r="AJ78" i="49"/>
  <c r="AI78" i="49"/>
  <c r="AH78" i="49"/>
  <c r="AG78" i="49"/>
  <c r="AF78" i="49"/>
  <c r="AE78" i="49"/>
  <c r="AD78" i="49"/>
  <c r="AC78" i="49"/>
  <c r="AB78" i="49"/>
  <c r="AA78" i="49"/>
  <c r="Z78" i="49"/>
  <c r="Y78" i="49"/>
  <c r="X78" i="49"/>
  <c r="S78" i="49"/>
  <c r="R78" i="49"/>
  <c r="Q78" i="49"/>
  <c r="P78" i="49"/>
  <c r="O78" i="49"/>
  <c r="M78" i="49"/>
  <c r="L78" i="49"/>
  <c r="H78" i="49"/>
  <c r="G78" i="49"/>
  <c r="F78" i="49"/>
  <c r="E78" i="49"/>
  <c r="AK76" i="49"/>
  <c r="AJ76" i="49"/>
  <c r="AI76" i="49"/>
  <c r="AH76" i="49"/>
  <c r="AG76" i="49"/>
  <c r="AF76" i="49"/>
  <c r="AE76" i="49"/>
  <c r="AD76" i="49"/>
  <c r="AC76" i="49"/>
  <c r="AB76" i="49"/>
  <c r="AA76" i="49"/>
  <c r="Z76" i="49"/>
  <c r="Y76" i="49"/>
  <c r="X76" i="49"/>
  <c r="T76" i="49"/>
  <c r="S76" i="49"/>
  <c r="R76" i="49"/>
  <c r="Q76" i="49"/>
  <c r="P76" i="49"/>
  <c r="O76" i="49"/>
  <c r="I76" i="49"/>
  <c r="H76" i="49"/>
  <c r="AK75" i="49"/>
  <c r="AJ75" i="49"/>
  <c r="AI75" i="49"/>
  <c r="AH75" i="49"/>
  <c r="AG75" i="49"/>
  <c r="AF75" i="49"/>
  <c r="AE75" i="49"/>
  <c r="AD75" i="49"/>
  <c r="AC75" i="49"/>
  <c r="AB75" i="49"/>
  <c r="AA75" i="49"/>
  <c r="Z75" i="49"/>
  <c r="Y75" i="49"/>
  <c r="X75" i="49"/>
  <c r="T75" i="49"/>
  <c r="S75" i="49"/>
  <c r="R75" i="49"/>
  <c r="Q75" i="49"/>
  <c r="P75" i="49"/>
  <c r="O75" i="49"/>
  <c r="I75" i="49"/>
  <c r="H75" i="49"/>
  <c r="AK70" i="49"/>
  <c r="AJ70" i="49"/>
  <c r="AI70" i="49"/>
  <c r="AH70" i="49"/>
  <c r="AG70" i="49"/>
  <c r="AF70" i="49"/>
  <c r="AE70" i="49"/>
  <c r="AD70" i="49"/>
  <c r="AC70" i="49"/>
  <c r="AB70" i="49"/>
  <c r="AA70" i="49"/>
  <c r="Z70" i="49"/>
  <c r="Y70" i="49"/>
  <c r="X70" i="49"/>
  <c r="S70" i="49"/>
  <c r="R70" i="49"/>
  <c r="Q70" i="49"/>
  <c r="P70" i="49"/>
  <c r="O70" i="49"/>
  <c r="M70" i="49"/>
  <c r="L70" i="49"/>
  <c r="H70" i="49"/>
  <c r="G70" i="49"/>
  <c r="F70" i="49"/>
  <c r="E70" i="49"/>
  <c r="AK68" i="49"/>
  <c r="AJ68" i="49"/>
  <c r="AI68" i="49"/>
  <c r="AH68" i="49"/>
  <c r="AG68" i="49"/>
  <c r="AF68" i="49"/>
  <c r="AE68" i="49"/>
  <c r="AD68" i="49"/>
  <c r="AC68" i="49"/>
  <c r="AB68" i="49"/>
  <c r="AA68" i="49"/>
  <c r="Z68" i="49"/>
  <c r="Y68" i="49"/>
  <c r="X68" i="49"/>
  <c r="S68" i="49"/>
  <c r="R68" i="49"/>
  <c r="Q68" i="49"/>
  <c r="P68" i="49"/>
  <c r="O68" i="49"/>
  <c r="M68" i="49"/>
  <c r="L68" i="49"/>
  <c r="H68" i="49"/>
  <c r="G68" i="49"/>
  <c r="F68" i="49"/>
  <c r="E68" i="49"/>
  <c r="AJ67" i="49"/>
  <c r="AI67" i="49"/>
  <c r="AH67" i="49"/>
  <c r="AG67" i="49"/>
  <c r="AF67" i="49"/>
  <c r="AE67" i="49"/>
  <c r="AD67" i="49"/>
  <c r="AC67" i="49"/>
  <c r="AB67" i="49"/>
  <c r="AA67" i="49"/>
  <c r="Z67" i="49"/>
  <c r="Y67" i="49"/>
  <c r="X67" i="49"/>
  <c r="S67" i="49"/>
  <c r="R67" i="49"/>
  <c r="Q67" i="49"/>
  <c r="P67" i="49"/>
  <c r="O67" i="49"/>
  <c r="M67" i="49"/>
  <c r="L67" i="49"/>
  <c r="H67" i="49"/>
  <c r="G67" i="49"/>
  <c r="F67" i="49"/>
  <c r="E67" i="49"/>
  <c r="AK66" i="49"/>
  <c r="AJ66" i="49"/>
  <c r="AI66" i="49"/>
  <c r="AH66" i="49"/>
  <c r="AG66" i="49"/>
  <c r="AF66" i="49"/>
  <c r="AE66" i="49"/>
  <c r="AD66" i="49"/>
  <c r="AC66" i="49"/>
  <c r="AB66" i="49"/>
  <c r="AA66" i="49"/>
  <c r="Z66" i="49"/>
  <c r="Y66" i="49"/>
  <c r="X66" i="49"/>
  <c r="T66" i="49"/>
  <c r="S66" i="49"/>
  <c r="R66" i="49"/>
  <c r="Q66" i="49"/>
  <c r="P66" i="49"/>
  <c r="O66" i="49"/>
  <c r="H66" i="49"/>
  <c r="AK65" i="49"/>
  <c r="AJ65" i="49"/>
  <c r="AI65" i="49"/>
  <c r="AH65" i="49"/>
  <c r="AG65" i="49"/>
  <c r="AF65" i="49"/>
  <c r="AE65" i="49"/>
  <c r="AD65" i="49"/>
  <c r="AC65" i="49"/>
  <c r="AB65" i="49"/>
  <c r="AA65" i="49"/>
  <c r="Z65" i="49"/>
  <c r="Y65" i="49"/>
  <c r="X65" i="49"/>
  <c r="T65" i="49"/>
  <c r="S65" i="49"/>
  <c r="R65" i="49"/>
  <c r="Q65" i="49"/>
  <c r="P65" i="49"/>
  <c r="O65" i="49"/>
  <c r="H65" i="49"/>
  <c r="AJ64" i="49"/>
  <c r="AI64" i="49"/>
  <c r="AH64" i="49"/>
  <c r="AG64" i="49"/>
  <c r="AF64" i="49"/>
  <c r="AE64" i="49"/>
  <c r="AD64" i="49"/>
  <c r="AC64" i="49"/>
  <c r="AB64" i="49"/>
  <c r="AA64" i="49"/>
  <c r="Z64" i="49"/>
  <c r="Y64" i="49"/>
  <c r="X64" i="49"/>
  <c r="S64" i="49"/>
  <c r="R64" i="49"/>
  <c r="Q64" i="49"/>
  <c r="P64" i="49"/>
  <c r="O64" i="49"/>
  <c r="M64" i="49"/>
  <c r="L64" i="49"/>
  <c r="H64" i="49"/>
  <c r="G64" i="49"/>
  <c r="F64" i="49"/>
  <c r="E64" i="49"/>
  <c r="AK63" i="49"/>
  <c r="AJ63" i="49"/>
  <c r="AI63" i="49"/>
  <c r="AH63" i="49"/>
  <c r="AG63" i="49"/>
  <c r="AF63" i="49"/>
  <c r="AE63" i="49"/>
  <c r="AD63" i="49"/>
  <c r="AC63" i="49"/>
  <c r="AB63" i="49"/>
  <c r="AA63" i="49"/>
  <c r="Z63" i="49"/>
  <c r="Y63" i="49"/>
  <c r="X63" i="49"/>
  <c r="T63" i="49"/>
  <c r="S63" i="49"/>
  <c r="R63" i="49"/>
  <c r="Q63" i="49"/>
  <c r="P63" i="49"/>
  <c r="O63" i="49"/>
  <c r="H63" i="49"/>
  <c r="AK62" i="49"/>
  <c r="AJ62" i="49"/>
  <c r="AI62" i="49"/>
  <c r="AH62" i="49"/>
  <c r="AG62" i="49"/>
  <c r="AF62" i="49"/>
  <c r="AE62" i="49"/>
  <c r="AD62" i="49"/>
  <c r="AC62" i="49"/>
  <c r="AB62" i="49"/>
  <c r="AA62" i="49"/>
  <c r="Z62" i="49"/>
  <c r="Y62" i="49"/>
  <c r="X62" i="49"/>
  <c r="T62" i="49"/>
  <c r="S62" i="49"/>
  <c r="R62" i="49"/>
  <c r="Q62" i="49"/>
  <c r="P62" i="49"/>
  <c r="O62" i="49"/>
  <c r="H62" i="49"/>
  <c r="AJ61" i="49"/>
  <c r="AI61" i="49"/>
  <c r="AH61" i="49"/>
  <c r="AG61" i="49"/>
  <c r="AF61" i="49"/>
  <c r="AE61" i="49"/>
  <c r="AD61" i="49"/>
  <c r="AC61" i="49"/>
  <c r="AB61" i="49"/>
  <c r="AA61" i="49"/>
  <c r="Z61" i="49"/>
  <c r="Y61" i="49"/>
  <c r="X61" i="49"/>
  <c r="S61" i="49"/>
  <c r="R61" i="49"/>
  <c r="Q61" i="49"/>
  <c r="P61" i="49"/>
  <c r="O61" i="49"/>
  <c r="M61" i="49"/>
  <c r="L61" i="49"/>
  <c r="H61" i="49"/>
  <c r="G61" i="49"/>
  <c r="F61" i="49"/>
  <c r="E61" i="49"/>
  <c r="AK60" i="49"/>
  <c r="AJ60" i="49"/>
  <c r="AI60" i="49"/>
  <c r="AH60" i="49"/>
  <c r="AG60" i="49"/>
  <c r="AF60" i="49"/>
  <c r="AE60" i="49"/>
  <c r="AD60" i="49"/>
  <c r="AC60" i="49"/>
  <c r="AB60" i="49"/>
  <c r="AA60" i="49"/>
  <c r="Z60" i="49"/>
  <c r="Y60" i="49"/>
  <c r="X60" i="49"/>
  <c r="T60" i="49"/>
  <c r="S60" i="49"/>
  <c r="R60" i="49"/>
  <c r="Q60" i="49"/>
  <c r="P60" i="49"/>
  <c r="O60" i="49"/>
  <c r="H60" i="49"/>
  <c r="AK59" i="49"/>
  <c r="AJ59" i="49"/>
  <c r="AI59" i="49"/>
  <c r="AH59" i="49"/>
  <c r="AG59" i="49"/>
  <c r="AF59" i="49"/>
  <c r="AE59" i="49"/>
  <c r="AD59" i="49"/>
  <c r="AC59" i="49"/>
  <c r="AB59" i="49"/>
  <c r="AA59" i="49"/>
  <c r="Z59" i="49"/>
  <c r="Y59" i="49"/>
  <c r="X59" i="49"/>
  <c r="T59" i="49"/>
  <c r="S59" i="49"/>
  <c r="R59" i="49"/>
  <c r="Q59" i="49"/>
  <c r="P59" i="49"/>
  <c r="O59" i="49"/>
  <c r="H59" i="49"/>
  <c r="AK58" i="49"/>
  <c r="AJ58" i="49"/>
  <c r="AI58" i="49"/>
  <c r="AH58" i="49"/>
  <c r="AG58" i="49"/>
  <c r="AF58" i="49"/>
  <c r="AE58" i="49"/>
  <c r="AD58" i="49"/>
  <c r="AC58" i="49"/>
  <c r="AB58" i="49"/>
  <c r="AA58" i="49"/>
  <c r="Z58" i="49"/>
  <c r="Y58" i="49"/>
  <c r="X58" i="49"/>
  <c r="T58" i="49"/>
  <c r="S58" i="49"/>
  <c r="R58" i="49"/>
  <c r="Q58" i="49"/>
  <c r="P58" i="49"/>
  <c r="O58" i="49"/>
  <c r="H58" i="49"/>
  <c r="AJ57" i="49"/>
  <c r="AI57" i="49"/>
  <c r="AH57" i="49"/>
  <c r="AG57" i="49"/>
  <c r="AF57" i="49"/>
  <c r="AE57" i="49"/>
  <c r="AD57" i="49"/>
  <c r="AC57" i="49"/>
  <c r="AB57" i="49"/>
  <c r="AA57" i="49"/>
  <c r="Z57" i="49"/>
  <c r="Y57" i="49"/>
  <c r="X57" i="49"/>
  <c r="S57" i="49"/>
  <c r="R57" i="49"/>
  <c r="Q57" i="49"/>
  <c r="P57" i="49"/>
  <c r="O57" i="49"/>
  <c r="M57" i="49"/>
  <c r="L57" i="49"/>
  <c r="H57" i="49"/>
  <c r="G57" i="49"/>
  <c r="F57" i="49"/>
  <c r="E57" i="49"/>
  <c r="AK56" i="49"/>
  <c r="AJ56" i="49"/>
  <c r="AI56" i="49"/>
  <c r="AH56" i="49"/>
  <c r="AG56" i="49"/>
  <c r="AF56" i="49"/>
  <c r="AE56" i="49"/>
  <c r="AD56" i="49"/>
  <c r="AC56" i="49"/>
  <c r="AB56" i="49"/>
  <c r="AA56" i="49"/>
  <c r="Z56" i="49"/>
  <c r="Y56" i="49"/>
  <c r="X56" i="49"/>
  <c r="T56" i="49"/>
  <c r="S56" i="49"/>
  <c r="R56" i="49"/>
  <c r="Q56" i="49"/>
  <c r="P56" i="49"/>
  <c r="O56" i="49"/>
  <c r="H56" i="49"/>
  <c r="AK55" i="49"/>
  <c r="AJ55" i="49"/>
  <c r="AI55" i="49"/>
  <c r="AH55" i="49"/>
  <c r="AG55" i="49"/>
  <c r="AF55" i="49"/>
  <c r="AE55" i="49"/>
  <c r="AD55" i="49"/>
  <c r="AC55" i="49"/>
  <c r="AB55" i="49"/>
  <c r="AA55" i="49"/>
  <c r="Z55" i="49"/>
  <c r="Y55" i="49"/>
  <c r="X55" i="49"/>
  <c r="T55" i="49"/>
  <c r="S55" i="49"/>
  <c r="R55" i="49"/>
  <c r="Q55" i="49"/>
  <c r="P55" i="49"/>
  <c r="O55" i="49"/>
  <c r="H55" i="49"/>
  <c r="AJ54" i="49"/>
  <c r="AI54" i="49"/>
  <c r="AH54" i="49"/>
  <c r="AG54" i="49"/>
  <c r="AF54" i="49"/>
  <c r="AE54" i="49"/>
  <c r="AD54" i="49"/>
  <c r="AC54" i="49"/>
  <c r="AB54" i="49"/>
  <c r="AA54" i="49"/>
  <c r="Z54" i="49"/>
  <c r="Y54" i="49"/>
  <c r="X54" i="49"/>
  <c r="S54" i="49"/>
  <c r="R54" i="49"/>
  <c r="Q54" i="49"/>
  <c r="P54" i="49"/>
  <c r="O54" i="49"/>
  <c r="M54" i="49"/>
  <c r="L54" i="49"/>
  <c r="H54" i="49"/>
  <c r="G54" i="49"/>
  <c r="F54" i="49"/>
  <c r="E54" i="49"/>
  <c r="AK53" i="49"/>
  <c r="AJ53" i="49"/>
  <c r="AI53" i="49"/>
  <c r="AH53" i="49"/>
  <c r="AG53" i="49"/>
  <c r="AF53" i="49"/>
  <c r="AE53" i="49"/>
  <c r="AD53" i="49"/>
  <c r="AC53" i="49"/>
  <c r="AB53" i="49"/>
  <c r="AA53" i="49"/>
  <c r="Z53" i="49"/>
  <c r="Y53" i="49"/>
  <c r="X53" i="49"/>
  <c r="T53" i="49"/>
  <c r="S53" i="49"/>
  <c r="R53" i="49"/>
  <c r="Q53" i="49"/>
  <c r="P53" i="49"/>
  <c r="O53" i="49"/>
  <c r="H53" i="49"/>
  <c r="AK52" i="49"/>
  <c r="AJ52" i="49"/>
  <c r="AI52" i="49"/>
  <c r="AH52" i="49"/>
  <c r="AG52" i="49"/>
  <c r="AF52" i="49"/>
  <c r="AE52" i="49"/>
  <c r="AD52" i="49"/>
  <c r="AC52" i="49"/>
  <c r="AB52" i="49"/>
  <c r="AA52" i="49"/>
  <c r="Z52" i="49"/>
  <c r="Y52" i="49"/>
  <c r="X52" i="49"/>
  <c r="T52" i="49"/>
  <c r="S52" i="49"/>
  <c r="R52" i="49"/>
  <c r="Q52" i="49"/>
  <c r="P52" i="49"/>
  <c r="O52" i="49"/>
  <c r="H52" i="49"/>
  <c r="AK50" i="49"/>
  <c r="AJ50" i="49"/>
  <c r="AI50" i="49"/>
  <c r="AH50" i="49"/>
  <c r="AG50" i="49"/>
  <c r="AF50" i="49"/>
  <c r="AE50" i="49"/>
  <c r="AD50" i="49"/>
  <c r="AC50" i="49"/>
  <c r="AB50" i="49"/>
  <c r="AA50" i="49"/>
  <c r="Z50" i="49"/>
  <c r="Y50" i="49"/>
  <c r="X50" i="49"/>
  <c r="S50" i="49"/>
  <c r="R50" i="49"/>
  <c r="Q50" i="49"/>
  <c r="P50" i="49"/>
  <c r="O50" i="49"/>
  <c r="M50" i="49"/>
  <c r="L50" i="49"/>
  <c r="H50" i="49"/>
  <c r="G50" i="49"/>
  <c r="F50" i="49"/>
  <c r="E50" i="49"/>
  <c r="AK49" i="49"/>
  <c r="AJ49" i="49"/>
  <c r="AI49" i="49"/>
  <c r="AH49" i="49"/>
  <c r="AG49" i="49"/>
  <c r="AF49" i="49"/>
  <c r="AE49" i="49"/>
  <c r="AD49" i="49"/>
  <c r="AC49" i="49"/>
  <c r="AB49" i="49"/>
  <c r="AA49" i="49"/>
  <c r="Z49" i="49"/>
  <c r="Y49" i="49"/>
  <c r="X49" i="49"/>
  <c r="T49" i="49"/>
  <c r="S49" i="49"/>
  <c r="R49" i="49"/>
  <c r="Q49" i="49"/>
  <c r="P49" i="49"/>
  <c r="O49" i="49"/>
  <c r="H49" i="49"/>
  <c r="AK48" i="49"/>
  <c r="AJ48" i="49"/>
  <c r="AI48" i="49"/>
  <c r="AH48" i="49"/>
  <c r="AG48" i="49"/>
  <c r="AF48" i="49"/>
  <c r="AE48" i="49"/>
  <c r="AD48" i="49"/>
  <c r="AC48" i="49"/>
  <c r="AB48" i="49"/>
  <c r="AA48" i="49"/>
  <c r="Z48" i="49"/>
  <c r="Y48" i="49"/>
  <c r="X48" i="49"/>
  <c r="T48" i="49"/>
  <c r="S48" i="49"/>
  <c r="R48" i="49"/>
  <c r="Q48" i="49"/>
  <c r="P48" i="49"/>
  <c r="O48" i="49"/>
  <c r="H48" i="49"/>
  <c r="AK47" i="49"/>
  <c r="AJ47" i="49"/>
  <c r="AI47" i="49"/>
  <c r="AH47" i="49"/>
  <c r="AG47" i="49"/>
  <c r="AF47" i="49"/>
  <c r="AE47" i="49"/>
  <c r="AD47" i="49"/>
  <c r="AC47" i="49"/>
  <c r="AB47" i="49"/>
  <c r="AA47" i="49"/>
  <c r="Z47" i="49"/>
  <c r="Y47" i="49"/>
  <c r="X47" i="49"/>
  <c r="T47" i="49"/>
  <c r="S47" i="49"/>
  <c r="R47" i="49"/>
  <c r="Q47" i="49"/>
  <c r="P47" i="49"/>
  <c r="O47" i="49"/>
  <c r="H47" i="49"/>
  <c r="AK46" i="49"/>
  <c r="AJ46" i="49"/>
  <c r="AI46" i="49"/>
  <c r="AH46" i="49"/>
  <c r="AG46" i="49"/>
  <c r="AF46" i="49"/>
  <c r="AE46" i="49"/>
  <c r="AD46" i="49"/>
  <c r="AC46" i="49"/>
  <c r="AB46" i="49"/>
  <c r="AA46" i="49"/>
  <c r="Z46" i="49"/>
  <c r="Y46" i="49"/>
  <c r="X46" i="49"/>
  <c r="T46" i="49"/>
  <c r="S46" i="49"/>
  <c r="R46" i="49"/>
  <c r="Q46" i="49"/>
  <c r="P46" i="49"/>
  <c r="O46" i="49"/>
  <c r="H46" i="49"/>
  <c r="AK44" i="49"/>
  <c r="AJ44" i="49"/>
  <c r="AI44" i="49"/>
  <c r="AH44" i="49"/>
  <c r="AG44" i="49"/>
  <c r="AF44" i="49"/>
  <c r="AE44" i="49"/>
  <c r="AD44" i="49"/>
  <c r="AC44" i="49"/>
  <c r="AB44" i="49"/>
  <c r="AA44" i="49"/>
  <c r="Z44" i="49"/>
  <c r="Y44" i="49"/>
  <c r="X44" i="49"/>
  <c r="W44" i="49"/>
  <c r="V44" i="49"/>
  <c r="U44" i="49"/>
  <c r="T44" i="49"/>
  <c r="S44" i="49"/>
  <c r="R44" i="49"/>
  <c r="Q44" i="49"/>
  <c r="P44" i="49"/>
  <c r="O44" i="49"/>
  <c r="M44" i="49"/>
  <c r="L44" i="49"/>
  <c r="H44" i="49"/>
  <c r="G44" i="49"/>
  <c r="F44" i="49"/>
  <c r="E44" i="49"/>
  <c r="AK42" i="49"/>
  <c r="AJ42" i="49"/>
  <c r="AI42" i="49"/>
  <c r="AH42" i="49"/>
  <c r="AG42" i="49"/>
  <c r="AF42" i="49"/>
  <c r="AE42" i="49"/>
  <c r="AD42" i="49"/>
  <c r="AC42" i="49"/>
  <c r="AB42" i="49"/>
  <c r="AA42" i="49"/>
  <c r="Z42" i="49"/>
  <c r="Y42" i="49"/>
  <c r="X42" i="49"/>
  <c r="T42" i="49"/>
  <c r="S42" i="49"/>
  <c r="R42" i="49"/>
  <c r="Q42" i="49"/>
  <c r="P42" i="49"/>
  <c r="O42" i="49"/>
  <c r="H42" i="49"/>
  <c r="AK41" i="49"/>
  <c r="AJ41" i="49"/>
  <c r="AI41" i="49"/>
  <c r="AH41" i="49"/>
  <c r="AG41" i="49"/>
  <c r="AF41" i="49"/>
  <c r="AE41" i="49"/>
  <c r="AD41" i="49"/>
  <c r="AC41" i="49"/>
  <c r="AB41" i="49"/>
  <c r="AA41" i="49"/>
  <c r="Z41" i="49"/>
  <c r="Y41" i="49"/>
  <c r="X41" i="49"/>
  <c r="T41" i="49"/>
  <c r="S41" i="49"/>
  <c r="R41" i="49"/>
  <c r="Q41" i="49"/>
  <c r="P41" i="49"/>
  <c r="O41" i="49"/>
  <c r="H41" i="49"/>
  <c r="AK40" i="49"/>
  <c r="AJ40" i="49"/>
  <c r="AI40" i="49"/>
  <c r="AH40" i="49"/>
  <c r="AG40" i="49"/>
  <c r="AF40" i="49"/>
  <c r="AE40" i="49"/>
  <c r="AD40" i="49"/>
  <c r="AC40" i="49"/>
  <c r="AB40" i="49"/>
  <c r="AA40" i="49"/>
  <c r="Z40" i="49"/>
  <c r="Y40" i="49"/>
  <c r="X40" i="49"/>
  <c r="T40" i="49"/>
  <c r="S40" i="49"/>
  <c r="R40" i="49"/>
  <c r="Q40" i="49"/>
  <c r="P40" i="49"/>
  <c r="O40" i="49"/>
  <c r="H40" i="49"/>
  <c r="AK37" i="49"/>
  <c r="AJ37" i="49"/>
  <c r="AI37" i="49"/>
  <c r="AH37" i="49"/>
  <c r="AG37" i="49"/>
  <c r="AF37" i="49"/>
  <c r="AE37" i="49"/>
  <c r="AD37" i="49"/>
  <c r="AC37" i="49"/>
  <c r="AB37" i="49"/>
  <c r="AA37" i="49"/>
  <c r="Z37" i="49"/>
  <c r="Y37" i="49"/>
  <c r="X37" i="49"/>
  <c r="T37" i="49"/>
  <c r="S37" i="49"/>
  <c r="R37" i="49"/>
  <c r="Q37" i="49"/>
  <c r="P37" i="49"/>
  <c r="O37" i="49"/>
  <c r="H37" i="49"/>
  <c r="AK36" i="49"/>
  <c r="AJ36" i="49"/>
  <c r="AI36" i="49"/>
  <c r="AH36" i="49"/>
  <c r="AG36" i="49"/>
  <c r="AF36" i="49"/>
  <c r="AE36" i="49"/>
  <c r="AD36" i="49"/>
  <c r="AC36" i="49"/>
  <c r="AB36" i="49"/>
  <c r="AA36" i="49"/>
  <c r="Z36" i="49"/>
  <c r="Y36" i="49"/>
  <c r="X36" i="49"/>
  <c r="T36" i="49"/>
  <c r="S36" i="49"/>
  <c r="R36" i="49"/>
  <c r="Q36" i="49"/>
  <c r="P36" i="49"/>
  <c r="O36" i="49"/>
  <c r="H36" i="49"/>
  <c r="AK35" i="49"/>
  <c r="AJ35" i="49"/>
  <c r="AI35" i="49"/>
  <c r="AH35" i="49"/>
  <c r="AG35" i="49"/>
  <c r="AF35" i="49"/>
  <c r="AE35" i="49"/>
  <c r="AD35" i="49"/>
  <c r="AC35" i="49"/>
  <c r="AB35" i="49"/>
  <c r="AA35" i="49"/>
  <c r="Z35" i="49"/>
  <c r="Y35" i="49"/>
  <c r="X35" i="49"/>
  <c r="T35" i="49"/>
  <c r="S35" i="49"/>
  <c r="R35" i="49"/>
  <c r="Q35" i="49"/>
  <c r="P35" i="49"/>
  <c r="O35" i="49"/>
  <c r="H35" i="49"/>
  <c r="AK34" i="49"/>
  <c r="AJ34" i="49"/>
  <c r="AI34" i="49"/>
  <c r="AH34" i="49"/>
  <c r="AG34" i="49"/>
  <c r="AF34" i="49"/>
  <c r="AE34" i="49"/>
  <c r="AD34" i="49"/>
  <c r="AC34" i="49"/>
  <c r="AB34" i="49"/>
  <c r="AA34" i="49"/>
  <c r="Z34" i="49"/>
  <c r="Y34" i="49"/>
  <c r="X34" i="49"/>
  <c r="T34" i="49"/>
  <c r="S34" i="49"/>
  <c r="R34" i="49"/>
  <c r="Q34" i="49"/>
  <c r="P34" i="49"/>
  <c r="O34" i="49"/>
  <c r="H34" i="49"/>
  <c r="AK33" i="49"/>
  <c r="AJ33" i="49"/>
  <c r="AI33" i="49"/>
  <c r="AH33" i="49"/>
  <c r="AG33" i="49"/>
  <c r="AF33" i="49"/>
  <c r="AE33" i="49"/>
  <c r="AD33" i="49"/>
  <c r="AC33" i="49"/>
  <c r="AB33" i="49"/>
  <c r="AA33" i="49"/>
  <c r="Z33" i="49"/>
  <c r="Y33" i="49"/>
  <c r="X33" i="49"/>
  <c r="T33" i="49"/>
  <c r="S33" i="49"/>
  <c r="R33" i="49"/>
  <c r="Q33" i="49"/>
  <c r="P33" i="49"/>
  <c r="O33" i="49"/>
  <c r="H33" i="49"/>
  <c r="AK31" i="49"/>
  <c r="AJ31" i="49"/>
  <c r="AI31" i="49"/>
  <c r="AH31" i="49"/>
  <c r="AG31" i="49"/>
  <c r="AF31" i="49"/>
  <c r="AE31" i="49"/>
  <c r="AD31" i="49"/>
  <c r="AC31" i="49"/>
  <c r="AB31" i="49"/>
  <c r="AA31" i="49"/>
  <c r="Z31" i="49"/>
  <c r="Y31" i="49"/>
  <c r="X31" i="49"/>
  <c r="S31" i="49"/>
  <c r="R31" i="49"/>
  <c r="Q31" i="49"/>
  <c r="P31" i="49"/>
  <c r="O31" i="49"/>
  <c r="M31" i="49"/>
  <c r="L31" i="49"/>
  <c r="H31" i="49"/>
  <c r="G31" i="49"/>
  <c r="F31" i="49"/>
  <c r="E31" i="49"/>
  <c r="AK30" i="49"/>
  <c r="AJ30" i="49"/>
  <c r="AI30" i="49"/>
  <c r="AH30" i="49"/>
  <c r="AG30" i="49"/>
  <c r="AF30" i="49"/>
  <c r="AE30" i="49"/>
  <c r="AD30" i="49"/>
  <c r="AC30" i="49"/>
  <c r="AB30" i="49"/>
  <c r="AA30" i="49"/>
  <c r="Z30" i="49"/>
  <c r="Y30" i="49"/>
  <c r="X30" i="49"/>
  <c r="T30" i="49"/>
  <c r="S30" i="49"/>
  <c r="R30" i="49"/>
  <c r="Q30" i="49"/>
  <c r="P30" i="49"/>
  <c r="O30" i="49"/>
  <c r="H30" i="49"/>
  <c r="AK29" i="49"/>
  <c r="AJ29" i="49"/>
  <c r="AI29" i="49"/>
  <c r="AH29" i="49"/>
  <c r="AG29" i="49"/>
  <c r="AF29" i="49"/>
  <c r="AE29" i="49"/>
  <c r="AD29" i="49"/>
  <c r="AC29" i="49"/>
  <c r="AB29" i="49"/>
  <c r="AA29" i="49"/>
  <c r="Z29" i="49"/>
  <c r="Y29" i="49"/>
  <c r="X29" i="49"/>
  <c r="T29" i="49"/>
  <c r="S29" i="49"/>
  <c r="R29" i="49"/>
  <c r="Q29" i="49"/>
  <c r="P29" i="49"/>
  <c r="O29" i="49"/>
  <c r="H29" i="49"/>
  <c r="AK28" i="49"/>
  <c r="AJ28" i="49"/>
  <c r="AI28" i="49"/>
  <c r="AH28" i="49"/>
  <c r="AG28" i="49"/>
  <c r="AF28" i="49"/>
  <c r="AE28" i="49"/>
  <c r="AD28" i="49"/>
  <c r="AC28" i="49"/>
  <c r="AB28" i="49"/>
  <c r="AA28" i="49"/>
  <c r="Z28" i="49"/>
  <c r="Y28" i="49"/>
  <c r="X28" i="49"/>
  <c r="T28" i="49"/>
  <c r="S28" i="49"/>
  <c r="R28" i="49"/>
  <c r="Q28" i="49"/>
  <c r="P28" i="49"/>
  <c r="O28" i="49"/>
  <c r="H28" i="49"/>
  <c r="AK27" i="49"/>
  <c r="AJ27" i="49"/>
  <c r="AI27" i="49"/>
  <c r="AH27" i="49"/>
  <c r="AG27" i="49"/>
  <c r="AF27" i="49"/>
  <c r="AE27" i="49"/>
  <c r="AD27" i="49"/>
  <c r="AC27" i="49"/>
  <c r="AB27" i="49"/>
  <c r="AA27" i="49"/>
  <c r="Z27" i="49"/>
  <c r="Y27" i="49"/>
  <c r="X27" i="49"/>
  <c r="T27" i="49"/>
  <c r="S27" i="49"/>
  <c r="R27" i="49"/>
  <c r="Q27" i="49"/>
  <c r="P27" i="49"/>
  <c r="O27" i="49"/>
  <c r="H27" i="49"/>
  <c r="AK25" i="49"/>
  <c r="AJ25" i="49"/>
  <c r="AI25" i="49"/>
  <c r="AH25" i="49"/>
  <c r="AG25" i="49"/>
  <c r="AF25" i="49"/>
  <c r="AE25" i="49"/>
  <c r="AD25" i="49"/>
  <c r="AC25" i="49"/>
  <c r="AB25" i="49"/>
  <c r="AA25" i="49"/>
  <c r="Z25" i="49"/>
  <c r="Y25" i="49"/>
  <c r="X25" i="49"/>
  <c r="S25" i="49"/>
  <c r="R25" i="49"/>
  <c r="Q25" i="49"/>
  <c r="P25" i="49"/>
  <c r="O25" i="49"/>
  <c r="M25" i="49"/>
  <c r="L25" i="49"/>
  <c r="H25" i="49"/>
  <c r="G25" i="49"/>
  <c r="F25" i="49"/>
  <c r="E25" i="49"/>
  <c r="AK24" i="49"/>
  <c r="AJ24" i="49"/>
  <c r="AI24" i="49"/>
  <c r="AH24" i="49"/>
  <c r="AG24" i="49"/>
  <c r="AF24" i="49"/>
  <c r="AE24" i="49"/>
  <c r="AD24" i="49"/>
  <c r="AC24" i="49"/>
  <c r="AB24" i="49"/>
  <c r="AA24" i="49"/>
  <c r="Z24" i="49"/>
  <c r="Y24" i="49"/>
  <c r="X24" i="49"/>
  <c r="T24" i="49"/>
  <c r="S24" i="49"/>
  <c r="R24" i="49"/>
  <c r="Q24" i="49"/>
  <c r="P24" i="49"/>
  <c r="O24" i="49"/>
  <c r="H24" i="49"/>
  <c r="AK23" i="49"/>
  <c r="AJ23" i="49"/>
  <c r="AI23" i="49"/>
  <c r="AH23" i="49"/>
  <c r="AG23" i="49"/>
  <c r="AF23" i="49"/>
  <c r="AE23" i="49"/>
  <c r="AD23" i="49"/>
  <c r="AC23" i="49"/>
  <c r="AB23" i="49"/>
  <c r="AA23" i="49"/>
  <c r="Z23" i="49"/>
  <c r="Y23" i="49"/>
  <c r="X23" i="49"/>
  <c r="T23" i="49"/>
  <c r="S23" i="49"/>
  <c r="R23" i="49"/>
  <c r="Q23" i="49"/>
  <c r="P23" i="49"/>
  <c r="O23" i="49"/>
  <c r="H23" i="49"/>
  <c r="AK22" i="49"/>
  <c r="AJ22" i="49"/>
  <c r="AI22" i="49"/>
  <c r="AH22" i="49"/>
  <c r="AG22" i="49"/>
  <c r="AF22" i="49"/>
  <c r="AE22" i="49"/>
  <c r="AD22" i="49"/>
  <c r="AC22" i="49"/>
  <c r="AB22" i="49"/>
  <c r="AA22" i="49"/>
  <c r="Z22" i="49"/>
  <c r="Y22" i="49"/>
  <c r="X22" i="49"/>
  <c r="T22" i="49"/>
  <c r="S22" i="49"/>
  <c r="R22" i="49"/>
  <c r="Q22" i="49"/>
  <c r="P22" i="49"/>
  <c r="O22" i="49"/>
  <c r="H22" i="49"/>
  <c r="AK21" i="49"/>
  <c r="AJ21" i="49"/>
  <c r="AI21" i="49"/>
  <c r="AH21" i="49"/>
  <c r="AG21" i="49"/>
  <c r="AF21" i="49"/>
  <c r="AE21" i="49"/>
  <c r="AD21" i="49"/>
  <c r="AC21" i="49"/>
  <c r="AB21" i="49"/>
  <c r="AA21" i="49"/>
  <c r="Z21" i="49"/>
  <c r="Y21" i="49"/>
  <c r="X21" i="49"/>
  <c r="T21" i="49"/>
  <c r="S21" i="49"/>
  <c r="R21" i="49"/>
  <c r="Q21" i="49"/>
  <c r="P21" i="49"/>
  <c r="O21" i="49"/>
  <c r="H21" i="49"/>
  <c r="AK20" i="49"/>
  <c r="AJ20" i="49"/>
  <c r="AI20" i="49"/>
  <c r="AH20" i="49"/>
  <c r="AG20" i="49"/>
  <c r="AF20" i="49"/>
  <c r="AE20" i="49"/>
  <c r="AD20" i="49"/>
  <c r="AC20" i="49"/>
  <c r="AB20" i="49"/>
  <c r="AA20" i="49"/>
  <c r="Z20" i="49"/>
  <c r="Y20" i="49"/>
  <c r="X20" i="49"/>
  <c r="T20" i="49"/>
  <c r="S20" i="49"/>
  <c r="R20" i="49"/>
  <c r="Q20" i="49"/>
  <c r="P20" i="49"/>
  <c r="O20" i="49"/>
  <c r="H20" i="49"/>
  <c r="AK19" i="49"/>
  <c r="AJ19" i="49"/>
  <c r="AI19" i="49"/>
  <c r="AH19" i="49"/>
  <c r="AG19" i="49"/>
  <c r="AF19" i="49"/>
  <c r="AE19" i="49"/>
  <c r="AD19" i="49"/>
  <c r="AC19" i="49"/>
  <c r="AB19" i="49"/>
  <c r="AA19" i="49"/>
  <c r="Z19" i="49"/>
  <c r="Y19" i="49"/>
  <c r="X19" i="49"/>
  <c r="T19" i="49"/>
  <c r="S19" i="49"/>
  <c r="R19" i="49"/>
  <c r="Q19" i="49"/>
  <c r="P19" i="49"/>
  <c r="O19" i="49"/>
  <c r="H19" i="49"/>
  <c r="AK17" i="49"/>
  <c r="AJ17" i="49"/>
  <c r="AI17" i="49"/>
  <c r="AH17" i="49"/>
  <c r="AG17" i="49"/>
  <c r="AF17" i="49"/>
  <c r="AE17" i="49"/>
  <c r="AD17" i="49"/>
  <c r="AC17" i="49"/>
  <c r="AB17" i="49"/>
  <c r="AA17" i="49"/>
  <c r="Z17" i="49"/>
  <c r="Y17" i="49"/>
  <c r="X17" i="49"/>
  <c r="S17" i="49"/>
  <c r="R17" i="49"/>
  <c r="Q17" i="49"/>
  <c r="P17" i="49"/>
  <c r="O17" i="49"/>
  <c r="M17" i="49"/>
  <c r="L17" i="49"/>
  <c r="H17" i="49"/>
  <c r="G17" i="49"/>
  <c r="F17" i="49"/>
  <c r="E17" i="49"/>
  <c r="AK16" i="49"/>
  <c r="AJ16" i="49"/>
  <c r="AI16" i="49"/>
  <c r="AH16" i="49"/>
  <c r="AG16" i="49"/>
  <c r="AF16" i="49"/>
  <c r="AE16" i="49"/>
  <c r="AD16" i="49"/>
  <c r="AC16" i="49"/>
  <c r="AB16" i="49"/>
  <c r="AA16" i="49"/>
  <c r="Z16" i="49"/>
  <c r="Y16" i="49"/>
  <c r="X16" i="49"/>
  <c r="T16" i="49"/>
  <c r="S16" i="49"/>
  <c r="R16" i="49"/>
  <c r="Q16" i="49"/>
  <c r="P16" i="49"/>
  <c r="O16" i="49"/>
  <c r="H16" i="49"/>
  <c r="AK15" i="49"/>
  <c r="AJ15" i="49"/>
  <c r="AI15" i="49"/>
  <c r="AH15" i="49"/>
  <c r="AG15" i="49"/>
  <c r="AF15" i="49"/>
  <c r="AE15" i="49"/>
  <c r="AD15" i="49"/>
  <c r="AC15" i="49"/>
  <c r="AB15" i="49"/>
  <c r="AA15" i="49"/>
  <c r="Z15" i="49"/>
  <c r="Y15" i="49"/>
  <c r="X15" i="49"/>
  <c r="T15" i="49"/>
  <c r="S15" i="49"/>
  <c r="R15" i="49"/>
  <c r="Q15" i="49"/>
  <c r="P15" i="49"/>
  <c r="O15" i="49"/>
  <c r="H15" i="49"/>
  <c r="AK12" i="49"/>
  <c r="AJ12" i="49"/>
  <c r="AI12" i="49"/>
  <c r="AH12" i="49"/>
  <c r="AG12" i="49"/>
  <c r="AF12" i="49"/>
  <c r="AE12" i="49"/>
  <c r="AD12" i="49"/>
  <c r="AC12" i="49"/>
  <c r="AB12" i="49"/>
  <c r="AA12" i="49"/>
  <c r="Z12" i="49"/>
  <c r="Y12" i="49"/>
  <c r="X12" i="49"/>
  <c r="T12" i="49"/>
  <c r="S12" i="49"/>
  <c r="R12" i="49"/>
  <c r="Q12" i="49"/>
  <c r="P12" i="49"/>
  <c r="O12" i="49"/>
  <c r="H12" i="49"/>
  <c r="AK11" i="49"/>
  <c r="AJ11" i="49"/>
  <c r="AI11" i="49"/>
  <c r="AH11" i="49"/>
  <c r="AG11" i="49"/>
  <c r="AF11" i="49"/>
  <c r="AE11" i="49"/>
  <c r="AD11" i="49"/>
  <c r="AC11" i="49"/>
  <c r="AB11" i="49"/>
  <c r="AA11" i="49"/>
  <c r="Z11" i="49"/>
  <c r="Y11" i="49"/>
  <c r="X11" i="49"/>
  <c r="T11" i="49"/>
  <c r="S11" i="49"/>
  <c r="R11" i="49"/>
  <c r="Q11" i="49"/>
  <c r="P11" i="49"/>
  <c r="O11" i="49"/>
  <c r="H11" i="49"/>
  <c r="AK10" i="49"/>
  <c r="AJ10" i="49"/>
  <c r="AI10" i="49"/>
  <c r="AH10" i="49"/>
  <c r="AG10" i="49"/>
  <c r="AF10" i="49"/>
  <c r="AE10" i="49"/>
  <c r="AD10" i="49"/>
  <c r="AC10" i="49"/>
  <c r="AB10" i="49"/>
  <c r="AA10" i="49"/>
  <c r="Z10" i="49"/>
  <c r="Y10" i="49"/>
  <c r="X10" i="49"/>
  <c r="T10" i="49"/>
  <c r="S10" i="49"/>
  <c r="R10" i="49"/>
  <c r="Q10" i="49"/>
  <c r="P10" i="49"/>
  <c r="O10" i="49"/>
  <c r="H10" i="49"/>
  <c r="AK8" i="49"/>
  <c r="AJ8" i="49"/>
  <c r="AI8" i="49"/>
  <c r="AH8" i="49"/>
  <c r="AG8" i="49"/>
  <c r="AF8" i="49"/>
  <c r="AE8" i="49"/>
  <c r="AD8" i="49"/>
  <c r="AC8" i="49"/>
  <c r="AB8" i="49"/>
  <c r="AA8" i="49"/>
  <c r="Z8" i="49"/>
  <c r="Y8" i="49"/>
  <c r="X8" i="49"/>
  <c r="T8" i="49"/>
  <c r="S8" i="49"/>
  <c r="R8" i="49"/>
  <c r="Q8" i="49"/>
  <c r="P8" i="49"/>
  <c r="O8" i="49"/>
  <c r="H8" i="49"/>
  <c r="AK7" i="49"/>
  <c r="AJ7" i="49"/>
  <c r="AI7" i="49"/>
  <c r="AH7" i="49"/>
  <c r="AG7" i="49"/>
  <c r="AF7" i="49"/>
  <c r="AE7" i="49"/>
  <c r="AD7" i="49"/>
  <c r="AC7" i="49"/>
  <c r="AB7" i="49"/>
  <c r="AA7" i="49"/>
  <c r="Z7" i="49"/>
  <c r="Y7" i="49"/>
  <c r="X7" i="49"/>
  <c r="T7" i="49"/>
  <c r="S7" i="49"/>
  <c r="R7" i="49"/>
  <c r="Q7" i="49"/>
  <c r="P7" i="49"/>
  <c r="O7" i="49"/>
  <c r="H7" i="49"/>
  <c r="T5" i="49"/>
  <c r="S5" i="49"/>
  <c r="R5" i="49"/>
  <c r="Q5" i="49"/>
  <c r="P5" i="49"/>
  <c r="O5" i="49"/>
  <c r="H5" i="49"/>
  <c r="G5" i="49"/>
  <c r="F5" i="49"/>
  <c r="E5" i="49"/>
  <c r="E4" i="49"/>
  <c r="A3" i="49"/>
  <c r="A2" i="49"/>
  <c r="W1" i="49"/>
  <c r="A1" i="49"/>
  <c r="AK166" i="48"/>
  <c r="AJ166" i="48"/>
  <c r="AI166" i="48"/>
  <c r="AH166" i="48"/>
  <c r="AG166" i="48"/>
  <c r="AF166" i="48"/>
  <c r="AE166" i="48"/>
  <c r="AD166" i="48"/>
  <c r="AC166" i="48"/>
  <c r="AB166" i="48"/>
  <c r="AA166" i="48"/>
  <c r="Z166" i="48"/>
  <c r="Y166" i="48"/>
  <c r="X166" i="48"/>
  <c r="S166" i="48"/>
  <c r="R166" i="48"/>
  <c r="Q166" i="48"/>
  <c r="P166" i="48"/>
  <c r="O166" i="48"/>
  <c r="M166" i="48"/>
  <c r="L166" i="48"/>
  <c r="H166" i="48"/>
  <c r="G166" i="48"/>
  <c r="F166" i="48"/>
  <c r="E166" i="48"/>
  <c r="AK165" i="48"/>
  <c r="AJ165" i="48"/>
  <c r="AI165" i="48"/>
  <c r="AH165" i="48"/>
  <c r="AG165" i="48"/>
  <c r="AF165" i="48"/>
  <c r="AE165" i="48"/>
  <c r="AD165" i="48"/>
  <c r="AC165" i="48"/>
  <c r="AB165" i="48"/>
  <c r="AA165" i="48"/>
  <c r="Z165" i="48"/>
  <c r="Y165" i="48"/>
  <c r="X165" i="48"/>
  <c r="T165" i="48"/>
  <c r="S165" i="48"/>
  <c r="R165" i="48"/>
  <c r="Q165" i="48"/>
  <c r="P165" i="48"/>
  <c r="O165" i="48"/>
  <c r="H165" i="48"/>
  <c r="AK164" i="48"/>
  <c r="AJ164" i="48"/>
  <c r="AI164" i="48"/>
  <c r="AH164" i="48"/>
  <c r="AG164" i="48"/>
  <c r="AF164" i="48"/>
  <c r="AE164" i="48"/>
  <c r="AD164" i="48"/>
  <c r="AC164" i="48"/>
  <c r="AB164" i="48"/>
  <c r="AA164" i="48"/>
  <c r="Z164" i="48"/>
  <c r="Y164" i="48"/>
  <c r="X164" i="48"/>
  <c r="T164" i="48"/>
  <c r="S164" i="48"/>
  <c r="R164" i="48"/>
  <c r="Q164" i="48"/>
  <c r="P164" i="48"/>
  <c r="O164" i="48"/>
  <c r="H164" i="48"/>
  <c r="AK160" i="48"/>
  <c r="AJ160" i="48"/>
  <c r="AI160" i="48"/>
  <c r="AH160" i="48"/>
  <c r="AG160" i="48"/>
  <c r="AF160" i="48"/>
  <c r="AE160" i="48"/>
  <c r="AD160" i="48"/>
  <c r="AC160" i="48"/>
  <c r="AB160" i="48"/>
  <c r="AA160" i="48"/>
  <c r="Z160" i="48"/>
  <c r="Y160" i="48"/>
  <c r="X160" i="48"/>
  <c r="S160" i="48"/>
  <c r="R160" i="48"/>
  <c r="Q160" i="48"/>
  <c r="P160" i="48"/>
  <c r="O160" i="48"/>
  <c r="M160" i="48"/>
  <c r="L160" i="48"/>
  <c r="H160" i="48"/>
  <c r="G160" i="48"/>
  <c r="F160" i="48"/>
  <c r="E160" i="48"/>
  <c r="AJ159" i="48"/>
  <c r="AI159" i="48"/>
  <c r="AH159" i="48"/>
  <c r="AG159" i="48"/>
  <c r="AF159" i="48"/>
  <c r="AE159" i="48"/>
  <c r="AD159" i="48"/>
  <c r="AC159" i="48"/>
  <c r="AB159" i="48"/>
  <c r="AA159" i="48"/>
  <c r="Z159" i="48"/>
  <c r="Y159" i="48"/>
  <c r="X159" i="48"/>
  <c r="S159" i="48"/>
  <c r="R159" i="48"/>
  <c r="Q159" i="48"/>
  <c r="P159" i="48"/>
  <c r="O159" i="48"/>
  <c r="M159" i="48"/>
  <c r="L159" i="48"/>
  <c r="H159" i="48"/>
  <c r="G159" i="48"/>
  <c r="F159" i="48"/>
  <c r="E159" i="48"/>
  <c r="AK158" i="48"/>
  <c r="AJ158" i="48"/>
  <c r="AI158" i="48"/>
  <c r="AH158" i="48"/>
  <c r="AG158" i="48"/>
  <c r="AF158" i="48"/>
  <c r="AE158" i="48"/>
  <c r="AD158" i="48"/>
  <c r="AC158" i="48"/>
  <c r="AB158" i="48"/>
  <c r="AA158" i="48"/>
  <c r="Z158" i="48"/>
  <c r="Y158" i="48"/>
  <c r="X158" i="48"/>
  <c r="T158" i="48"/>
  <c r="S158" i="48"/>
  <c r="R158" i="48"/>
  <c r="Q158" i="48"/>
  <c r="P158" i="48"/>
  <c r="O158" i="48"/>
  <c r="H158" i="48"/>
  <c r="AK157" i="48"/>
  <c r="AJ157" i="48"/>
  <c r="AI157" i="48"/>
  <c r="AH157" i="48"/>
  <c r="AG157" i="48"/>
  <c r="AF157" i="48"/>
  <c r="AE157" i="48"/>
  <c r="AD157" i="48"/>
  <c r="AC157" i="48"/>
  <c r="AB157" i="48"/>
  <c r="AA157" i="48"/>
  <c r="Z157" i="48"/>
  <c r="Y157" i="48"/>
  <c r="X157" i="48"/>
  <c r="T157" i="48"/>
  <c r="S157" i="48"/>
  <c r="R157" i="48"/>
  <c r="Q157" i="48"/>
  <c r="P157" i="48"/>
  <c r="O157" i="48"/>
  <c r="H157" i="48"/>
  <c r="AK156" i="48"/>
  <c r="AJ156" i="48"/>
  <c r="AI156" i="48"/>
  <c r="AH156" i="48"/>
  <c r="AG156" i="48"/>
  <c r="AF156" i="48"/>
  <c r="AE156" i="48"/>
  <c r="AD156" i="48"/>
  <c r="AC156" i="48"/>
  <c r="AB156" i="48"/>
  <c r="AA156" i="48"/>
  <c r="Z156" i="48"/>
  <c r="Y156" i="48"/>
  <c r="X156" i="48"/>
  <c r="T156" i="48"/>
  <c r="S156" i="48"/>
  <c r="R156" i="48"/>
  <c r="Q156" i="48"/>
  <c r="P156" i="48"/>
  <c r="O156" i="48"/>
  <c r="H156" i="48"/>
  <c r="AJ151" i="48"/>
  <c r="AI151" i="48"/>
  <c r="AH151" i="48"/>
  <c r="AG151" i="48"/>
  <c r="AF151" i="48"/>
  <c r="AE151" i="48"/>
  <c r="AD151" i="48"/>
  <c r="AC151" i="48"/>
  <c r="AB151" i="48"/>
  <c r="AA151" i="48"/>
  <c r="Z151" i="48"/>
  <c r="Y151" i="48"/>
  <c r="X151" i="48"/>
  <c r="S151" i="48"/>
  <c r="R151" i="48"/>
  <c r="Q151" i="48"/>
  <c r="P151" i="48"/>
  <c r="O151" i="48"/>
  <c r="M151" i="48"/>
  <c r="L151" i="48"/>
  <c r="H151" i="48"/>
  <c r="G151" i="48"/>
  <c r="F151" i="48"/>
  <c r="E151" i="48"/>
  <c r="AK150" i="48"/>
  <c r="AJ150" i="48"/>
  <c r="AI150" i="48"/>
  <c r="AH150" i="48"/>
  <c r="AG150" i="48"/>
  <c r="AF150" i="48"/>
  <c r="AE150" i="48"/>
  <c r="AD150" i="48"/>
  <c r="AC150" i="48"/>
  <c r="AB150" i="48"/>
  <c r="AA150" i="48"/>
  <c r="Z150" i="48"/>
  <c r="Y150" i="48"/>
  <c r="X150" i="48"/>
  <c r="T150" i="48"/>
  <c r="S150" i="48"/>
  <c r="R150" i="48"/>
  <c r="Q150" i="48"/>
  <c r="P150" i="48"/>
  <c r="O150" i="48"/>
  <c r="H150" i="48"/>
  <c r="AK149" i="48"/>
  <c r="AJ149" i="48"/>
  <c r="AI149" i="48"/>
  <c r="AH149" i="48"/>
  <c r="AG149" i="48"/>
  <c r="AF149" i="48"/>
  <c r="AE149" i="48"/>
  <c r="AD149" i="48"/>
  <c r="AC149" i="48"/>
  <c r="AB149" i="48"/>
  <c r="AA149" i="48"/>
  <c r="Z149" i="48"/>
  <c r="Y149" i="48"/>
  <c r="X149" i="48"/>
  <c r="T149" i="48"/>
  <c r="S149" i="48"/>
  <c r="R149" i="48"/>
  <c r="Q149" i="48"/>
  <c r="P149" i="48"/>
  <c r="O149" i="48"/>
  <c r="H149" i="48"/>
  <c r="AK144" i="48"/>
  <c r="AJ144" i="48"/>
  <c r="AI144" i="48"/>
  <c r="AH144" i="48"/>
  <c r="AG144" i="48"/>
  <c r="AF144" i="48"/>
  <c r="AE144" i="48"/>
  <c r="AD144" i="48"/>
  <c r="AC144" i="48"/>
  <c r="AB144" i="48"/>
  <c r="AA144" i="48"/>
  <c r="Z144" i="48"/>
  <c r="Y144" i="48"/>
  <c r="X144" i="48"/>
  <c r="S144" i="48"/>
  <c r="R144" i="48"/>
  <c r="Q144" i="48"/>
  <c r="P144" i="48"/>
  <c r="O144" i="48"/>
  <c r="M144" i="48"/>
  <c r="L144" i="48"/>
  <c r="H144" i="48"/>
  <c r="G144" i="48"/>
  <c r="F144" i="48"/>
  <c r="E144" i="48"/>
  <c r="AK143" i="48"/>
  <c r="AJ143" i="48"/>
  <c r="AI143" i="48"/>
  <c r="AH143" i="48"/>
  <c r="AG143" i="48"/>
  <c r="AF143" i="48"/>
  <c r="AE143" i="48"/>
  <c r="AD143" i="48"/>
  <c r="AC143" i="48"/>
  <c r="AB143" i="48"/>
  <c r="AA143" i="48"/>
  <c r="Z143" i="48"/>
  <c r="Y143" i="48"/>
  <c r="X143" i="48"/>
  <c r="S143" i="48"/>
  <c r="R143" i="48"/>
  <c r="Q143" i="48"/>
  <c r="P143" i="48"/>
  <c r="O143" i="48"/>
  <c r="M143" i="48"/>
  <c r="L143" i="48"/>
  <c r="H143" i="48"/>
  <c r="G143" i="48"/>
  <c r="F143" i="48"/>
  <c r="E143" i="48"/>
  <c r="AK142" i="48"/>
  <c r="AJ142" i="48"/>
  <c r="AI142" i="48"/>
  <c r="AH142" i="48"/>
  <c r="AG142" i="48"/>
  <c r="AF142" i="48"/>
  <c r="AE142" i="48"/>
  <c r="AD142" i="48"/>
  <c r="AC142" i="48"/>
  <c r="AB142" i="48"/>
  <c r="AA142" i="48"/>
  <c r="Z142" i="48"/>
  <c r="Y142" i="48"/>
  <c r="X142" i="48"/>
  <c r="S142" i="48"/>
  <c r="R142" i="48"/>
  <c r="Q142" i="48"/>
  <c r="P142" i="48"/>
  <c r="O142" i="48"/>
  <c r="M142" i="48"/>
  <c r="L142" i="48"/>
  <c r="H142" i="48"/>
  <c r="G142" i="48"/>
  <c r="F142" i="48"/>
  <c r="E142" i="48"/>
  <c r="AK141" i="48"/>
  <c r="AJ141" i="48"/>
  <c r="AI141" i="48"/>
  <c r="AH141" i="48"/>
  <c r="AG141" i="48"/>
  <c r="AF141" i="48"/>
  <c r="AE141" i="48"/>
  <c r="AD141" i="48"/>
  <c r="AC141" i="48"/>
  <c r="AB141" i="48"/>
  <c r="AA141" i="48"/>
  <c r="Z141" i="48"/>
  <c r="Y141" i="48"/>
  <c r="X141" i="48"/>
  <c r="S141" i="48"/>
  <c r="R141" i="48"/>
  <c r="Q141" i="48"/>
  <c r="P141" i="48"/>
  <c r="O141" i="48"/>
  <c r="M141" i="48"/>
  <c r="L141" i="48"/>
  <c r="H141" i="48"/>
  <c r="G141" i="48"/>
  <c r="F141" i="48"/>
  <c r="E141" i="48"/>
  <c r="AK140" i="48"/>
  <c r="AJ140" i="48"/>
  <c r="AI140" i="48"/>
  <c r="AH140" i="48"/>
  <c r="AG140" i="48"/>
  <c r="AF140" i="48"/>
  <c r="AE140" i="48"/>
  <c r="AD140" i="48"/>
  <c r="AC140" i="48"/>
  <c r="AB140" i="48"/>
  <c r="AA140" i="48"/>
  <c r="Z140" i="48"/>
  <c r="Y140" i="48"/>
  <c r="X140" i="48"/>
  <c r="T140" i="48"/>
  <c r="S140" i="48"/>
  <c r="R140" i="48"/>
  <c r="Q140" i="48"/>
  <c r="P140" i="48"/>
  <c r="O140" i="48"/>
  <c r="I140" i="48"/>
  <c r="H140" i="48"/>
  <c r="AK139" i="48"/>
  <c r="AJ139" i="48"/>
  <c r="AI139" i="48"/>
  <c r="AH139" i="48"/>
  <c r="AG139" i="48"/>
  <c r="AF139" i="48"/>
  <c r="AE139" i="48"/>
  <c r="AD139" i="48"/>
  <c r="AC139" i="48"/>
  <c r="AB139" i="48"/>
  <c r="AA139" i="48"/>
  <c r="Z139" i="48"/>
  <c r="Y139" i="48"/>
  <c r="X139" i="48"/>
  <c r="T139" i="48"/>
  <c r="S139" i="48"/>
  <c r="R139" i="48"/>
  <c r="Q139" i="48"/>
  <c r="P139" i="48"/>
  <c r="O139" i="48"/>
  <c r="I139" i="48"/>
  <c r="H139" i="48"/>
  <c r="AK137" i="48"/>
  <c r="AJ137" i="48"/>
  <c r="AI137" i="48"/>
  <c r="AH137" i="48"/>
  <c r="AG137" i="48"/>
  <c r="AF137" i="48"/>
  <c r="AE137" i="48"/>
  <c r="AD137" i="48"/>
  <c r="AC137" i="48"/>
  <c r="AB137" i="48"/>
  <c r="AA137" i="48"/>
  <c r="Z137" i="48"/>
  <c r="Y137" i="48"/>
  <c r="X137" i="48"/>
  <c r="T137" i="48"/>
  <c r="S137" i="48"/>
  <c r="R137" i="48"/>
  <c r="Q137" i="48"/>
  <c r="P137" i="48"/>
  <c r="O137" i="48"/>
  <c r="I137" i="48"/>
  <c r="H137" i="48"/>
  <c r="AK135" i="48"/>
  <c r="AJ135" i="48"/>
  <c r="AI135" i="48"/>
  <c r="AH135" i="48"/>
  <c r="AG135" i="48"/>
  <c r="AF135" i="48"/>
  <c r="AE135" i="48"/>
  <c r="AD135" i="48"/>
  <c r="AC135" i="48"/>
  <c r="AB135" i="48"/>
  <c r="AA135" i="48"/>
  <c r="Z135" i="48"/>
  <c r="Y135" i="48"/>
  <c r="X135" i="48"/>
  <c r="T135" i="48"/>
  <c r="S135" i="48"/>
  <c r="R135" i="48"/>
  <c r="Q135" i="48"/>
  <c r="P135" i="48"/>
  <c r="O135" i="48"/>
  <c r="I135" i="48"/>
  <c r="H135" i="48"/>
  <c r="AK134" i="48"/>
  <c r="AJ134" i="48"/>
  <c r="AI134" i="48"/>
  <c r="AH134" i="48"/>
  <c r="AG134" i="48"/>
  <c r="AF134" i="48"/>
  <c r="AE134" i="48"/>
  <c r="AD134" i="48"/>
  <c r="AC134" i="48"/>
  <c r="AB134" i="48"/>
  <c r="AA134" i="48"/>
  <c r="Z134" i="48"/>
  <c r="Y134" i="48"/>
  <c r="X134" i="48"/>
  <c r="T134" i="48"/>
  <c r="S134" i="48"/>
  <c r="R134" i="48"/>
  <c r="Q134" i="48"/>
  <c r="P134" i="48"/>
  <c r="O134" i="48"/>
  <c r="I134" i="48"/>
  <c r="H134" i="48"/>
  <c r="AK133" i="48"/>
  <c r="AJ133" i="48"/>
  <c r="AI133" i="48"/>
  <c r="AH133" i="48"/>
  <c r="AG133" i="48"/>
  <c r="AF133" i="48"/>
  <c r="AE133" i="48"/>
  <c r="AD133" i="48"/>
  <c r="AC133" i="48"/>
  <c r="AB133" i="48"/>
  <c r="AA133" i="48"/>
  <c r="Z133" i="48"/>
  <c r="Y133" i="48"/>
  <c r="X133" i="48"/>
  <c r="T133" i="48"/>
  <c r="S133" i="48"/>
  <c r="R133" i="48"/>
  <c r="Q133" i="48"/>
  <c r="P133" i="48"/>
  <c r="O133" i="48"/>
  <c r="I133" i="48"/>
  <c r="H133" i="48"/>
  <c r="AK132" i="48"/>
  <c r="AJ132" i="48"/>
  <c r="AI132" i="48"/>
  <c r="AH132" i="48"/>
  <c r="AG132" i="48"/>
  <c r="AF132" i="48"/>
  <c r="AE132" i="48"/>
  <c r="AD132" i="48"/>
  <c r="AC132" i="48"/>
  <c r="AB132" i="48"/>
  <c r="AA132" i="48"/>
  <c r="Z132" i="48"/>
  <c r="Y132" i="48"/>
  <c r="X132" i="48"/>
  <c r="T132" i="48"/>
  <c r="S132" i="48"/>
  <c r="R132" i="48"/>
  <c r="Q132" i="48"/>
  <c r="P132" i="48"/>
  <c r="O132" i="48"/>
  <c r="I132" i="48"/>
  <c r="H132" i="48"/>
  <c r="AK131" i="48"/>
  <c r="AJ131" i="48"/>
  <c r="AI131" i="48"/>
  <c r="AH131" i="48"/>
  <c r="AG131" i="48"/>
  <c r="AF131" i="48"/>
  <c r="AE131" i="48"/>
  <c r="AD131" i="48"/>
  <c r="AC131" i="48"/>
  <c r="AB131" i="48"/>
  <c r="AA131" i="48"/>
  <c r="Z131" i="48"/>
  <c r="Y131" i="48"/>
  <c r="X131" i="48"/>
  <c r="T131" i="48"/>
  <c r="S131" i="48"/>
  <c r="R131" i="48"/>
  <c r="Q131" i="48"/>
  <c r="P131" i="48"/>
  <c r="O131" i="48"/>
  <c r="I131" i="48"/>
  <c r="H131" i="48"/>
  <c r="AK130" i="48"/>
  <c r="AJ130" i="48"/>
  <c r="AI130" i="48"/>
  <c r="AH130" i="48"/>
  <c r="AG130" i="48"/>
  <c r="AF130" i="48"/>
  <c r="AE130" i="48"/>
  <c r="AD130" i="48"/>
  <c r="AC130" i="48"/>
  <c r="AB130" i="48"/>
  <c r="AA130" i="48"/>
  <c r="Z130" i="48"/>
  <c r="Y130" i="48"/>
  <c r="X130" i="48"/>
  <c r="T130" i="48"/>
  <c r="S130" i="48"/>
  <c r="R130" i="48"/>
  <c r="Q130" i="48"/>
  <c r="P130" i="48"/>
  <c r="O130" i="48"/>
  <c r="I130" i="48"/>
  <c r="H130" i="48"/>
  <c r="AK129" i="48"/>
  <c r="AJ129" i="48"/>
  <c r="AI129" i="48"/>
  <c r="AH129" i="48"/>
  <c r="AG129" i="48"/>
  <c r="AF129" i="48"/>
  <c r="AE129" i="48"/>
  <c r="AD129" i="48"/>
  <c r="AC129" i="48"/>
  <c r="AB129" i="48"/>
  <c r="AA129" i="48"/>
  <c r="Z129" i="48"/>
  <c r="Y129" i="48"/>
  <c r="X129" i="48"/>
  <c r="T129" i="48"/>
  <c r="S129" i="48"/>
  <c r="R129" i="48"/>
  <c r="Q129" i="48"/>
  <c r="P129" i="48"/>
  <c r="O129" i="48"/>
  <c r="I129" i="48"/>
  <c r="H129" i="48"/>
  <c r="AK128" i="48"/>
  <c r="AJ128" i="48"/>
  <c r="AI128" i="48"/>
  <c r="AH128" i="48"/>
  <c r="AG128" i="48"/>
  <c r="AF128" i="48"/>
  <c r="AE128" i="48"/>
  <c r="AD128" i="48"/>
  <c r="AC128" i="48"/>
  <c r="AB128" i="48"/>
  <c r="AA128" i="48"/>
  <c r="Z128" i="48"/>
  <c r="Y128" i="48"/>
  <c r="X128" i="48"/>
  <c r="S128" i="48"/>
  <c r="R128" i="48"/>
  <c r="Q128" i="48"/>
  <c r="P128" i="48"/>
  <c r="O128" i="48"/>
  <c r="M128" i="48"/>
  <c r="L128" i="48"/>
  <c r="H128" i="48"/>
  <c r="G128" i="48"/>
  <c r="F128" i="48"/>
  <c r="E128" i="48"/>
  <c r="AK126" i="48"/>
  <c r="AJ126" i="48"/>
  <c r="AI126" i="48"/>
  <c r="AH126" i="48"/>
  <c r="AG126" i="48"/>
  <c r="AF126" i="48"/>
  <c r="AE126" i="48"/>
  <c r="AD126" i="48"/>
  <c r="AC126" i="48"/>
  <c r="AB126" i="48"/>
  <c r="AA126" i="48"/>
  <c r="Z126" i="48"/>
  <c r="Y126" i="48"/>
  <c r="X126" i="48"/>
  <c r="T126" i="48"/>
  <c r="S126" i="48"/>
  <c r="R126" i="48"/>
  <c r="Q126" i="48"/>
  <c r="P126" i="48"/>
  <c r="O126" i="48"/>
  <c r="I126" i="48"/>
  <c r="H126" i="48"/>
  <c r="AK125" i="48"/>
  <c r="AJ125" i="48"/>
  <c r="AI125" i="48"/>
  <c r="AH125" i="48"/>
  <c r="AG125" i="48"/>
  <c r="AF125" i="48"/>
  <c r="AE125" i="48"/>
  <c r="AD125" i="48"/>
  <c r="AC125" i="48"/>
  <c r="AB125" i="48"/>
  <c r="AA125" i="48"/>
  <c r="Z125" i="48"/>
  <c r="Y125" i="48"/>
  <c r="X125" i="48"/>
  <c r="T125" i="48"/>
  <c r="S125" i="48"/>
  <c r="R125" i="48"/>
  <c r="Q125" i="48"/>
  <c r="P125" i="48"/>
  <c r="O125" i="48"/>
  <c r="I125" i="48"/>
  <c r="H125" i="48"/>
  <c r="AK124" i="48"/>
  <c r="AJ124" i="48"/>
  <c r="AI124" i="48"/>
  <c r="AH124" i="48"/>
  <c r="AG124" i="48"/>
  <c r="AF124" i="48"/>
  <c r="AE124" i="48"/>
  <c r="AD124" i="48"/>
  <c r="AC124" i="48"/>
  <c r="AB124" i="48"/>
  <c r="AA124" i="48"/>
  <c r="Z124" i="48"/>
  <c r="Y124" i="48"/>
  <c r="X124" i="48"/>
  <c r="T124" i="48"/>
  <c r="S124" i="48"/>
  <c r="R124" i="48"/>
  <c r="Q124" i="48"/>
  <c r="P124" i="48"/>
  <c r="O124" i="48"/>
  <c r="I124" i="48"/>
  <c r="H124" i="48"/>
  <c r="AK123" i="48"/>
  <c r="AJ123" i="48"/>
  <c r="AI123" i="48"/>
  <c r="AH123" i="48"/>
  <c r="AG123" i="48"/>
  <c r="AF123" i="48"/>
  <c r="AE123" i="48"/>
  <c r="AD123" i="48"/>
  <c r="AC123" i="48"/>
  <c r="AB123" i="48"/>
  <c r="AA123" i="48"/>
  <c r="Z123" i="48"/>
  <c r="Y123" i="48"/>
  <c r="X123" i="48"/>
  <c r="T123" i="48"/>
  <c r="S123" i="48"/>
  <c r="R123" i="48"/>
  <c r="Q123" i="48"/>
  <c r="P123" i="48"/>
  <c r="O123" i="48"/>
  <c r="I123" i="48"/>
  <c r="H123" i="48"/>
  <c r="AK122" i="48"/>
  <c r="AJ122" i="48"/>
  <c r="AI122" i="48"/>
  <c r="AH122" i="48"/>
  <c r="AG122" i="48"/>
  <c r="AF122" i="48"/>
  <c r="AE122" i="48"/>
  <c r="AD122" i="48"/>
  <c r="AC122" i="48"/>
  <c r="AB122" i="48"/>
  <c r="AA122" i="48"/>
  <c r="Z122" i="48"/>
  <c r="Y122" i="48"/>
  <c r="X122" i="48"/>
  <c r="T122" i="48"/>
  <c r="S122" i="48"/>
  <c r="R122" i="48"/>
  <c r="Q122" i="48"/>
  <c r="P122" i="48"/>
  <c r="O122" i="48"/>
  <c r="I122" i="48"/>
  <c r="H122" i="48"/>
  <c r="AK121" i="48"/>
  <c r="AJ121" i="48"/>
  <c r="AI121" i="48"/>
  <c r="AH121" i="48"/>
  <c r="AG121" i="48"/>
  <c r="AF121" i="48"/>
  <c r="AE121" i="48"/>
  <c r="AD121" i="48"/>
  <c r="AC121" i="48"/>
  <c r="AB121" i="48"/>
  <c r="AA121" i="48"/>
  <c r="Z121" i="48"/>
  <c r="Y121" i="48"/>
  <c r="X121" i="48"/>
  <c r="T121" i="48"/>
  <c r="S121" i="48"/>
  <c r="R121" i="48"/>
  <c r="Q121" i="48"/>
  <c r="P121" i="48"/>
  <c r="O121" i="48"/>
  <c r="I121" i="48"/>
  <c r="H121" i="48"/>
  <c r="AK120" i="48"/>
  <c r="AJ120" i="48"/>
  <c r="AI120" i="48"/>
  <c r="AH120" i="48"/>
  <c r="AG120" i="48"/>
  <c r="AF120" i="48"/>
  <c r="AE120" i="48"/>
  <c r="AD120" i="48"/>
  <c r="AC120" i="48"/>
  <c r="AB120" i="48"/>
  <c r="AA120" i="48"/>
  <c r="Z120" i="48"/>
  <c r="Y120" i="48"/>
  <c r="X120" i="48"/>
  <c r="T120" i="48"/>
  <c r="S120" i="48"/>
  <c r="R120" i="48"/>
  <c r="Q120" i="48"/>
  <c r="P120" i="48"/>
  <c r="O120" i="48"/>
  <c r="I120" i="48"/>
  <c r="H120" i="48"/>
  <c r="AK118" i="48"/>
  <c r="AJ118" i="48"/>
  <c r="AI118" i="48"/>
  <c r="AH118" i="48"/>
  <c r="AG118" i="48"/>
  <c r="AF118" i="48"/>
  <c r="AE118" i="48"/>
  <c r="AD118" i="48"/>
  <c r="AC118" i="48"/>
  <c r="AB118" i="48"/>
  <c r="AA118" i="48"/>
  <c r="Z118" i="48"/>
  <c r="Y118" i="48"/>
  <c r="X118" i="48"/>
  <c r="T118" i="48"/>
  <c r="S118" i="48"/>
  <c r="R118" i="48"/>
  <c r="Q118" i="48"/>
  <c r="P118" i="48"/>
  <c r="O118" i="48"/>
  <c r="M118" i="48"/>
  <c r="L118" i="48"/>
  <c r="H118" i="48"/>
  <c r="G118" i="48"/>
  <c r="F118" i="48"/>
  <c r="E118" i="48"/>
  <c r="AK117" i="48"/>
  <c r="AJ117" i="48"/>
  <c r="AI117" i="48"/>
  <c r="AH117" i="48"/>
  <c r="AG117" i="48"/>
  <c r="AF117" i="48"/>
  <c r="AE117" i="48"/>
  <c r="AD117" i="48"/>
  <c r="AC117" i="48"/>
  <c r="AB117" i="48"/>
  <c r="AA117" i="48"/>
  <c r="Z117" i="48"/>
  <c r="Y117" i="48"/>
  <c r="X117" i="48"/>
  <c r="T117" i="48"/>
  <c r="S117" i="48"/>
  <c r="R117" i="48"/>
  <c r="Q117" i="48"/>
  <c r="P117" i="48"/>
  <c r="O117" i="48"/>
  <c r="I117" i="48"/>
  <c r="H117" i="48"/>
  <c r="AK116" i="48"/>
  <c r="AJ116" i="48"/>
  <c r="AI116" i="48"/>
  <c r="AH116" i="48"/>
  <c r="AG116" i="48"/>
  <c r="AF116" i="48"/>
  <c r="AE116" i="48"/>
  <c r="AD116" i="48"/>
  <c r="AC116" i="48"/>
  <c r="AB116" i="48"/>
  <c r="AA116" i="48"/>
  <c r="Z116" i="48"/>
  <c r="Y116" i="48"/>
  <c r="X116" i="48"/>
  <c r="T116" i="48"/>
  <c r="S116" i="48"/>
  <c r="R116" i="48"/>
  <c r="Q116" i="48"/>
  <c r="P116" i="48"/>
  <c r="O116" i="48"/>
  <c r="I116" i="48"/>
  <c r="H116" i="48"/>
  <c r="AK115" i="48"/>
  <c r="AJ115" i="48"/>
  <c r="AI115" i="48"/>
  <c r="AH115" i="48"/>
  <c r="AG115" i="48"/>
  <c r="AF115" i="48"/>
  <c r="AE115" i="48"/>
  <c r="AD115" i="48"/>
  <c r="AC115" i="48"/>
  <c r="AB115" i="48"/>
  <c r="AA115" i="48"/>
  <c r="Z115" i="48"/>
  <c r="Y115" i="48"/>
  <c r="X115" i="48"/>
  <c r="S115" i="48"/>
  <c r="R115" i="48"/>
  <c r="Q115" i="48"/>
  <c r="P115" i="48"/>
  <c r="O115" i="48"/>
  <c r="M115" i="48"/>
  <c r="L115" i="48"/>
  <c r="H115" i="48"/>
  <c r="G115" i="48"/>
  <c r="F115" i="48"/>
  <c r="E115" i="48"/>
  <c r="AK114" i="48"/>
  <c r="AJ114" i="48"/>
  <c r="AI114" i="48"/>
  <c r="AH114" i="48"/>
  <c r="AG114" i="48"/>
  <c r="AF114" i="48"/>
  <c r="AE114" i="48"/>
  <c r="AD114" i="48"/>
  <c r="AC114" i="48"/>
  <c r="AB114" i="48"/>
  <c r="AA114" i="48"/>
  <c r="Z114" i="48"/>
  <c r="Y114" i="48"/>
  <c r="X114" i="48"/>
  <c r="T114" i="48"/>
  <c r="S114" i="48"/>
  <c r="R114" i="48"/>
  <c r="Q114" i="48"/>
  <c r="P114" i="48"/>
  <c r="O114" i="48"/>
  <c r="I114" i="48"/>
  <c r="H114" i="48"/>
  <c r="AK113" i="48"/>
  <c r="AJ113" i="48"/>
  <c r="AI113" i="48"/>
  <c r="AH113" i="48"/>
  <c r="AG113" i="48"/>
  <c r="AF113" i="48"/>
  <c r="AE113" i="48"/>
  <c r="AD113" i="48"/>
  <c r="AC113" i="48"/>
  <c r="AB113" i="48"/>
  <c r="AA113" i="48"/>
  <c r="Z113" i="48"/>
  <c r="Y113" i="48"/>
  <c r="X113" i="48"/>
  <c r="T113" i="48"/>
  <c r="S113" i="48"/>
  <c r="R113" i="48"/>
  <c r="Q113" i="48"/>
  <c r="P113" i="48"/>
  <c r="O113" i="48"/>
  <c r="I113" i="48"/>
  <c r="H113" i="48"/>
  <c r="AK112" i="48"/>
  <c r="AJ112" i="48"/>
  <c r="AI112" i="48"/>
  <c r="AH112" i="48"/>
  <c r="AG112" i="48"/>
  <c r="AF112" i="48"/>
  <c r="AE112" i="48"/>
  <c r="AD112" i="48"/>
  <c r="AC112" i="48"/>
  <c r="AB112" i="48"/>
  <c r="AA112" i="48"/>
  <c r="Z112" i="48"/>
  <c r="Y112" i="48"/>
  <c r="X112" i="48"/>
  <c r="T112" i="48"/>
  <c r="S112" i="48"/>
  <c r="R112" i="48"/>
  <c r="Q112" i="48"/>
  <c r="P112" i="48"/>
  <c r="O112" i="48"/>
  <c r="I112" i="48"/>
  <c r="H112" i="48"/>
  <c r="AK111" i="48"/>
  <c r="AJ111" i="48"/>
  <c r="AI111" i="48"/>
  <c r="AH111" i="48"/>
  <c r="AG111" i="48"/>
  <c r="AF111" i="48"/>
  <c r="AE111" i="48"/>
  <c r="AD111" i="48"/>
  <c r="AC111" i="48"/>
  <c r="AB111" i="48"/>
  <c r="AA111" i="48"/>
  <c r="Z111" i="48"/>
  <c r="Y111" i="48"/>
  <c r="X111" i="48"/>
  <c r="T111" i="48"/>
  <c r="S111" i="48"/>
  <c r="R111" i="48"/>
  <c r="Q111" i="48"/>
  <c r="P111" i="48"/>
  <c r="O111" i="48"/>
  <c r="I111" i="48"/>
  <c r="H111" i="48"/>
  <c r="AK110" i="48"/>
  <c r="AJ110" i="48"/>
  <c r="AI110" i="48"/>
  <c r="AH110" i="48"/>
  <c r="AG110" i="48"/>
  <c r="AF110" i="48"/>
  <c r="AE110" i="48"/>
  <c r="AD110" i="48"/>
  <c r="AC110" i="48"/>
  <c r="AB110" i="48"/>
  <c r="AA110" i="48"/>
  <c r="Z110" i="48"/>
  <c r="Y110" i="48"/>
  <c r="X110" i="48"/>
  <c r="T110" i="48"/>
  <c r="S110" i="48"/>
  <c r="R110" i="48"/>
  <c r="Q110" i="48"/>
  <c r="P110" i="48"/>
  <c r="O110" i="48"/>
  <c r="I110" i="48"/>
  <c r="H110" i="48"/>
  <c r="AK109" i="48"/>
  <c r="AJ109" i="48"/>
  <c r="AI109" i="48"/>
  <c r="AH109" i="48"/>
  <c r="AG109" i="48"/>
  <c r="AF109" i="48"/>
  <c r="AE109" i="48"/>
  <c r="AD109" i="48"/>
  <c r="AC109" i="48"/>
  <c r="AB109" i="48"/>
  <c r="AA109" i="48"/>
  <c r="Z109" i="48"/>
  <c r="Y109" i="48"/>
  <c r="X109" i="48"/>
  <c r="T109" i="48"/>
  <c r="S109" i="48"/>
  <c r="R109" i="48"/>
  <c r="Q109" i="48"/>
  <c r="P109" i="48"/>
  <c r="O109" i="48"/>
  <c r="I109" i="48"/>
  <c r="H109" i="48"/>
  <c r="AK108" i="48"/>
  <c r="AJ108" i="48"/>
  <c r="AI108" i="48"/>
  <c r="AH108" i="48"/>
  <c r="AG108" i="48"/>
  <c r="AF108" i="48"/>
  <c r="AE108" i="48"/>
  <c r="AD108" i="48"/>
  <c r="AC108" i="48"/>
  <c r="AB108" i="48"/>
  <c r="AA108" i="48"/>
  <c r="Z108" i="48"/>
  <c r="Y108" i="48"/>
  <c r="X108" i="48"/>
  <c r="T108" i="48"/>
  <c r="S108" i="48"/>
  <c r="R108" i="48"/>
  <c r="Q108" i="48"/>
  <c r="P108" i="48"/>
  <c r="O108" i="48"/>
  <c r="I108" i="48"/>
  <c r="H108" i="48"/>
  <c r="AK107" i="48"/>
  <c r="AJ107" i="48"/>
  <c r="AI107" i="48"/>
  <c r="AH107" i="48"/>
  <c r="AG107" i="48"/>
  <c r="AF107" i="48"/>
  <c r="AE107" i="48"/>
  <c r="AD107" i="48"/>
  <c r="AC107" i="48"/>
  <c r="AB107" i="48"/>
  <c r="AA107" i="48"/>
  <c r="Z107" i="48"/>
  <c r="Y107" i="48"/>
  <c r="X107" i="48"/>
  <c r="T107" i="48"/>
  <c r="S107" i="48"/>
  <c r="R107" i="48"/>
  <c r="Q107" i="48"/>
  <c r="P107" i="48"/>
  <c r="O107" i="48"/>
  <c r="I107" i="48"/>
  <c r="H107" i="48"/>
  <c r="AK106" i="48"/>
  <c r="AJ106" i="48"/>
  <c r="AI106" i="48"/>
  <c r="AH106" i="48"/>
  <c r="AG106" i="48"/>
  <c r="AF106" i="48"/>
  <c r="AE106" i="48"/>
  <c r="AD106" i="48"/>
  <c r="AC106" i="48"/>
  <c r="AB106" i="48"/>
  <c r="AA106" i="48"/>
  <c r="Z106" i="48"/>
  <c r="Y106" i="48"/>
  <c r="X106" i="48"/>
  <c r="T106" i="48"/>
  <c r="S106" i="48"/>
  <c r="R106" i="48"/>
  <c r="Q106" i="48"/>
  <c r="P106" i="48"/>
  <c r="O106" i="48"/>
  <c r="I106" i="48"/>
  <c r="H106" i="48"/>
  <c r="AK105" i="48"/>
  <c r="AJ105" i="48"/>
  <c r="AI105" i="48"/>
  <c r="AH105" i="48"/>
  <c r="AG105" i="48"/>
  <c r="AF105" i="48"/>
  <c r="AE105" i="48"/>
  <c r="AD105" i="48"/>
  <c r="AC105" i="48"/>
  <c r="AB105" i="48"/>
  <c r="AA105" i="48"/>
  <c r="Z105" i="48"/>
  <c r="Y105" i="48"/>
  <c r="X105" i="48"/>
  <c r="T105" i="48"/>
  <c r="S105" i="48"/>
  <c r="R105" i="48"/>
  <c r="Q105" i="48"/>
  <c r="P105" i="48"/>
  <c r="O105" i="48"/>
  <c r="I105" i="48"/>
  <c r="H105" i="48"/>
  <c r="AK103" i="48"/>
  <c r="AJ103" i="48"/>
  <c r="AI103" i="48"/>
  <c r="AH103" i="48"/>
  <c r="AG103" i="48"/>
  <c r="AF103" i="48"/>
  <c r="AE103" i="48"/>
  <c r="AD103" i="48"/>
  <c r="AC103" i="48"/>
  <c r="AB103" i="48"/>
  <c r="AA103" i="48"/>
  <c r="Z103" i="48"/>
  <c r="Y103" i="48"/>
  <c r="X103" i="48"/>
  <c r="S103" i="48"/>
  <c r="R103" i="48"/>
  <c r="Q103" i="48"/>
  <c r="P103" i="48"/>
  <c r="O103" i="48"/>
  <c r="M103" i="48"/>
  <c r="L103" i="48"/>
  <c r="H103" i="48"/>
  <c r="G103" i="48"/>
  <c r="F103" i="48"/>
  <c r="E103" i="48"/>
  <c r="AK102" i="48"/>
  <c r="AJ102" i="48"/>
  <c r="AI102" i="48"/>
  <c r="AH102" i="48"/>
  <c r="AG102" i="48"/>
  <c r="AF102" i="48"/>
  <c r="AE102" i="48"/>
  <c r="AD102" i="48"/>
  <c r="AC102" i="48"/>
  <c r="AB102" i="48"/>
  <c r="AA102" i="48"/>
  <c r="Z102" i="48"/>
  <c r="Y102" i="48"/>
  <c r="X102" i="48"/>
  <c r="T102" i="48"/>
  <c r="S102" i="48"/>
  <c r="R102" i="48"/>
  <c r="Q102" i="48"/>
  <c r="P102" i="48"/>
  <c r="O102" i="48"/>
  <c r="I102" i="48"/>
  <c r="H102" i="48"/>
  <c r="AK101" i="48"/>
  <c r="AJ101" i="48"/>
  <c r="AI101" i="48"/>
  <c r="AH101" i="48"/>
  <c r="AG101" i="48"/>
  <c r="AF101" i="48"/>
  <c r="AE101" i="48"/>
  <c r="AD101" i="48"/>
  <c r="AC101" i="48"/>
  <c r="AB101" i="48"/>
  <c r="AA101" i="48"/>
  <c r="Z101" i="48"/>
  <c r="Y101" i="48"/>
  <c r="X101" i="48"/>
  <c r="T101" i="48"/>
  <c r="S101" i="48"/>
  <c r="R101" i="48"/>
  <c r="Q101" i="48"/>
  <c r="P101" i="48"/>
  <c r="O101" i="48"/>
  <c r="I101" i="48"/>
  <c r="H101" i="48"/>
  <c r="AK100" i="48"/>
  <c r="AJ100" i="48"/>
  <c r="AI100" i="48"/>
  <c r="AH100" i="48"/>
  <c r="AG100" i="48"/>
  <c r="AF100" i="48"/>
  <c r="AE100" i="48"/>
  <c r="AD100" i="48"/>
  <c r="AC100" i="48"/>
  <c r="AB100" i="48"/>
  <c r="AA100" i="48"/>
  <c r="Z100" i="48"/>
  <c r="Y100" i="48"/>
  <c r="X100" i="48"/>
  <c r="T100" i="48"/>
  <c r="S100" i="48"/>
  <c r="R100" i="48"/>
  <c r="Q100" i="48"/>
  <c r="P100" i="48"/>
  <c r="O100" i="48"/>
  <c r="I100" i="48"/>
  <c r="H100" i="48"/>
  <c r="AK99" i="48"/>
  <c r="AJ99" i="48"/>
  <c r="AI99" i="48"/>
  <c r="AH99" i="48"/>
  <c r="AG99" i="48"/>
  <c r="AF99" i="48"/>
  <c r="AE99" i="48"/>
  <c r="AD99" i="48"/>
  <c r="AC99" i="48"/>
  <c r="AB99" i="48"/>
  <c r="AA99" i="48"/>
  <c r="Z99" i="48"/>
  <c r="Y99" i="48"/>
  <c r="X99" i="48"/>
  <c r="T99" i="48"/>
  <c r="S99" i="48"/>
  <c r="R99" i="48"/>
  <c r="Q99" i="48"/>
  <c r="P99" i="48"/>
  <c r="O99" i="48"/>
  <c r="I99" i="48"/>
  <c r="H99" i="48"/>
  <c r="AK98" i="48"/>
  <c r="AJ98" i="48"/>
  <c r="AI98" i="48"/>
  <c r="AH98" i="48"/>
  <c r="AG98" i="48"/>
  <c r="AF98" i="48"/>
  <c r="AE98" i="48"/>
  <c r="AD98" i="48"/>
  <c r="AC98" i="48"/>
  <c r="AB98" i="48"/>
  <c r="AA98" i="48"/>
  <c r="Z98" i="48"/>
  <c r="Y98" i="48"/>
  <c r="X98" i="48"/>
  <c r="T98" i="48"/>
  <c r="S98" i="48"/>
  <c r="R98" i="48"/>
  <c r="Q98" i="48"/>
  <c r="P98" i="48"/>
  <c r="O98" i="48"/>
  <c r="I98" i="48"/>
  <c r="H98" i="48"/>
  <c r="AK97" i="48"/>
  <c r="AJ97" i="48"/>
  <c r="AI97" i="48"/>
  <c r="AH97" i="48"/>
  <c r="AG97" i="48"/>
  <c r="AF97" i="48"/>
  <c r="AE97" i="48"/>
  <c r="AD97" i="48"/>
  <c r="AC97" i="48"/>
  <c r="AB97" i="48"/>
  <c r="AA97" i="48"/>
  <c r="Z97" i="48"/>
  <c r="Y97" i="48"/>
  <c r="X97" i="48"/>
  <c r="T97" i="48"/>
  <c r="S97" i="48"/>
  <c r="R97" i="48"/>
  <c r="Q97" i="48"/>
  <c r="P97" i="48"/>
  <c r="O97" i="48"/>
  <c r="I97" i="48"/>
  <c r="H97" i="48"/>
  <c r="AK96" i="48"/>
  <c r="AJ96" i="48"/>
  <c r="AI96" i="48"/>
  <c r="AH96" i="48"/>
  <c r="AG96" i="48"/>
  <c r="AF96" i="48"/>
  <c r="AE96" i="48"/>
  <c r="AD96" i="48"/>
  <c r="AC96" i="48"/>
  <c r="AB96" i="48"/>
  <c r="AA96" i="48"/>
  <c r="Z96" i="48"/>
  <c r="Y96" i="48"/>
  <c r="X96" i="48"/>
  <c r="T96" i="48"/>
  <c r="S96" i="48"/>
  <c r="R96" i="48"/>
  <c r="Q96" i="48"/>
  <c r="P96" i="48"/>
  <c r="O96" i="48"/>
  <c r="I96" i="48"/>
  <c r="H96" i="48"/>
  <c r="AK95" i="48"/>
  <c r="AJ95" i="48"/>
  <c r="AI95" i="48"/>
  <c r="AH95" i="48"/>
  <c r="AG95" i="48"/>
  <c r="AF95" i="48"/>
  <c r="AE95" i="48"/>
  <c r="AD95" i="48"/>
  <c r="AC95" i="48"/>
  <c r="AB95" i="48"/>
  <c r="AA95" i="48"/>
  <c r="Z95" i="48"/>
  <c r="Y95" i="48"/>
  <c r="X95" i="48"/>
  <c r="T95" i="48"/>
  <c r="S95" i="48"/>
  <c r="R95" i="48"/>
  <c r="Q95" i="48"/>
  <c r="P95" i="48"/>
  <c r="O95" i="48"/>
  <c r="I95" i="48"/>
  <c r="H95" i="48"/>
  <c r="AK94" i="48"/>
  <c r="AJ94" i="48"/>
  <c r="AI94" i="48"/>
  <c r="AH94" i="48"/>
  <c r="AG94" i="48"/>
  <c r="AF94" i="48"/>
  <c r="AE94" i="48"/>
  <c r="AD94" i="48"/>
  <c r="AC94" i="48"/>
  <c r="AB94" i="48"/>
  <c r="AA94" i="48"/>
  <c r="Z94" i="48"/>
  <c r="Y94" i="48"/>
  <c r="X94" i="48"/>
  <c r="T94" i="48"/>
  <c r="S94" i="48"/>
  <c r="R94" i="48"/>
  <c r="Q94" i="48"/>
  <c r="P94" i="48"/>
  <c r="O94" i="48"/>
  <c r="I94" i="48"/>
  <c r="H94" i="48"/>
  <c r="AK93" i="48"/>
  <c r="AJ93" i="48"/>
  <c r="AI93" i="48"/>
  <c r="AH93" i="48"/>
  <c r="AG93" i="48"/>
  <c r="AF93" i="48"/>
  <c r="AE93" i="48"/>
  <c r="AD93" i="48"/>
  <c r="AC93" i="48"/>
  <c r="AB93" i="48"/>
  <c r="AA93" i="48"/>
  <c r="Z93" i="48"/>
  <c r="Y93" i="48"/>
  <c r="X93" i="48"/>
  <c r="T93" i="48"/>
  <c r="S93" i="48"/>
  <c r="R93" i="48"/>
  <c r="Q93" i="48"/>
  <c r="P93" i="48"/>
  <c r="O93" i="48"/>
  <c r="I93" i="48"/>
  <c r="H93" i="48"/>
  <c r="AK92" i="48"/>
  <c r="AJ92" i="48"/>
  <c r="AI92" i="48"/>
  <c r="AH92" i="48"/>
  <c r="AG92" i="48"/>
  <c r="AF92" i="48"/>
  <c r="AE92" i="48"/>
  <c r="AD92" i="48"/>
  <c r="AC92" i="48"/>
  <c r="AB92" i="48"/>
  <c r="AA92" i="48"/>
  <c r="Z92" i="48"/>
  <c r="Y92" i="48"/>
  <c r="X92" i="48"/>
  <c r="T92" i="48"/>
  <c r="S92" i="48"/>
  <c r="R92" i="48"/>
  <c r="Q92" i="48"/>
  <c r="P92" i="48"/>
  <c r="O92" i="48"/>
  <c r="I92" i="48"/>
  <c r="H92" i="48"/>
  <c r="AK90" i="48"/>
  <c r="AJ90" i="48"/>
  <c r="AI90" i="48"/>
  <c r="AH90" i="48"/>
  <c r="AG90" i="48"/>
  <c r="AF90" i="48"/>
  <c r="AE90" i="48"/>
  <c r="AD90" i="48"/>
  <c r="AC90" i="48"/>
  <c r="AB90" i="48"/>
  <c r="AA90" i="48"/>
  <c r="Z90" i="48"/>
  <c r="Y90" i="48"/>
  <c r="X90" i="48"/>
  <c r="S90" i="48"/>
  <c r="R90" i="48"/>
  <c r="Q90" i="48"/>
  <c r="P90" i="48"/>
  <c r="O90" i="48"/>
  <c r="M90" i="48"/>
  <c r="L90" i="48"/>
  <c r="H90" i="48"/>
  <c r="G90" i="48"/>
  <c r="F90" i="48"/>
  <c r="E90" i="48"/>
  <c r="AK89" i="48"/>
  <c r="AJ89" i="48"/>
  <c r="AI89" i="48"/>
  <c r="AH89" i="48"/>
  <c r="AG89" i="48"/>
  <c r="AF89" i="48"/>
  <c r="AE89" i="48"/>
  <c r="AD89" i="48"/>
  <c r="AC89" i="48"/>
  <c r="AB89" i="48"/>
  <c r="AA89" i="48"/>
  <c r="Z89" i="48"/>
  <c r="Y89" i="48"/>
  <c r="X89" i="48"/>
  <c r="T89" i="48"/>
  <c r="S89" i="48"/>
  <c r="R89" i="48"/>
  <c r="Q89" i="48"/>
  <c r="P89" i="48"/>
  <c r="O89" i="48"/>
  <c r="I89" i="48"/>
  <c r="H89" i="48"/>
  <c r="AK88" i="48"/>
  <c r="AJ88" i="48"/>
  <c r="AI88" i="48"/>
  <c r="AH88" i="48"/>
  <c r="AG88" i="48"/>
  <c r="AF88" i="48"/>
  <c r="AE88" i="48"/>
  <c r="AD88" i="48"/>
  <c r="AC88" i="48"/>
  <c r="AB88" i="48"/>
  <c r="AA88" i="48"/>
  <c r="Z88" i="48"/>
  <c r="Y88" i="48"/>
  <c r="X88" i="48"/>
  <c r="T88" i="48"/>
  <c r="S88" i="48"/>
  <c r="R88" i="48"/>
  <c r="Q88" i="48"/>
  <c r="P88" i="48"/>
  <c r="O88" i="48"/>
  <c r="I88" i="48"/>
  <c r="H88" i="48"/>
  <c r="AK87" i="48"/>
  <c r="AJ87" i="48"/>
  <c r="AI87" i="48"/>
  <c r="AH87" i="48"/>
  <c r="AG87" i="48"/>
  <c r="AF87" i="48"/>
  <c r="AE87" i="48"/>
  <c r="AD87" i="48"/>
  <c r="AC87" i="48"/>
  <c r="AB87" i="48"/>
  <c r="AA87" i="48"/>
  <c r="Z87" i="48"/>
  <c r="Y87" i="48"/>
  <c r="X87" i="48"/>
  <c r="T87" i="48"/>
  <c r="S87" i="48"/>
  <c r="R87" i="48"/>
  <c r="Q87" i="48"/>
  <c r="P87" i="48"/>
  <c r="O87" i="48"/>
  <c r="I87" i="48"/>
  <c r="H87" i="48"/>
  <c r="AK86" i="48"/>
  <c r="AJ86" i="48"/>
  <c r="AI86" i="48"/>
  <c r="AH86" i="48"/>
  <c r="AG86" i="48"/>
  <c r="AF86" i="48"/>
  <c r="AE86" i="48"/>
  <c r="AD86" i="48"/>
  <c r="AC86" i="48"/>
  <c r="AB86" i="48"/>
  <c r="AA86" i="48"/>
  <c r="Z86" i="48"/>
  <c r="Y86" i="48"/>
  <c r="X86" i="48"/>
  <c r="T86" i="48"/>
  <c r="S86" i="48"/>
  <c r="R86" i="48"/>
  <c r="Q86" i="48"/>
  <c r="P86" i="48"/>
  <c r="O86" i="48"/>
  <c r="I86" i="48"/>
  <c r="H86" i="48"/>
  <c r="AK85" i="48"/>
  <c r="AJ85" i="48"/>
  <c r="AI85" i="48"/>
  <c r="AH85" i="48"/>
  <c r="AG85" i="48"/>
  <c r="AF85" i="48"/>
  <c r="AE85" i="48"/>
  <c r="AD85" i="48"/>
  <c r="AC85" i="48"/>
  <c r="AB85" i="48"/>
  <c r="AA85" i="48"/>
  <c r="Z85" i="48"/>
  <c r="Y85" i="48"/>
  <c r="X85" i="48"/>
  <c r="T85" i="48"/>
  <c r="S85" i="48"/>
  <c r="R85" i="48"/>
  <c r="Q85" i="48"/>
  <c r="P85" i="48"/>
  <c r="O85" i="48"/>
  <c r="I85" i="48"/>
  <c r="H85" i="48"/>
  <c r="AK84" i="48"/>
  <c r="AJ84" i="48"/>
  <c r="AI84" i="48"/>
  <c r="AH84" i="48"/>
  <c r="AG84" i="48"/>
  <c r="AF84" i="48"/>
  <c r="AE84" i="48"/>
  <c r="AD84" i="48"/>
  <c r="AC84" i="48"/>
  <c r="AB84" i="48"/>
  <c r="AA84" i="48"/>
  <c r="Z84" i="48"/>
  <c r="Y84" i="48"/>
  <c r="X84" i="48"/>
  <c r="S84" i="48"/>
  <c r="R84" i="48"/>
  <c r="Q84" i="48"/>
  <c r="P84" i="48"/>
  <c r="O84" i="48"/>
  <c r="M84" i="48"/>
  <c r="L84" i="48"/>
  <c r="H84" i="48"/>
  <c r="G84" i="48"/>
  <c r="F84" i="48"/>
  <c r="E84" i="48"/>
  <c r="AK83" i="48"/>
  <c r="AJ83" i="48"/>
  <c r="AI83" i="48"/>
  <c r="AH83" i="48"/>
  <c r="AG83" i="48"/>
  <c r="AF83" i="48"/>
  <c r="AE83" i="48"/>
  <c r="AD83" i="48"/>
  <c r="AC83" i="48"/>
  <c r="AB83" i="48"/>
  <c r="AA83" i="48"/>
  <c r="Z83" i="48"/>
  <c r="Y83" i="48"/>
  <c r="X83" i="48"/>
  <c r="T83" i="48"/>
  <c r="S83" i="48"/>
  <c r="R83" i="48"/>
  <c r="Q83" i="48"/>
  <c r="P83" i="48"/>
  <c r="O83" i="48"/>
  <c r="I83" i="48"/>
  <c r="H83" i="48"/>
  <c r="AK82" i="48"/>
  <c r="AJ82" i="48"/>
  <c r="AI82" i="48"/>
  <c r="AH82" i="48"/>
  <c r="AG82" i="48"/>
  <c r="AF82" i="48"/>
  <c r="AE82" i="48"/>
  <c r="AD82" i="48"/>
  <c r="AC82" i="48"/>
  <c r="AB82" i="48"/>
  <c r="AA82" i="48"/>
  <c r="Z82" i="48"/>
  <c r="Y82" i="48"/>
  <c r="X82" i="48"/>
  <c r="T82" i="48"/>
  <c r="S82" i="48"/>
  <c r="R82" i="48"/>
  <c r="Q82" i="48"/>
  <c r="P82" i="48"/>
  <c r="O82" i="48"/>
  <c r="I82" i="48"/>
  <c r="H82" i="48"/>
  <c r="AK81" i="48"/>
  <c r="AJ81" i="48"/>
  <c r="AI81" i="48"/>
  <c r="AH81" i="48"/>
  <c r="AG81" i="48"/>
  <c r="AF81" i="48"/>
  <c r="AE81" i="48"/>
  <c r="AD81" i="48"/>
  <c r="AC81" i="48"/>
  <c r="AB81" i="48"/>
  <c r="AA81" i="48"/>
  <c r="Z81" i="48"/>
  <c r="Y81" i="48"/>
  <c r="X81" i="48"/>
  <c r="T81" i="48"/>
  <c r="S81" i="48"/>
  <c r="R81" i="48"/>
  <c r="Q81" i="48"/>
  <c r="P81" i="48"/>
  <c r="O81" i="48"/>
  <c r="I81" i="48"/>
  <c r="H81" i="48"/>
  <c r="AK80" i="48"/>
  <c r="AJ80" i="48"/>
  <c r="AI80" i="48"/>
  <c r="AH80" i="48"/>
  <c r="AG80" i="48"/>
  <c r="AF80" i="48"/>
  <c r="AE80" i="48"/>
  <c r="AD80" i="48"/>
  <c r="AC80" i="48"/>
  <c r="AB80" i="48"/>
  <c r="AA80" i="48"/>
  <c r="Z80" i="48"/>
  <c r="Y80" i="48"/>
  <c r="X80" i="48"/>
  <c r="T80" i="48"/>
  <c r="S80" i="48"/>
  <c r="R80" i="48"/>
  <c r="Q80" i="48"/>
  <c r="P80" i="48"/>
  <c r="O80" i="48"/>
  <c r="I80" i="48"/>
  <c r="H80" i="48"/>
  <c r="AK79" i="48"/>
  <c r="AJ79" i="48"/>
  <c r="AI79" i="48"/>
  <c r="AH79" i="48"/>
  <c r="AG79" i="48"/>
  <c r="AF79" i="48"/>
  <c r="AE79" i="48"/>
  <c r="AD79" i="48"/>
  <c r="AC79" i="48"/>
  <c r="AB79" i="48"/>
  <c r="AA79" i="48"/>
  <c r="Z79" i="48"/>
  <c r="Y79" i="48"/>
  <c r="X79" i="48"/>
  <c r="T79" i="48"/>
  <c r="S79" i="48"/>
  <c r="R79" i="48"/>
  <c r="Q79" i="48"/>
  <c r="P79" i="48"/>
  <c r="O79" i="48"/>
  <c r="I79" i="48"/>
  <c r="H79" i="48"/>
  <c r="AK78" i="48"/>
  <c r="AJ78" i="48"/>
  <c r="AI78" i="48"/>
  <c r="AH78" i="48"/>
  <c r="AG78" i="48"/>
  <c r="AF78" i="48"/>
  <c r="AE78" i="48"/>
  <c r="AD78" i="48"/>
  <c r="AC78" i="48"/>
  <c r="AB78" i="48"/>
  <c r="AA78" i="48"/>
  <c r="Z78" i="48"/>
  <c r="Y78" i="48"/>
  <c r="X78" i="48"/>
  <c r="S78" i="48"/>
  <c r="R78" i="48"/>
  <c r="Q78" i="48"/>
  <c r="P78" i="48"/>
  <c r="O78" i="48"/>
  <c r="M78" i="48"/>
  <c r="L78" i="48"/>
  <c r="H78" i="48"/>
  <c r="G78" i="48"/>
  <c r="F78" i="48"/>
  <c r="E78" i="48"/>
  <c r="AK76" i="48"/>
  <c r="AJ76" i="48"/>
  <c r="AI76" i="48"/>
  <c r="AH76" i="48"/>
  <c r="AG76" i="48"/>
  <c r="AF76" i="48"/>
  <c r="AE76" i="48"/>
  <c r="AD76" i="48"/>
  <c r="AC76" i="48"/>
  <c r="AB76" i="48"/>
  <c r="AA76" i="48"/>
  <c r="Z76" i="48"/>
  <c r="Y76" i="48"/>
  <c r="X76" i="48"/>
  <c r="T76" i="48"/>
  <c r="S76" i="48"/>
  <c r="R76" i="48"/>
  <c r="Q76" i="48"/>
  <c r="P76" i="48"/>
  <c r="O76" i="48"/>
  <c r="I76" i="48"/>
  <c r="H76" i="48"/>
  <c r="AK75" i="48"/>
  <c r="AJ75" i="48"/>
  <c r="AI75" i="48"/>
  <c r="AH75" i="48"/>
  <c r="AG75" i="48"/>
  <c r="AF75" i="48"/>
  <c r="AE75" i="48"/>
  <c r="AD75" i="48"/>
  <c r="AC75" i="48"/>
  <c r="AB75" i="48"/>
  <c r="AA75" i="48"/>
  <c r="Z75" i="48"/>
  <c r="Y75" i="48"/>
  <c r="X75" i="48"/>
  <c r="T75" i="48"/>
  <c r="S75" i="48"/>
  <c r="R75" i="48"/>
  <c r="Q75" i="48"/>
  <c r="P75" i="48"/>
  <c r="O75" i="48"/>
  <c r="I75" i="48"/>
  <c r="H75" i="48"/>
  <c r="AK70" i="48"/>
  <c r="AJ70" i="48"/>
  <c r="AI70" i="48"/>
  <c r="AH70" i="48"/>
  <c r="AG70" i="48"/>
  <c r="AF70" i="48"/>
  <c r="AE70" i="48"/>
  <c r="AD70" i="48"/>
  <c r="AC70" i="48"/>
  <c r="AB70" i="48"/>
  <c r="AA70" i="48"/>
  <c r="Z70" i="48"/>
  <c r="Y70" i="48"/>
  <c r="X70" i="48"/>
  <c r="S70" i="48"/>
  <c r="R70" i="48"/>
  <c r="Q70" i="48"/>
  <c r="P70" i="48"/>
  <c r="O70" i="48"/>
  <c r="M70" i="48"/>
  <c r="L70" i="48"/>
  <c r="H70" i="48"/>
  <c r="G70" i="48"/>
  <c r="F70" i="48"/>
  <c r="E70" i="48"/>
  <c r="AK68" i="48"/>
  <c r="AJ68" i="48"/>
  <c r="AI68" i="48"/>
  <c r="AH68" i="48"/>
  <c r="AG68" i="48"/>
  <c r="AF68" i="48"/>
  <c r="AE68" i="48"/>
  <c r="AD68" i="48"/>
  <c r="AC68" i="48"/>
  <c r="AB68" i="48"/>
  <c r="AA68" i="48"/>
  <c r="Z68" i="48"/>
  <c r="Y68" i="48"/>
  <c r="X68" i="48"/>
  <c r="S68" i="48"/>
  <c r="R68" i="48"/>
  <c r="Q68" i="48"/>
  <c r="P68" i="48"/>
  <c r="O68" i="48"/>
  <c r="M68" i="48"/>
  <c r="L68" i="48"/>
  <c r="H68" i="48"/>
  <c r="G68" i="48"/>
  <c r="F68" i="48"/>
  <c r="E68" i="48"/>
  <c r="AJ67" i="48"/>
  <c r="AI67" i="48"/>
  <c r="AH67" i="48"/>
  <c r="AG67" i="48"/>
  <c r="AF67" i="48"/>
  <c r="AE67" i="48"/>
  <c r="AD67" i="48"/>
  <c r="AC67" i="48"/>
  <c r="AB67" i="48"/>
  <c r="AA67" i="48"/>
  <c r="Z67" i="48"/>
  <c r="Y67" i="48"/>
  <c r="X67" i="48"/>
  <c r="S67" i="48"/>
  <c r="R67" i="48"/>
  <c r="Q67" i="48"/>
  <c r="P67" i="48"/>
  <c r="O67" i="48"/>
  <c r="M67" i="48"/>
  <c r="L67" i="48"/>
  <c r="H67" i="48"/>
  <c r="G67" i="48"/>
  <c r="F67" i="48"/>
  <c r="E67" i="48"/>
  <c r="AK66" i="48"/>
  <c r="AJ66" i="48"/>
  <c r="AI66" i="48"/>
  <c r="AH66" i="48"/>
  <c r="AG66" i="48"/>
  <c r="AF66" i="48"/>
  <c r="AE66" i="48"/>
  <c r="AD66" i="48"/>
  <c r="AC66" i="48"/>
  <c r="AB66" i="48"/>
  <c r="AA66" i="48"/>
  <c r="Z66" i="48"/>
  <c r="Y66" i="48"/>
  <c r="X66" i="48"/>
  <c r="T66" i="48"/>
  <c r="S66" i="48"/>
  <c r="R66" i="48"/>
  <c r="Q66" i="48"/>
  <c r="P66" i="48"/>
  <c r="O66" i="48"/>
  <c r="H66" i="48"/>
  <c r="AK65" i="48"/>
  <c r="AJ65" i="48"/>
  <c r="AI65" i="48"/>
  <c r="AH65" i="48"/>
  <c r="AG65" i="48"/>
  <c r="AF65" i="48"/>
  <c r="AE65" i="48"/>
  <c r="AD65" i="48"/>
  <c r="AC65" i="48"/>
  <c r="AB65" i="48"/>
  <c r="AA65" i="48"/>
  <c r="Z65" i="48"/>
  <c r="Y65" i="48"/>
  <c r="X65" i="48"/>
  <c r="T65" i="48"/>
  <c r="S65" i="48"/>
  <c r="R65" i="48"/>
  <c r="Q65" i="48"/>
  <c r="P65" i="48"/>
  <c r="O65" i="48"/>
  <c r="H65" i="48"/>
  <c r="AJ64" i="48"/>
  <c r="AI64" i="48"/>
  <c r="AH64" i="48"/>
  <c r="AG64" i="48"/>
  <c r="AF64" i="48"/>
  <c r="AE64" i="48"/>
  <c r="AD64" i="48"/>
  <c r="AC64" i="48"/>
  <c r="AB64" i="48"/>
  <c r="AA64" i="48"/>
  <c r="Z64" i="48"/>
  <c r="Y64" i="48"/>
  <c r="X64" i="48"/>
  <c r="S64" i="48"/>
  <c r="R64" i="48"/>
  <c r="Q64" i="48"/>
  <c r="P64" i="48"/>
  <c r="O64" i="48"/>
  <c r="M64" i="48"/>
  <c r="L64" i="48"/>
  <c r="H64" i="48"/>
  <c r="G64" i="48"/>
  <c r="F64" i="48"/>
  <c r="E64" i="48"/>
  <c r="AK63" i="48"/>
  <c r="AJ63" i="48"/>
  <c r="AI63" i="48"/>
  <c r="AH63" i="48"/>
  <c r="AG63" i="48"/>
  <c r="AF63" i="48"/>
  <c r="AE63" i="48"/>
  <c r="AD63" i="48"/>
  <c r="AC63" i="48"/>
  <c r="AB63" i="48"/>
  <c r="AA63" i="48"/>
  <c r="Z63" i="48"/>
  <c r="Y63" i="48"/>
  <c r="X63" i="48"/>
  <c r="T63" i="48"/>
  <c r="S63" i="48"/>
  <c r="R63" i="48"/>
  <c r="Q63" i="48"/>
  <c r="P63" i="48"/>
  <c r="O63" i="48"/>
  <c r="H63" i="48"/>
  <c r="AK62" i="48"/>
  <c r="AJ62" i="48"/>
  <c r="AI62" i="48"/>
  <c r="AH62" i="48"/>
  <c r="AG62" i="48"/>
  <c r="AF62" i="48"/>
  <c r="AE62" i="48"/>
  <c r="AD62" i="48"/>
  <c r="AC62" i="48"/>
  <c r="AB62" i="48"/>
  <c r="AA62" i="48"/>
  <c r="Z62" i="48"/>
  <c r="Y62" i="48"/>
  <c r="X62" i="48"/>
  <c r="T62" i="48"/>
  <c r="S62" i="48"/>
  <c r="R62" i="48"/>
  <c r="Q62" i="48"/>
  <c r="P62" i="48"/>
  <c r="O62" i="48"/>
  <c r="H62" i="48"/>
  <c r="AJ61" i="48"/>
  <c r="AI61" i="48"/>
  <c r="AH61" i="48"/>
  <c r="AG61" i="48"/>
  <c r="AF61" i="48"/>
  <c r="AE61" i="48"/>
  <c r="AD61" i="48"/>
  <c r="AC61" i="48"/>
  <c r="AB61" i="48"/>
  <c r="AA61" i="48"/>
  <c r="Z61" i="48"/>
  <c r="Y61" i="48"/>
  <c r="X61" i="48"/>
  <c r="S61" i="48"/>
  <c r="R61" i="48"/>
  <c r="Q61" i="48"/>
  <c r="P61" i="48"/>
  <c r="O61" i="48"/>
  <c r="M61" i="48"/>
  <c r="L61" i="48"/>
  <c r="H61" i="48"/>
  <c r="G61" i="48"/>
  <c r="F61" i="48"/>
  <c r="E61" i="48"/>
  <c r="AK60" i="48"/>
  <c r="AJ60" i="48"/>
  <c r="AI60" i="48"/>
  <c r="AH60" i="48"/>
  <c r="AG60" i="48"/>
  <c r="AF60" i="48"/>
  <c r="AE60" i="48"/>
  <c r="AD60" i="48"/>
  <c r="AC60" i="48"/>
  <c r="AB60" i="48"/>
  <c r="AA60" i="48"/>
  <c r="Z60" i="48"/>
  <c r="Y60" i="48"/>
  <c r="X60" i="48"/>
  <c r="T60" i="48"/>
  <c r="S60" i="48"/>
  <c r="R60" i="48"/>
  <c r="Q60" i="48"/>
  <c r="P60" i="48"/>
  <c r="O60" i="48"/>
  <c r="H60" i="48"/>
  <c r="AK59" i="48"/>
  <c r="AJ59" i="48"/>
  <c r="AI59" i="48"/>
  <c r="AH59" i="48"/>
  <c r="AG59" i="48"/>
  <c r="AF59" i="48"/>
  <c r="AE59" i="48"/>
  <c r="AD59" i="48"/>
  <c r="AC59" i="48"/>
  <c r="AB59" i="48"/>
  <c r="AA59" i="48"/>
  <c r="Z59" i="48"/>
  <c r="Y59" i="48"/>
  <c r="X59" i="48"/>
  <c r="T59" i="48"/>
  <c r="S59" i="48"/>
  <c r="R59" i="48"/>
  <c r="Q59" i="48"/>
  <c r="P59" i="48"/>
  <c r="O59" i="48"/>
  <c r="H59" i="48"/>
  <c r="AK58" i="48"/>
  <c r="AJ58" i="48"/>
  <c r="AI58" i="48"/>
  <c r="AH58" i="48"/>
  <c r="AG58" i="48"/>
  <c r="AF58" i="48"/>
  <c r="AE58" i="48"/>
  <c r="AD58" i="48"/>
  <c r="AC58" i="48"/>
  <c r="AB58" i="48"/>
  <c r="AA58" i="48"/>
  <c r="Z58" i="48"/>
  <c r="Y58" i="48"/>
  <c r="X58" i="48"/>
  <c r="T58" i="48"/>
  <c r="S58" i="48"/>
  <c r="R58" i="48"/>
  <c r="Q58" i="48"/>
  <c r="P58" i="48"/>
  <c r="O58" i="48"/>
  <c r="H58" i="48"/>
  <c r="AJ57" i="48"/>
  <c r="AI57" i="48"/>
  <c r="AH57" i="48"/>
  <c r="AG57" i="48"/>
  <c r="AF57" i="48"/>
  <c r="AE57" i="48"/>
  <c r="AD57" i="48"/>
  <c r="AC57" i="48"/>
  <c r="AB57" i="48"/>
  <c r="AA57" i="48"/>
  <c r="Z57" i="48"/>
  <c r="Y57" i="48"/>
  <c r="X57" i="48"/>
  <c r="S57" i="48"/>
  <c r="R57" i="48"/>
  <c r="Q57" i="48"/>
  <c r="P57" i="48"/>
  <c r="O57" i="48"/>
  <c r="M57" i="48"/>
  <c r="L57" i="48"/>
  <c r="H57" i="48"/>
  <c r="G57" i="48"/>
  <c r="F57" i="48"/>
  <c r="E57" i="48"/>
  <c r="AK56" i="48"/>
  <c r="AJ56" i="48"/>
  <c r="AI56" i="48"/>
  <c r="AH56" i="48"/>
  <c r="AG56" i="48"/>
  <c r="AF56" i="48"/>
  <c r="AE56" i="48"/>
  <c r="AD56" i="48"/>
  <c r="AC56" i="48"/>
  <c r="AB56" i="48"/>
  <c r="AA56" i="48"/>
  <c r="Z56" i="48"/>
  <c r="Y56" i="48"/>
  <c r="X56" i="48"/>
  <c r="T56" i="48"/>
  <c r="S56" i="48"/>
  <c r="R56" i="48"/>
  <c r="Q56" i="48"/>
  <c r="P56" i="48"/>
  <c r="O56" i="48"/>
  <c r="H56" i="48"/>
  <c r="AK55" i="48"/>
  <c r="AJ55" i="48"/>
  <c r="AI55" i="48"/>
  <c r="AH55" i="48"/>
  <c r="AG55" i="48"/>
  <c r="AF55" i="48"/>
  <c r="AE55" i="48"/>
  <c r="AD55" i="48"/>
  <c r="AC55" i="48"/>
  <c r="AB55" i="48"/>
  <c r="AA55" i="48"/>
  <c r="Z55" i="48"/>
  <c r="Y55" i="48"/>
  <c r="X55" i="48"/>
  <c r="T55" i="48"/>
  <c r="S55" i="48"/>
  <c r="R55" i="48"/>
  <c r="Q55" i="48"/>
  <c r="P55" i="48"/>
  <c r="O55" i="48"/>
  <c r="H55" i="48"/>
  <c r="AJ54" i="48"/>
  <c r="AI54" i="48"/>
  <c r="AH54" i="48"/>
  <c r="AG54" i="48"/>
  <c r="AF54" i="48"/>
  <c r="AE54" i="48"/>
  <c r="AD54" i="48"/>
  <c r="AC54" i="48"/>
  <c r="AB54" i="48"/>
  <c r="AA54" i="48"/>
  <c r="Z54" i="48"/>
  <c r="Y54" i="48"/>
  <c r="X54" i="48"/>
  <c r="S54" i="48"/>
  <c r="R54" i="48"/>
  <c r="Q54" i="48"/>
  <c r="P54" i="48"/>
  <c r="O54" i="48"/>
  <c r="M54" i="48"/>
  <c r="L54" i="48"/>
  <c r="H54" i="48"/>
  <c r="G54" i="48"/>
  <c r="F54" i="48"/>
  <c r="E54" i="48"/>
  <c r="AK53" i="48"/>
  <c r="AJ53" i="48"/>
  <c r="AI53" i="48"/>
  <c r="AH53" i="48"/>
  <c r="AG53" i="48"/>
  <c r="AF53" i="48"/>
  <c r="AE53" i="48"/>
  <c r="AD53" i="48"/>
  <c r="AC53" i="48"/>
  <c r="AB53" i="48"/>
  <c r="AA53" i="48"/>
  <c r="Z53" i="48"/>
  <c r="Y53" i="48"/>
  <c r="X53" i="48"/>
  <c r="T53" i="48"/>
  <c r="S53" i="48"/>
  <c r="R53" i="48"/>
  <c r="Q53" i="48"/>
  <c r="P53" i="48"/>
  <c r="O53" i="48"/>
  <c r="H53" i="48"/>
  <c r="AK52" i="48"/>
  <c r="AJ52" i="48"/>
  <c r="AI52" i="48"/>
  <c r="AH52" i="48"/>
  <c r="AG52" i="48"/>
  <c r="AF52" i="48"/>
  <c r="AE52" i="48"/>
  <c r="AD52" i="48"/>
  <c r="AC52" i="48"/>
  <c r="AB52" i="48"/>
  <c r="AA52" i="48"/>
  <c r="Z52" i="48"/>
  <c r="Y52" i="48"/>
  <c r="X52" i="48"/>
  <c r="T52" i="48"/>
  <c r="S52" i="48"/>
  <c r="R52" i="48"/>
  <c r="Q52" i="48"/>
  <c r="P52" i="48"/>
  <c r="O52" i="48"/>
  <c r="H52" i="48"/>
  <c r="AK50" i="48"/>
  <c r="AJ50" i="48"/>
  <c r="AI50" i="48"/>
  <c r="AH50" i="48"/>
  <c r="AG50" i="48"/>
  <c r="AF50" i="48"/>
  <c r="AE50" i="48"/>
  <c r="AD50" i="48"/>
  <c r="AC50" i="48"/>
  <c r="AB50" i="48"/>
  <c r="AA50" i="48"/>
  <c r="Z50" i="48"/>
  <c r="Y50" i="48"/>
  <c r="X50" i="48"/>
  <c r="S50" i="48"/>
  <c r="R50" i="48"/>
  <c r="Q50" i="48"/>
  <c r="P50" i="48"/>
  <c r="O50" i="48"/>
  <c r="M50" i="48"/>
  <c r="L50" i="48"/>
  <c r="H50" i="48"/>
  <c r="G50" i="48"/>
  <c r="F50" i="48"/>
  <c r="E50" i="48"/>
  <c r="AK49" i="48"/>
  <c r="AJ49" i="48"/>
  <c r="AI49" i="48"/>
  <c r="AH49" i="48"/>
  <c r="AG49" i="48"/>
  <c r="AF49" i="48"/>
  <c r="AE49" i="48"/>
  <c r="AD49" i="48"/>
  <c r="AC49" i="48"/>
  <c r="AB49" i="48"/>
  <c r="AA49" i="48"/>
  <c r="Z49" i="48"/>
  <c r="Y49" i="48"/>
  <c r="X49" i="48"/>
  <c r="T49" i="48"/>
  <c r="S49" i="48"/>
  <c r="R49" i="48"/>
  <c r="Q49" i="48"/>
  <c r="P49" i="48"/>
  <c r="O49" i="48"/>
  <c r="H49" i="48"/>
  <c r="AK48" i="48"/>
  <c r="AJ48" i="48"/>
  <c r="AI48" i="48"/>
  <c r="AH48" i="48"/>
  <c r="AG48" i="48"/>
  <c r="AF48" i="48"/>
  <c r="AE48" i="48"/>
  <c r="AD48" i="48"/>
  <c r="AC48" i="48"/>
  <c r="AB48" i="48"/>
  <c r="AA48" i="48"/>
  <c r="Z48" i="48"/>
  <c r="Y48" i="48"/>
  <c r="X48" i="48"/>
  <c r="T48" i="48"/>
  <c r="S48" i="48"/>
  <c r="R48" i="48"/>
  <c r="Q48" i="48"/>
  <c r="P48" i="48"/>
  <c r="O48" i="48"/>
  <c r="H48" i="48"/>
  <c r="AK47" i="48"/>
  <c r="AJ47" i="48"/>
  <c r="AI47" i="48"/>
  <c r="AH47" i="48"/>
  <c r="AG47" i="48"/>
  <c r="AF47" i="48"/>
  <c r="AE47" i="48"/>
  <c r="AD47" i="48"/>
  <c r="AC47" i="48"/>
  <c r="AB47" i="48"/>
  <c r="AA47" i="48"/>
  <c r="Z47" i="48"/>
  <c r="Y47" i="48"/>
  <c r="X47" i="48"/>
  <c r="T47" i="48"/>
  <c r="S47" i="48"/>
  <c r="R47" i="48"/>
  <c r="Q47" i="48"/>
  <c r="P47" i="48"/>
  <c r="O47" i="48"/>
  <c r="H47" i="48"/>
  <c r="AK46" i="48"/>
  <c r="AJ46" i="48"/>
  <c r="AI46" i="48"/>
  <c r="AH46" i="48"/>
  <c r="AG46" i="48"/>
  <c r="AF46" i="48"/>
  <c r="AE46" i="48"/>
  <c r="AD46" i="48"/>
  <c r="AC46" i="48"/>
  <c r="AB46" i="48"/>
  <c r="AA46" i="48"/>
  <c r="Z46" i="48"/>
  <c r="Y46" i="48"/>
  <c r="X46" i="48"/>
  <c r="T46" i="48"/>
  <c r="S46" i="48"/>
  <c r="R46" i="48"/>
  <c r="Q46" i="48"/>
  <c r="P46" i="48"/>
  <c r="O46" i="48"/>
  <c r="H46" i="48"/>
  <c r="AK44" i="48"/>
  <c r="AJ44" i="48"/>
  <c r="AI44" i="48"/>
  <c r="AH44" i="48"/>
  <c r="AG44" i="48"/>
  <c r="AF44" i="48"/>
  <c r="AE44" i="48"/>
  <c r="AD44" i="48"/>
  <c r="AC44" i="48"/>
  <c r="AB44" i="48"/>
  <c r="AA44" i="48"/>
  <c r="Z44" i="48"/>
  <c r="Y44" i="48"/>
  <c r="X44" i="48"/>
  <c r="W44" i="48"/>
  <c r="V44" i="48"/>
  <c r="U44" i="48"/>
  <c r="T44" i="48"/>
  <c r="S44" i="48"/>
  <c r="R44" i="48"/>
  <c r="Q44" i="48"/>
  <c r="P44" i="48"/>
  <c r="O44" i="48"/>
  <c r="M44" i="48"/>
  <c r="L44" i="48"/>
  <c r="H44" i="48"/>
  <c r="G44" i="48"/>
  <c r="F44" i="48"/>
  <c r="E44" i="48"/>
  <c r="AK42" i="48"/>
  <c r="AJ42" i="48"/>
  <c r="AI42" i="48"/>
  <c r="AH42" i="48"/>
  <c r="AG42" i="48"/>
  <c r="AF42" i="48"/>
  <c r="AE42" i="48"/>
  <c r="AD42" i="48"/>
  <c r="AC42" i="48"/>
  <c r="AB42" i="48"/>
  <c r="AA42" i="48"/>
  <c r="Z42" i="48"/>
  <c r="Y42" i="48"/>
  <c r="X42" i="48"/>
  <c r="T42" i="48"/>
  <c r="S42" i="48"/>
  <c r="R42" i="48"/>
  <c r="Q42" i="48"/>
  <c r="P42" i="48"/>
  <c r="O42" i="48"/>
  <c r="H42" i="48"/>
  <c r="AK41" i="48"/>
  <c r="AJ41" i="48"/>
  <c r="AI41" i="48"/>
  <c r="AH41" i="48"/>
  <c r="AG41" i="48"/>
  <c r="AF41" i="48"/>
  <c r="AE41" i="48"/>
  <c r="AD41" i="48"/>
  <c r="AC41" i="48"/>
  <c r="AB41" i="48"/>
  <c r="AA41" i="48"/>
  <c r="Z41" i="48"/>
  <c r="Y41" i="48"/>
  <c r="X41" i="48"/>
  <c r="T41" i="48"/>
  <c r="S41" i="48"/>
  <c r="R41" i="48"/>
  <c r="Q41" i="48"/>
  <c r="P41" i="48"/>
  <c r="O41" i="48"/>
  <c r="H41" i="48"/>
  <c r="AK40" i="48"/>
  <c r="AJ40" i="48"/>
  <c r="AI40" i="48"/>
  <c r="AH40" i="48"/>
  <c r="AG40" i="48"/>
  <c r="AF40" i="48"/>
  <c r="AE40" i="48"/>
  <c r="AD40" i="48"/>
  <c r="AC40" i="48"/>
  <c r="AB40" i="48"/>
  <c r="AA40" i="48"/>
  <c r="Z40" i="48"/>
  <c r="Y40" i="48"/>
  <c r="X40" i="48"/>
  <c r="T40" i="48"/>
  <c r="S40" i="48"/>
  <c r="R40" i="48"/>
  <c r="Q40" i="48"/>
  <c r="P40" i="48"/>
  <c r="O40" i="48"/>
  <c r="H40" i="48"/>
  <c r="AK37" i="48"/>
  <c r="AJ37" i="48"/>
  <c r="AI37" i="48"/>
  <c r="AH37" i="48"/>
  <c r="AG37" i="48"/>
  <c r="AF37" i="48"/>
  <c r="AE37" i="48"/>
  <c r="AD37" i="48"/>
  <c r="AC37" i="48"/>
  <c r="AB37" i="48"/>
  <c r="AA37" i="48"/>
  <c r="Z37" i="48"/>
  <c r="Y37" i="48"/>
  <c r="X37" i="48"/>
  <c r="T37" i="48"/>
  <c r="S37" i="48"/>
  <c r="R37" i="48"/>
  <c r="Q37" i="48"/>
  <c r="P37" i="48"/>
  <c r="O37" i="48"/>
  <c r="H37" i="48"/>
  <c r="AK36" i="48"/>
  <c r="AJ36" i="48"/>
  <c r="AI36" i="48"/>
  <c r="AH36" i="48"/>
  <c r="AG36" i="48"/>
  <c r="AF36" i="48"/>
  <c r="AE36" i="48"/>
  <c r="AD36" i="48"/>
  <c r="AC36" i="48"/>
  <c r="AB36" i="48"/>
  <c r="AA36" i="48"/>
  <c r="Z36" i="48"/>
  <c r="Y36" i="48"/>
  <c r="X36" i="48"/>
  <c r="T36" i="48"/>
  <c r="S36" i="48"/>
  <c r="R36" i="48"/>
  <c r="Q36" i="48"/>
  <c r="P36" i="48"/>
  <c r="O36" i="48"/>
  <c r="H36" i="48"/>
  <c r="AK35" i="48"/>
  <c r="AJ35" i="48"/>
  <c r="AI35" i="48"/>
  <c r="AH35" i="48"/>
  <c r="AG35" i="48"/>
  <c r="AF35" i="48"/>
  <c r="AE35" i="48"/>
  <c r="AD35" i="48"/>
  <c r="AC35" i="48"/>
  <c r="AB35" i="48"/>
  <c r="AA35" i="48"/>
  <c r="Z35" i="48"/>
  <c r="Y35" i="48"/>
  <c r="X35" i="48"/>
  <c r="T35" i="48"/>
  <c r="S35" i="48"/>
  <c r="R35" i="48"/>
  <c r="Q35" i="48"/>
  <c r="P35" i="48"/>
  <c r="O35" i="48"/>
  <c r="H35" i="48"/>
  <c r="AK34" i="48"/>
  <c r="AJ34" i="48"/>
  <c r="AI34" i="48"/>
  <c r="AH34" i="48"/>
  <c r="AG34" i="48"/>
  <c r="AF34" i="48"/>
  <c r="AE34" i="48"/>
  <c r="AD34" i="48"/>
  <c r="AC34" i="48"/>
  <c r="AB34" i="48"/>
  <c r="AA34" i="48"/>
  <c r="Z34" i="48"/>
  <c r="Y34" i="48"/>
  <c r="X34" i="48"/>
  <c r="T34" i="48"/>
  <c r="S34" i="48"/>
  <c r="R34" i="48"/>
  <c r="Q34" i="48"/>
  <c r="P34" i="48"/>
  <c r="O34" i="48"/>
  <c r="H34" i="48"/>
  <c r="AK33" i="48"/>
  <c r="AJ33" i="48"/>
  <c r="AI33" i="48"/>
  <c r="AH33" i="48"/>
  <c r="AG33" i="48"/>
  <c r="AF33" i="48"/>
  <c r="AE33" i="48"/>
  <c r="AD33" i="48"/>
  <c r="AC33" i="48"/>
  <c r="AB33" i="48"/>
  <c r="AA33" i="48"/>
  <c r="Z33" i="48"/>
  <c r="Y33" i="48"/>
  <c r="X33" i="48"/>
  <c r="T33" i="48"/>
  <c r="S33" i="48"/>
  <c r="R33" i="48"/>
  <c r="Q33" i="48"/>
  <c r="P33" i="48"/>
  <c r="O33" i="48"/>
  <c r="H33" i="48"/>
  <c r="AK31" i="48"/>
  <c r="AJ31" i="48"/>
  <c r="AI31" i="48"/>
  <c r="AH31" i="48"/>
  <c r="AG31" i="48"/>
  <c r="AF31" i="48"/>
  <c r="AE31" i="48"/>
  <c r="AD31" i="48"/>
  <c r="AC31" i="48"/>
  <c r="AB31" i="48"/>
  <c r="AA31" i="48"/>
  <c r="Z31" i="48"/>
  <c r="Y31" i="48"/>
  <c r="X31" i="48"/>
  <c r="S31" i="48"/>
  <c r="R31" i="48"/>
  <c r="Q31" i="48"/>
  <c r="P31" i="48"/>
  <c r="O31" i="48"/>
  <c r="M31" i="48"/>
  <c r="L31" i="48"/>
  <c r="H31" i="48"/>
  <c r="G31" i="48"/>
  <c r="F31" i="48"/>
  <c r="E31" i="48"/>
  <c r="AK30" i="48"/>
  <c r="AJ30" i="48"/>
  <c r="AI30" i="48"/>
  <c r="AH30" i="48"/>
  <c r="AG30" i="48"/>
  <c r="AF30" i="48"/>
  <c r="AE30" i="48"/>
  <c r="AD30" i="48"/>
  <c r="AC30" i="48"/>
  <c r="AB30" i="48"/>
  <c r="AA30" i="48"/>
  <c r="Z30" i="48"/>
  <c r="Y30" i="48"/>
  <c r="X30" i="48"/>
  <c r="T30" i="48"/>
  <c r="S30" i="48"/>
  <c r="R30" i="48"/>
  <c r="Q30" i="48"/>
  <c r="P30" i="48"/>
  <c r="O30" i="48"/>
  <c r="H30" i="48"/>
  <c r="AK29" i="48"/>
  <c r="AJ29" i="48"/>
  <c r="AI29" i="48"/>
  <c r="AH29" i="48"/>
  <c r="AG29" i="48"/>
  <c r="AF29" i="48"/>
  <c r="AE29" i="48"/>
  <c r="AD29" i="48"/>
  <c r="AC29" i="48"/>
  <c r="AB29" i="48"/>
  <c r="AA29" i="48"/>
  <c r="Z29" i="48"/>
  <c r="Y29" i="48"/>
  <c r="X29" i="48"/>
  <c r="T29" i="48"/>
  <c r="S29" i="48"/>
  <c r="R29" i="48"/>
  <c r="Q29" i="48"/>
  <c r="P29" i="48"/>
  <c r="O29" i="48"/>
  <c r="H29" i="48"/>
  <c r="AK28" i="48"/>
  <c r="AJ28" i="48"/>
  <c r="AI28" i="48"/>
  <c r="AH28" i="48"/>
  <c r="AG28" i="48"/>
  <c r="AF28" i="48"/>
  <c r="AE28" i="48"/>
  <c r="AD28" i="48"/>
  <c r="AC28" i="48"/>
  <c r="AB28" i="48"/>
  <c r="AA28" i="48"/>
  <c r="Z28" i="48"/>
  <c r="Y28" i="48"/>
  <c r="X28" i="48"/>
  <c r="T28" i="48"/>
  <c r="S28" i="48"/>
  <c r="R28" i="48"/>
  <c r="Q28" i="48"/>
  <c r="P28" i="48"/>
  <c r="O28" i="48"/>
  <c r="H28" i="48"/>
  <c r="AK27" i="48"/>
  <c r="AJ27" i="48"/>
  <c r="AI27" i="48"/>
  <c r="AH27" i="48"/>
  <c r="AG27" i="48"/>
  <c r="AF27" i="48"/>
  <c r="AE27" i="48"/>
  <c r="AD27" i="48"/>
  <c r="AC27" i="48"/>
  <c r="AB27" i="48"/>
  <c r="AA27" i="48"/>
  <c r="Z27" i="48"/>
  <c r="Y27" i="48"/>
  <c r="X27" i="48"/>
  <c r="T27" i="48"/>
  <c r="S27" i="48"/>
  <c r="R27" i="48"/>
  <c r="Q27" i="48"/>
  <c r="P27" i="48"/>
  <c r="O27" i="48"/>
  <c r="H27" i="48"/>
  <c r="AK25" i="48"/>
  <c r="AJ25" i="48"/>
  <c r="AI25" i="48"/>
  <c r="AH25" i="48"/>
  <c r="AG25" i="48"/>
  <c r="AF25" i="48"/>
  <c r="AE25" i="48"/>
  <c r="AD25" i="48"/>
  <c r="AC25" i="48"/>
  <c r="AB25" i="48"/>
  <c r="AA25" i="48"/>
  <c r="Z25" i="48"/>
  <c r="Y25" i="48"/>
  <c r="X25" i="48"/>
  <c r="S25" i="48"/>
  <c r="R25" i="48"/>
  <c r="Q25" i="48"/>
  <c r="P25" i="48"/>
  <c r="O25" i="48"/>
  <c r="M25" i="48"/>
  <c r="L25" i="48"/>
  <c r="H25" i="48"/>
  <c r="G25" i="48"/>
  <c r="F25" i="48"/>
  <c r="E25" i="48"/>
  <c r="AK24" i="48"/>
  <c r="AJ24" i="48"/>
  <c r="AI24" i="48"/>
  <c r="AH24" i="48"/>
  <c r="AG24" i="48"/>
  <c r="AF24" i="48"/>
  <c r="AE24" i="48"/>
  <c r="AD24" i="48"/>
  <c r="AC24" i="48"/>
  <c r="AB24" i="48"/>
  <c r="AA24" i="48"/>
  <c r="Z24" i="48"/>
  <c r="Y24" i="48"/>
  <c r="X24" i="48"/>
  <c r="T24" i="48"/>
  <c r="S24" i="48"/>
  <c r="R24" i="48"/>
  <c r="Q24" i="48"/>
  <c r="P24" i="48"/>
  <c r="O24" i="48"/>
  <c r="H24" i="48"/>
  <c r="AK23" i="48"/>
  <c r="AJ23" i="48"/>
  <c r="AI23" i="48"/>
  <c r="AH23" i="48"/>
  <c r="AG23" i="48"/>
  <c r="AF23" i="48"/>
  <c r="AE23" i="48"/>
  <c r="AD23" i="48"/>
  <c r="AC23" i="48"/>
  <c r="AB23" i="48"/>
  <c r="AA23" i="48"/>
  <c r="Z23" i="48"/>
  <c r="Y23" i="48"/>
  <c r="X23" i="48"/>
  <c r="T23" i="48"/>
  <c r="S23" i="48"/>
  <c r="R23" i="48"/>
  <c r="Q23" i="48"/>
  <c r="P23" i="48"/>
  <c r="O23" i="48"/>
  <c r="H23" i="48"/>
  <c r="AK22" i="48"/>
  <c r="AJ22" i="48"/>
  <c r="AI22" i="48"/>
  <c r="AH22" i="48"/>
  <c r="AG22" i="48"/>
  <c r="AF22" i="48"/>
  <c r="AE22" i="48"/>
  <c r="AD22" i="48"/>
  <c r="AC22" i="48"/>
  <c r="AB22" i="48"/>
  <c r="AA22" i="48"/>
  <c r="Z22" i="48"/>
  <c r="Y22" i="48"/>
  <c r="X22" i="48"/>
  <c r="T22" i="48"/>
  <c r="S22" i="48"/>
  <c r="R22" i="48"/>
  <c r="Q22" i="48"/>
  <c r="P22" i="48"/>
  <c r="O22" i="48"/>
  <c r="H22" i="48"/>
  <c r="AK21" i="48"/>
  <c r="AJ21" i="48"/>
  <c r="AI21" i="48"/>
  <c r="AH21" i="48"/>
  <c r="AG21" i="48"/>
  <c r="AF21" i="48"/>
  <c r="AE21" i="48"/>
  <c r="AD21" i="48"/>
  <c r="AC21" i="48"/>
  <c r="AB21" i="48"/>
  <c r="AA21" i="48"/>
  <c r="Z21" i="48"/>
  <c r="Y21" i="48"/>
  <c r="X21" i="48"/>
  <c r="T21" i="48"/>
  <c r="S21" i="48"/>
  <c r="R21" i="48"/>
  <c r="Q21" i="48"/>
  <c r="P21" i="48"/>
  <c r="O21" i="48"/>
  <c r="H21" i="48"/>
  <c r="AK20" i="48"/>
  <c r="AJ20" i="48"/>
  <c r="AI20" i="48"/>
  <c r="AH20" i="48"/>
  <c r="AG20" i="48"/>
  <c r="AF20" i="48"/>
  <c r="AE20" i="48"/>
  <c r="AD20" i="48"/>
  <c r="AC20" i="48"/>
  <c r="AB20" i="48"/>
  <c r="AA20" i="48"/>
  <c r="Z20" i="48"/>
  <c r="Y20" i="48"/>
  <c r="X20" i="48"/>
  <c r="T20" i="48"/>
  <c r="S20" i="48"/>
  <c r="R20" i="48"/>
  <c r="Q20" i="48"/>
  <c r="P20" i="48"/>
  <c r="O20" i="48"/>
  <c r="H20" i="48"/>
  <c r="AK19" i="48"/>
  <c r="AJ19" i="48"/>
  <c r="AI19" i="48"/>
  <c r="AH19" i="48"/>
  <c r="AG19" i="48"/>
  <c r="AF19" i="48"/>
  <c r="AE19" i="48"/>
  <c r="AD19" i="48"/>
  <c r="AC19" i="48"/>
  <c r="AB19" i="48"/>
  <c r="AA19" i="48"/>
  <c r="Z19" i="48"/>
  <c r="Y19" i="48"/>
  <c r="X19" i="48"/>
  <c r="T19" i="48"/>
  <c r="S19" i="48"/>
  <c r="R19" i="48"/>
  <c r="Q19" i="48"/>
  <c r="P19" i="48"/>
  <c r="O19" i="48"/>
  <c r="H19" i="48"/>
  <c r="AK17" i="48"/>
  <c r="AJ17" i="48"/>
  <c r="AI17" i="48"/>
  <c r="AH17" i="48"/>
  <c r="AG17" i="48"/>
  <c r="AF17" i="48"/>
  <c r="AE17" i="48"/>
  <c r="AD17" i="48"/>
  <c r="AC17" i="48"/>
  <c r="AB17" i="48"/>
  <c r="AA17" i="48"/>
  <c r="Z17" i="48"/>
  <c r="Y17" i="48"/>
  <c r="X17" i="48"/>
  <c r="S17" i="48"/>
  <c r="R17" i="48"/>
  <c r="Q17" i="48"/>
  <c r="P17" i="48"/>
  <c r="O17" i="48"/>
  <c r="M17" i="48"/>
  <c r="L17" i="48"/>
  <c r="H17" i="48"/>
  <c r="G17" i="48"/>
  <c r="F17" i="48"/>
  <c r="E17" i="48"/>
  <c r="AK16" i="48"/>
  <c r="AJ16" i="48"/>
  <c r="AI16" i="48"/>
  <c r="AH16" i="48"/>
  <c r="AG16" i="48"/>
  <c r="AF16" i="48"/>
  <c r="AE16" i="48"/>
  <c r="AD16" i="48"/>
  <c r="AC16" i="48"/>
  <c r="AB16" i="48"/>
  <c r="AA16" i="48"/>
  <c r="Z16" i="48"/>
  <c r="Y16" i="48"/>
  <c r="X16" i="48"/>
  <c r="T16" i="48"/>
  <c r="S16" i="48"/>
  <c r="R16" i="48"/>
  <c r="Q16" i="48"/>
  <c r="P16" i="48"/>
  <c r="O16" i="48"/>
  <c r="H16" i="48"/>
  <c r="AK15" i="48"/>
  <c r="AJ15" i="48"/>
  <c r="AI15" i="48"/>
  <c r="AH15" i="48"/>
  <c r="AG15" i="48"/>
  <c r="AF15" i="48"/>
  <c r="AE15" i="48"/>
  <c r="AD15" i="48"/>
  <c r="AC15" i="48"/>
  <c r="AB15" i="48"/>
  <c r="AA15" i="48"/>
  <c r="Z15" i="48"/>
  <c r="Y15" i="48"/>
  <c r="X15" i="48"/>
  <c r="T15" i="48"/>
  <c r="S15" i="48"/>
  <c r="R15" i="48"/>
  <c r="Q15" i="48"/>
  <c r="P15" i="48"/>
  <c r="O15" i="48"/>
  <c r="H15" i="48"/>
  <c r="AK12" i="48"/>
  <c r="AJ12" i="48"/>
  <c r="AI12" i="48"/>
  <c r="AH12" i="48"/>
  <c r="AG12" i="48"/>
  <c r="AF12" i="48"/>
  <c r="AE12" i="48"/>
  <c r="AD12" i="48"/>
  <c r="AC12" i="48"/>
  <c r="AB12" i="48"/>
  <c r="AA12" i="48"/>
  <c r="Z12" i="48"/>
  <c r="Y12" i="48"/>
  <c r="X12" i="48"/>
  <c r="T12" i="48"/>
  <c r="S12" i="48"/>
  <c r="R12" i="48"/>
  <c r="Q12" i="48"/>
  <c r="P12" i="48"/>
  <c r="O12" i="48"/>
  <c r="H12" i="48"/>
  <c r="AK11" i="48"/>
  <c r="AJ11" i="48"/>
  <c r="AI11" i="48"/>
  <c r="AH11" i="48"/>
  <c r="AG11" i="48"/>
  <c r="AF11" i="48"/>
  <c r="AE11" i="48"/>
  <c r="AD11" i="48"/>
  <c r="AC11" i="48"/>
  <c r="AB11" i="48"/>
  <c r="AA11" i="48"/>
  <c r="Z11" i="48"/>
  <c r="Y11" i="48"/>
  <c r="X11" i="48"/>
  <c r="T11" i="48"/>
  <c r="S11" i="48"/>
  <c r="R11" i="48"/>
  <c r="Q11" i="48"/>
  <c r="P11" i="48"/>
  <c r="O11" i="48"/>
  <c r="H11" i="48"/>
  <c r="AK10" i="48"/>
  <c r="AJ10" i="48"/>
  <c r="AI10" i="48"/>
  <c r="AH10" i="48"/>
  <c r="AG10" i="48"/>
  <c r="AF10" i="48"/>
  <c r="AE10" i="48"/>
  <c r="AD10" i="48"/>
  <c r="AC10" i="48"/>
  <c r="AB10" i="48"/>
  <c r="AA10" i="48"/>
  <c r="Z10" i="48"/>
  <c r="Y10" i="48"/>
  <c r="X10" i="48"/>
  <c r="T10" i="48"/>
  <c r="S10" i="48"/>
  <c r="R10" i="48"/>
  <c r="Q10" i="48"/>
  <c r="P10" i="48"/>
  <c r="O10" i="48"/>
  <c r="H10" i="48"/>
  <c r="AK8" i="48"/>
  <c r="AJ8" i="48"/>
  <c r="AI8" i="48"/>
  <c r="AH8" i="48"/>
  <c r="AG8" i="48"/>
  <c r="AF8" i="48"/>
  <c r="AE8" i="48"/>
  <c r="AD8" i="48"/>
  <c r="AC8" i="48"/>
  <c r="AB8" i="48"/>
  <c r="AA8" i="48"/>
  <c r="Z8" i="48"/>
  <c r="Y8" i="48"/>
  <c r="X8" i="48"/>
  <c r="T8" i="48"/>
  <c r="S8" i="48"/>
  <c r="R8" i="48"/>
  <c r="Q8" i="48"/>
  <c r="P8" i="48"/>
  <c r="O8" i="48"/>
  <c r="H8" i="48"/>
  <c r="AK7" i="48"/>
  <c r="AJ7" i="48"/>
  <c r="AI7" i="48"/>
  <c r="AH7" i="48"/>
  <c r="AG7" i="48"/>
  <c r="AF7" i="48"/>
  <c r="AE7" i="48"/>
  <c r="AD7" i="48"/>
  <c r="AC7" i="48"/>
  <c r="AB7" i="48"/>
  <c r="AA7" i="48"/>
  <c r="Z7" i="48"/>
  <c r="Y7" i="48"/>
  <c r="X7" i="48"/>
  <c r="T7" i="48"/>
  <c r="S7" i="48"/>
  <c r="R7" i="48"/>
  <c r="Q7" i="48"/>
  <c r="P7" i="48"/>
  <c r="O7" i="48"/>
  <c r="H7" i="48"/>
  <c r="T5" i="48"/>
  <c r="S5" i="48"/>
  <c r="R5" i="48"/>
  <c r="Q5" i="48"/>
  <c r="P5" i="48"/>
  <c r="O5" i="48"/>
  <c r="H5" i="48"/>
  <c r="G5" i="48"/>
  <c r="F5" i="48"/>
  <c r="E5" i="48"/>
  <c r="E4" i="48"/>
  <c r="A3" i="48"/>
  <c r="A2" i="48"/>
  <c r="W1" i="48"/>
  <c r="A1" i="48"/>
  <c r="AK166" i="46"/>
  <c r="AJ166" i="46"/>
  <c r="AI166" i="46"/>
  <c r="AH166" i="46"/>
  <c r="AG166" i="46"/>
  <c r="AF166" i="46"/>
  <c r="AE166" i="46"/>
  <c r="AD166" i="46"/>
  <c r="AC166" i="46"/>
  <c r="AB166" i="46"/>
  <c r="AA166" i="46"/>
  <c r="Z166" i="46"/>
  <c r="Y166" i="46"/>
  <c r="X166" i="46"/>
  <c r="S166" i="46"/>
  <c r="R166" i="46"/>
  <c r="Q166" i="46"/>
  <c r="P166" i="46"/>
  <c r="O166" i="46"/>
  <c r="M166" i="46"/>
  <c r="L166" i="46"/>
  <c r="H166" i="46"/>
  <c r="G166" i="46"/>
  <c r="F166" i="46"/>
  <c r="E166" i="46"/>
  <c r="AK165" i="46"/>
  <c r="AJ165" i="46"/>
  <c r="AI165" i="46"/>
  <c r="AH165" i="46"/>
  <c r="AG165" i="46"/>
  <c r="AF165" i="46"/>
  <c r="AE165" i="46"/>
  <c r="AD165" i="46"/>
  <c r="AC165" i="46"/>
  <c r="AB165" i="46"/>
  <c r="AA165" i="46"/>
  <c r="Z165" i="46"/>
  <c r="Y165" i="46"/>
  <c r="X165" i="46"/>
  <c r="T165" i="46"/>
  <c r="S165" i="46"/>
  <c r="R165" i="46"/>
  <c r="Q165" i="46"/>
  <c r="P165" i="46"/>
  <c r="O165" i="46"/>
  <c r="H165" i="46"/>
  <c r="AK164" i="46"/>
  <c r="AJ164" i="46"/>
  <c r="AI164" i="46"/>
  <c r="AH164" i="46"/>
  <c r="AG164" i="46"/>
  <c r="AF164" i="46"/>
  <c r="AE164" i="46"/>
  <c r="AD164" i="46"/>
  <c r="AC164" i="46"/>
  <c r="AB164" i="46"/>
  <c r="AA164" i="46"/>
  <c r="Z164" i="46"/>
  <c r="Y164" i="46"/>
  <c r="X164" i="46"/>
  <c r="T164" i="46"/>
  <c r="S164" i="46"/>
  <c r="R164" i="46"/>
  <c r="Q164" i="46"/>
  <c r="P164" i="46"/>
  <c r="O164" i="46"/>
  <c r="H164" i="46"/>
  <c r="AK160" i="46"/>
  <c r="AJ160" i="46"/>
  <c r="AI160" i="46"/>
  <c r="AH160" i="46"/>
  <c r="AG160" i="46"/>
  <c r="AF160" i="46"/>
  <c r="AE160" i="46"/>
  <c r="AD160" i="46"/>
  <c r="AC160" i="46"/>
  <c r="AB160" i="46"/>
  <c r="AA160" i="46"/>
  <c r="Z160" i="46"/>
  <c r="Y160" i="46"/>
  <c r="X160" i="46"/>
  <c r="S160" i="46"/>
  <c r="R160" i="46"/>
  <c r="Q160" i="46"/>
  <c r="P160" i="46"/>
  <c r="O160" i="46"/>
  <c r="M160" i="46"/>
  <c r="L160" i="46"/>
  <c r="H160" i="46"/>
  <c r="G160" i="46"/>
  <c r="F160" i="46"/>
  <c r="E160" i="46"/>
  <c r="AJ159" i="46"/>
  <c r="AI159" i="46"/>
  <c r="AH159" i="46"/>
  <c r="AG159" i="46"/>
  <c r="AF159" i="46"/>
  <c r="AE159" i="46"/>
  <c r="AD159" i="46"/>
  <c r="AC159" i="46"/>
  <c r="AB159" i="46"/>
  <c r="AA159" i="46"/>
  <c r="Z159" i="46"/>
  <c r="Y159" i="46"/>
  <c r="X159" i="46"/>
  <c r="S159" i="46"/>
  <c r="R159" i="46"/>
  <c r="Q159" i="46"/>
  <c r="P159" i="46"/>
  <c r="O159" i="46"/>
  <c r="M159" i="46"/>
  <c r="L159" i="46"/>
  <c r="H159" i="46"/>
  <c r="G159" i="46"/>
  <c r="F159" i="46"/>
  <c r="E159" i="46"/>
  <c r="AK158" i="46"/>
  <c r="AJ158" i="46"/>
  <c r="AI158" i="46"/>
  <c r="AH158" i="46"/>
  <c r="AG158" i="46"/>
  <c r="AF158" i="46"/>
  <c r="AE158" i="46"/>
  <c r="AD158" i="46"/>
  <c r="AC158" i="46"/>
  <c r="AB158" i="46"/>
  <c r="AA158" i="46"/>
  <c r="Z158" i="46"/>
  <c r="Y158" i="46"/>
  <c r="X158" i="46"/>
  <c r="T158" i="46"/>
  <c r="S158" i="46"/>
  <c r="R158" i="46"/>
  <c r="Q158" i="46"/>
  <c r="P158" i="46"/>
  <c r="O158" i="46"/>
  <c r="H158" i="46"/>
  <c r="AK157" i="46"/>
  <c r="AJ157" i="46"/>
  <c r="AI157" i="46"/>
  <c r="AH157" i="46"/>
  <c r="AG157" i="46"/>
  <c r="AF157" i="46"/>
  <c r="AE157" i="46"/>
  <c r="AD157" i="46"/>
  <c r="AC157" i="46"/>
  <c r="AB157" i="46"/>
  <c r="AA157" i="46"/>
  <c r="Z157" i="46"/>
  <c r="Y157" i="46"/>
  <c r="X157" i="46"/>
  <c r="T157" i="46"/>
  <c r="S157" i="46"/>
  <c r="R157" i="46"/>
  <c r="Q157" i="46"/>
  <c r="P157" i="46"/>
  <c r="O157" i="46"/>
  <c r="H157" i="46"/>
  <c r="AK156" i="46"/>
  <c r="AJ156" i="46"/>
  <c r="AI156" i="46"/>
  <c r="AH156" i="46"/>
  <c r="AG156" i="46"/>
  <c r="AF156" i="46"/>
  <c r="AE156" i="46"/>
  <c r="AD156" i="46"/>
  <c r="AC156" i="46"/>
  <c r="AB156" i="46"/>
  <c r="AA156" i="46"/>
  <c r="Z156" i="46"/>
  <c r="Y156" i="46"/>
  <c r="X156" i="46"/>
  <c r="T156" i="46"/>
  <c r="S156" i="46"/>
  <c r="R156" i="46"/>
  <c r="Q156" i="46"/>
  <c r="P156" i="46"/>
  <c r="O156" i="46"/>
  <c r="H156" i="46"/>
  <c r="AJ151" i="46"/>
  <c r="AI151" i="46"/>
  <c r="AH151" i="46"/>
  <c r="AG151" i="46"/>
  <c r="AF151" i="46"/>
  <c r="AE151" i="46"/>
  <c r="AD151" i="46"/>
  <c r="AC151" i="46"/>
  <c r="AB151" i="46"/>
  <c r="AA151" i="46"/>
  <c r="Z151" i="46"/>
  <c r="Y151" i="46"/>
  <c r="X151" i="46"/>
  <c r="S151" i="46"/>
  <c r="R151" i="46"/>
  <c r="Q151" i="46"/>
  <c r="P151" i="46"/>
  <c r="O151" i="46"/>
  <c r="M151" i="46"/>
  <c r="L151" i="46"/>
  <c r="H151" i="46"/>
  <c r="G151" i="46"/>
  <c r="F151" i="46"/>
  <c r="E151" i="46"/>
  <c r="AK150" i="46"/>
  <c r="AJ150" i="46"/>
  <c r="AI150" i="46"/>
  <c r="AH150" i="46"/>
  <c r="AG150" i="46"/>
  <c r="AF150" i="46"/>
  <c r="AE150" i="46"/>
  <c r="AD150" i="46"/>
  <c r="AC150" i="46"/>
  <c r="AB150" i="46"/>
  <c r="AA150" i="46"/>
  <c r="Z150" i="46"/>
  <c r="Y150" i="46"/>
  <c r="X150" i="46"/>
  <c r="T150" i="46"/>
  <c r="S150" i="46"/>
  <c r="R150" i="46"/>
  <c r="Q150" i="46"/>
  <c r="P150" i="46"/>
  <c r="O150" i="46"/>
  <c r="H150" i="46"/>
  <c r="AK149" i="46"/>
  <c r="AJ149" i="46"/>
  <c r="AI149" i="46"/>
  <c r="AH149" i="46"/>
  <c r="AG149" i="46"/>
  <c r="AF149" i="46"/>
  <c r="AE149" i="46"/>
  <c r="AD149" i="46"/>
  <c r="AC149" i="46"/>
  <c r="AB149" i="46"/>
  <c r="AA149" i="46"/>
  <c r="Z149" i="46"/>
  <c r="Y149" i="46"/>
  <c r="X149" i="46"/>
  <c r="T149" i="46"/>
  <c r="S149" i="46"/>
  <c r="R149" i="46"/>
  <c r="Q149" i="46"/>
  <c r="P149" i="46"/>
  <c r="O149" i="46"/>
  <c r="H149" i="46"/>
  <c r="AK144" i="46"/>
  <c r="AJ144" i="46"/>
  <c r="AI144" i="46"/>
  <c r="AH144" i="46"/>
  <c r="AG144" i="46"/>
  <c r="AF144" i="46"/>
  <c r="AE144" i="46"/>
  <c r="AD144" i="46"/>
  <c r="AC144" i="46"/>
  <c r="AB144" i="46"/>
  <c r="AA144" i="46"/>
  <c r="Z144" i="46"/>
  <c r="Y144" i="46"/>
  <c r="X144" i="46"/>
  <c r="S144" i="46"/>
  <c r="R144" i="46"/>
  <c r="Q144" i="46"/>
  <c r="P144" i="46"/>
  <c r="O144" i="46"/>
  <c r="M144" i="46"/>
  <c r="L144" i="46"/>
  <c r="H144" i="46"/>
  <c r="G144" i="46"/>
  <c r="F144" i="46"/>
  <c r="E144" i="46"/>
  <c r="AK143" i="46"/>
  <c r="AJ143" i="46"/>
  <c r="AI143" i="46"/>
  <c r="AH143" i="46"/>
  <c r="AG143" i="46"/>
  <c r="AF143" i="46"/>
  <c r="AE143" i="46"/>
  <c r="AD143" i="46"/>
  <c r="AC143" i="46"/>
  <c r="AB143" i="46"/>
  <c r="AA143" i="46"/>
  <c r="Z143" i="46"/>
  <c r="Y143" i="46"/>
  <c r="X143" i="46"/>
  <c r="S143" i="46"/>
  <c r="R143" i="46"/>
  <c r="Q143" i="46"/>
  <c r="P143" i="46"/>
  <c r="O143" i="46"/>
  <c r="M143" i="46"/>
  <c r="L143" i="46"/>
  <c r="H143" i="46"/>
  <c r="G143" i="46"/>
  <c r="F143" i="46"/>
  <c r="E143" i="46"/>
  <c r="AK142" i="46"/>
  <c r="AJ142" i="46"/>
  <c r="AI142" i="46"/>
  <c r="AH142" i="46"/>
  <c r="AG142" i="46"/>
  <c r="AF142" i="46"/>
  <c r="AE142" i="46"/>
  <c r="AD142" i="46"/>
  <c r="AC142" i="46"/>
  <c r="AB142" i="46"/>
  <c r="AA142" i="46"/>
  <c r="Z142" i="46"/>
  <c r="Y142" i="46"/>
  <c r="X142" i="46"/>
  <c r="S142" i="46"/>
  <c r="R142" i="46"/>
  <c r="Q142" i="46"/>
  <c r="P142" i="46"/>
  <c r="O142" i="46"/>
  <c r="M142" i="46"/>
  <c r="L142" i="46"/>
  <c r="H142" i="46"/>
  <c r="G142" i="46"/>
  <c r="F142" i="46"/>
  <c r="E142" i="46"/>
  <c r="AK141" i="46"/>
  <c r="AJ141" i="46"/>
  <c r="AI141" i="46"/>
  <c r="AH141" i="46"/>
  <c r="AG141" i="46"/>
  <c r="AF141" i="46"/>
  <c r="AE141" i="46"/>
  <c r="AD141" i="46"/>
  <c r="AC141" i="46"/>
  <c r="AB141" i="46"/>
  <c r="AA141" i="46"/>
  <c r="Z141" i="46"/>
  <c r="Y141" i="46"/>
  <c r="X141" i="46"/>
  <c r="S141" i="46"/>
  <c r="R141" i="46"/>
  <c r="Q141" i="46"/>
  <c r="P141" i="46"/>
  <c r="O141" i="46"/>
  <c r="M141" i="46"/>
  <c r="L141" i="46"/>
  <c r="H141" i="46"/>
  <c r="G141" i="46"/>
  <c r="F141" i="46"/>
  <c r="E141" i="46"/>
  <c r="AK140" i="46"/>
  <c r="AJ140" i="46"/>
  <c r="AI140" i="46"/>
  <c r="AH140" i="46"/>
  <c r="AG140" i="46"/>
  <c r="AF140" i="46"/>
  <c r="AE140" i="46"/>
  <c r="AD140" i="46"/>
  <c r="AC140" i="46"/>
  <c r="AB140" i="46"/>
  <c r="AA140" i="46"/>
  <c r="Z140" i="46"/>
  <c r="Y140" i="46"/>
  <c r="X140" i="46"/>
  <c r="T140" i="46"/>
  <c r="S140" i="46"/>
  <c r="R140" i="46"/>
  <c r="Q140" i="46"/>
  <c r="P140" i="46"/>
  <c r="O140" i="46"/>
  <c r="I140" i="46"/>
  <c r="H140" i="46"/>
  <c r="AK139" i="46"/>
  <c r="AJ139" i="46"/>
  <c r="AI139" i="46"/>
  <c r="AH139" i="46"/>
  <c r="AG139" i="46"/>
  <c r="AF139" i="46"/>
  <c r="AE139" i="46"/>
  <c r="AD139" i="46"/>
  <c r="AC139" i="46"/>
  <c r="AB139" i="46"/>
  <c r="AA139" i="46"/>
  <c r="Z139" i="46"/>
  <c r="Y139" i="46"/>
  <c r="X139" i="46"/>
  <c r="T139" i="46"/>
  <c r="S139" i="46"/>
  <c r="R139" i="46"/>
  <c r="Q139" i="46"/>
  <c r="P139" i="46"/>
  <c r="O139" i="46"/>
  <c r="I139" i="46"/>
  <c r="H139" i="46"/>
  <c r="AK137" i="46"/>
  <c r="AJ137" i="46"/>
  <c r="AI137" i="46"/>
  <c r="AH137" i="46"/>
  <c r="AG137" i="46"/>
  <c r="AF137" i="46"/>
  <c r="AE137" i="46"/>
  <c r="AD137" i="46"/>
  <c r="AC137" i="46"/>
  <c r="AB137" i="46"/>
  <c r="AA137" i="46"/>
  <c r="Z137" i="46"/>
  <c r="Y137" i="46"/>
  <c r="X137" i="46"/>
  <c r="T137" i="46"/>
  <c r="S137" i="46"/>
  <c r="R137" i="46"/>
  <c r="Q137" i="46"/>
  <c r="P137" i="46"/>
  <c r="O137" i="46"/>
  <c r="I137" i="46"/>
  <c r="H137" i="46"/>
  <c r="AK135" i="46"/>
  <c r="AJ135" i="46"/>
  <c r="AI135" i="46"/>
  <c r="AH135" i="46"/>
  <c r="AG135" i="46"/>
  <c r="AF135" i="46"/>
  <c r="AE135" i="46"/>
  <c r="AD135" i="46"/>
  <c r="AC135" i="46"/>
  <c r="AB135" i="46"/>
  <c r="AA135" i="46"/>
  <c r="Z135" i="46"/>
  <c r="Y135" i="46"/>
  <c r="X135" i="46"/>
  <c r="T135" i="46"/>
  <c r="S135" i="46"/>
  <c r="R135" i="46"/>
  <c r="Q135" i="46"/>
  <c r="P135" i="46"/>
  <c r="O135" i="46"/>
  <c r="I135" i="46"/>
  <c r="H135" i="46"/>
  <c r="AK134" i="46"/>
  <c r="AJ134" i="46"/>
  <c r="AI134" i="46"/>
  <c r="AH134" i="46"/>
  <c r="AG134" i="46"/>
  <c r="AF134" i="46"/>
  <c r="AE134" i="46"/>
  <c r="AD134" i="46"/>
  <c r="AC134" i="46"/>
  <c r="AB134" i="46"/>
  <c r="AA134" i="46"/>
  <c r="Z134" i="46"/>
  <c r="Y134" i="46"/>
  <c r="X134" i="46"/>
  <c r="T134" i="46"/>
  <c r="S134" i="46"/>
  <c r="R134" i="46"/>
  <c r="Q134" i="46"/>
  <c r="P134" i="46"/>
  <c r="O134" i="46"/>
  <c r="I134" i="46"/>
  <c r="H134" i="46"/>
  <c r="AK133" i="46"/>
  <c r="AJ133" i="46"/>
  <c r="AI133" i="46"/>
  <c r="AH133" i="46"/>
  <c r="AG133" i="46"/>
  <c r="AF133" i="46"/>
  <c r="AE133" i="46"/>
  <c r="AD133" i="46"/>
  <c r="AC133" i="46"/>
  <c r="AB133" i="46"/>
  <c r="AA133" i="46"/>
  <c r="Z133" i="46"/>
  <c r="Y133" i="46"/>
  <c r="X133" i="46"/>
  <c r="T133" i="46"/>
  <c r="S133" i="46"/>
  <c r="R133" i="46"/>
  <c r="Q133" i="46"/>
  <c r="P133" i="46"/>
  <c r="O133" i="46"/>
  <c r="I133" i="46"/>
  <c r="H133" i="46"/>
  <c r="AK132" i="46"/>
  <c r="AJ132" i="46"/>
  <c r="AI132" i="46"/>
  <c r="AH132" i="46"/>
  <c r="AG132" i="46"/>
  <c r="AF132" i="46"/>
  <c r="AE132" i="46"/>
  <c r="AD132" i="46"/>
  <c r="AC132" i="46"/>
  <c r="AB132" i="46"/>
  <c r="AA132" i="46"/>
  <c r="Z132" i="46"/>
  <c r="Y132" i="46"/>
  <c r="X132" i="46"/>
  <c r="T132" i="46"/>
  <c r="S132" i="46"/>
  <c r="R132" i="46"/>
  <c r="Q132" i="46"/>
  <c r="P132" i="46"/>
  <c r="O132" i="46"/>
  <c r="I132" i="46"/>
  <c r="H132" i="46"/>
  <c r="AK131" i="46"/>
  <c r="AJ131" i="46"/>
  <c r="AI131" i="46"/>
  <c r="AH131" i="46"/>
  <c r="AG131" i="46"/>
  <c r="AF131" i="46"/>
  <c r="AE131" i="46"/>
  <c r="AD131" i="46"/>
  <c r="AC131" i="46"/>
  <c r="AB131" i="46"/>
  <c r="AA131" i="46"/>
  <c r="Z131" i="46"/>
  <c r="Y131" i="46"/>
  <c r="X131" i="46"/>
  <c r="T131" i="46"/>
  <c r="S131" i="46"/>
  <c r="R131" i="46"/>
  <c r="Q131" i="46"/>
  <c r="P131" i="46"/>
  <c r="O131" i="46"/>
  <c r="I131" i="46"/>
  <c r="H131" i="46"/>
  <c r="AK130" i="46"/>
  <c r="AJ130" i="46"/>
  <c r="AI130" i="46"/>
  <c r="AH130" i="46"/>
  <c r="AG130" i="46"/>
  <c r="AF130" i="46"/>
  <c r="AE130" i="46"/>
  <c r="AD130" i="46"/>
  <c r="AC130" i="46"/>
  <c r="AB130" i="46"/>
  <c r="AA130" i="46"/>
  <c r="Z130" i="46"/>
  <c r="Y130" i="46"/>
  <c r="X130" i="46"/>
  <c r="T130" i="46"/>
  <c r="S130" i="46"/>
  <c r="R130" i="46"/>
  <c r="Q130" i="46"/>
  <c r="P130" i="46"/>
  <c r="O130" i="46"/>
  <c r="I130" i="46"/>
  <c r="H130" i="46"/>
  <c r="AK129" i="46"/>
  <c r="AJ129" i="46"/>
  <c r="AI129" i="46"/>
  <c r="AH129" i="46"/>
  <c r="AG129" i="46"/>
  <c r="AF129" i="46"/>
  <c r="AE129" i="46"/>
  <c r="AD129" i="46"/>
  <c r="AC129" i="46"/>
  <c r="AB129" i="46"/>
  <c r="AA129" i="46"/>
  <c r="Z129" i="46"/>
  <c r="Y129" i="46"/>
  <c r="X129" i="46"/>
  <c r="T129" i="46"/>
  <c r="S129" i="46"/>
  <c r="R129" i="46"/>
  <c r="Q129" i="46"/>
  <c r="P129" i="46"/>
  <c r="O129" i="46"/>
  <c r="I129" i="46"/>
  <c r="H129" i="46"/>
  <c r="AK128" i="46"/>
  <c r="AJ128" i="46"/>
  <c r="AI128" i="46"/>
  <c r="AH128" i="46"/>
  <c r="AG128" i="46"/>
  <c r="AF128" i="46"/>
  <c r="AE128" i="46"/>
  <c r="AD128" i="46"/>
  <c r="AC128" i="46"/>
  <c r="AB128" i="46"/>
  <c r="AA128" i="46"/>
  <c r="Z128" i="46"/>
  <c r="Y128" i="46"/>
  <c r="X128" i="46"/>
  <c r="S128" i="46"/>
  <c r="R128" i="46"/>
  <c r="Q128" i="46"/>
  <c r="P128" i="46"/>
  <c r="O128" i="46"/>
  <c r="M128" i="46"/>
  <c r="L128" i="46"/>
  <c r="H128" i="46"/>
  <c r="G128" i="46"/>
  <c r="F128" i="46"/>
  <c r="E128" i="46"/>
  <c r="AK126" i="46"/>
  <c r="AJ126" i="46"/>
  <c r="AI126" i="46"/>
  <c r="AH126" i="46"/>
  <c r="AG126" i="46"/>
  <c r="AF126" i="46"/>
  <c r="AE126" i="46"/>
  <c r="AD126" i="46"/>
  <c r="AC126" i="46"/>
  <c r="AB126" i="46"/>
  <c r="AA126" i="46"/>
  <c r="Z126" i="46"/>
  <c r="Y126" i="46"/>
  <c r="X126" i="46"/>
  <c r="T126" i="46"/>
  <c r="S126" i="46"/>
  <c r="R126" i="46"/>
  <c r="Q126" i="46"/>
  <c r="P126" i="46"/>
  <c r="O126" i="46"/>
  <c r="I126" i="46"/>
  <c r="H126" i="46"/>
  <c r="AK125" i="46"/>
  <c r="AJ125" i="46"/>
  <c r="AI125" i="46"/>
  <c r="AH125" i="46"/>
  <c r="AG125" i="46"/>
  <c r="AF125" i="46"/>
  <c r="AE125" i="46"/>
  <c r="AD125" i="46"/>
  <c r="AC125" i="46"/>
  <c r="AB125" i="46"/>
  <c r="AA125" i="46"/>
  <c r="Z125" i="46"/>
  <c r="Y125" i="46"/>
  <c r="X125" i="46"/>
  <c r="T125" i="46"/>
  <c r="S125" i="46"/>
  <c r="R125" i="46"/>
  <c r="Q125" i="46"/>
  <c r="P125" i="46"/>
  <c r="O125" i="46"/>
  <c r="I125" i="46"/>
  <c r="H125" i="46"/>
  <c r="AK124" i="46"/>
  <c r="AJ124" i="46"/>
  <c r="AI124" i="46"/>
  <c r="AH124" i="46"/>
  <c r="AG124" i="46"/>
  <c r="AF124" i="46"/>
  <c r="AE124" i="46"/>
  <c r="AD124" i="46"/>
  <c r="AC124" i="46"/>
  <c r="AB124" i="46"/>
  <c r="AA124" i="46"/>
  <c r="Z124" i="46"/>
  <c r="Y124" i="46"/>
  <c r="X124" i="46"/>
  <c r="T124" i="46"/>
  <c r="S124" i="46"/>
  <c r="R124" i="46"/>
  <c r="Q124" i="46"/>
  <c r="P124" i="46"/>
  <c r="O124" i="46"/>
  <c r="I124" i="46"/>
  <c r="H124" i="46"/>
  <c r="AK123" i="46"/>
  <c r="AJ123" i="46"/>
  <c r="AI123" i="46"/>
  <c r="AH123" i="46"/>
  <c r="AG123" i="46"/>
  <c r="AF123" i="46"/>
  <c r="AE123" i="46"/>
  <c r="AD123" i="46"/>
  <c r="AC123" i="46"/>
  <c r="AB123" i="46"/>
  <c r="AA123" i="46"/>
  <c r="Z123" i="46"/>
  <c r="Y123" i="46"/>
  <c r="X123" i="46"/>
  <c r="T123" i="46"/>
  <c r="S123" i="46"/>
  <c r="R123" i="46"/>
  <c r="Q123" i="46"/>
  <c r="P123" i="46"/>
  <c r="O123" i="46"/>
  <c r="I123" i="46"/>
  <c r="H123" i="46"/>
  <c r="AK122" i="46"/>
  <c r="AJ122" i="46"/>
  <c r="AI122" i="46"/>
  <c r="AH122" i="46"/>
  <c r="AG122" i="46"/>
  <c r="AF122" i="46"/>
  <c r="AE122" i="46"/>
  <c r="AD122" i="46"/>
  <c r="AC122" i="46"/>
  <c r="AB122" i="46"/>
  <c r="AA122" i="46"/>
  <c r="Z122" i="46"/>
  <c r="Y122" i="46"/>
  <c r="X122" i="46"/>
  <c r="T122" i="46"/>
  <c r="S122" i="46"/>
  <c r="R122" i="46"/>
  <c r="Q122" i="46"/>
  <c r="P122" i="46"/>
  <c r="O122" i="46"/>
  <c r="I122" i="46"/>
  <c r="H122" i="46"/>
  <c r="AK121" i="46"/>
  <c r="AJ121" i="46"/>
  <c r="AI121" i="46"/>
  <c r="AH121" i="46"/>
  <c r="AG121" i="46"/>
  <c r="AF121" i="46"/>
  <c r="AE121" i="46"/>
  <c r="AD121" i="46"/>
  <c r="AC121" i="46"/>
  <c r="AB121" i="46"/>
  <c r="AA121" i="46"/>
  <c r="Z121" i="46"/>
  <c r="Y121" i="46"/>
  <c r="X121" i="46"/>
  <c r="T121" i="46"/>
  <c r="S121" i="46"/>
  <c r="R121" i="46"/>
  <c r="Q121" i="46"/>
  <c r="P121" i="46"/>
  <c r="O121" i="46"/>
  <c r="I121" i="46"/>
  <c r="H121" i="46"/>
  <c r="AK120" i="46"/>
  <c r="AJ120" i="46"/>
  <c r="AI120" i="46"/>
  <c r="AH120" i="46"/>
  <c r="AG120" i="46"/>
  <c r="AF120" i="46"/>
  <c r="AE120" i="46"/>
  <c r="AD120" i="46"/>
  <c r="AC120" i="46"/>
  <c r="AB120" i="46"/>
  <c r="AA120" i="46"/>
  <c r="Z120" i="46"/>
  <c r="Y120" i="46"/>
  <c r="X120" i="46"/>
  <c r="T120" i="46"/>
  <c r="S120" i="46"/>
  <c r="R120" i="46"/>
  <c r="Q120" i="46"/>
  <c r="P120" i="46"/>
  <c r="O120" i="46"/>
  <c r="I120" i="46"/>
  <c r="H120" i="46"/>
  <c r="AK118" i="46"/>
  <c r="AJ118" i="46"/>
  <c r="AI118" i="46"/>
  <c r="AH118" i="46"/>
  <c r="AG118" i="46"/>
  <c r="AF118" i="46"/>
  <c r="AE118" i="46"/>
  <c r="AD118" i="46"/>
  <c r="AC118" i="46"/>
  <c r="AB118" i="46"/>
  <c r="AA118" i="46"/>
  <c r="Z118" i="46"/>
  <c r="Y118" i="46"/>
  <c r="X118" i="46"/>
  <c r="T118" i="46"/>
  <c r="S118" i="46"/>
  <c r="R118" i="46"/>
  <c r="Q118" i="46"/>
  <c r="P118" i="46"/>
  <c r="O118" i="46"/>
  <c r="M118" i="46"/>
  <c r="L118" i="46"/>
  <c r="H118" i="46"/>
  <c r="G118" i="46"/>
  <c r="F118" i="46"/>
  <c r="E118" i="46"/>
  <c r="AK117" i="46"/>
  <c r="AJ117" i="46"/>
  <c r="AI117" i="46"/>
  <c r="AH117" i="46"/>
  <c r="AG117" i="46"/>
  <c r="AF117" i="46"/>
  <c r="AE117" i="46"/>
  <c r="AD117" i="46"/>
  <c r="AC117" i="46"/>
  <c r="AB117" i="46"/>
  <c r="AA117" i="46"/>
  <c r="Z117" i="46"/>
  <c r="Y117" i="46"/>
  <c r="X117" i="46"/>
  <c r="T117" i="46"/>
  <c r="S117" i="46"/>
  <c r="R117" i="46"/>
  <c r="Q117" i="46"/>
  <c r="P117" i="46"/>
  <c r="O117" i="46"/>
  <c r="I117" i="46"/>
  <c r="H117" i="46"/>
  <c r="AK116" i="46"/>
  <c r="AJ116" i="46"/>
  <c r="AI116" i="46"/>
  <c r="AH116" i="46"/>
  <c r="AG116" i="46"/>
  <c r="AF116" i="46"/>
  <c r="AE116" i="46"/>
  <c r="AD116" i="46"/>
  <c r="AC116" i="46"/>
  <c r="AB116" i="46"/>
  <c r="AA116" i="46"/>
  <c r="Z116" i="46"/>
  <c r="Y116" i="46"/>
  <c r="X116" i="46"/>
  <c r="T116" i="46"/>
  <c r="S116" i="46"/>
  <c r="R116" i="46"/>
  <c r="Q116" i="46"/>
  <c r="P116" i="46"/>
  <c r="O116" i="46"/>
  <c r="I116" i="46"/>
  <c r="H116" i="46"/>
  <c r="AK115" i="46"/>
  <c r="AJ115" i="46"/>
  <c r="AI115" i="46"/>
  <c r="AH115" i="46"/>
  <c r="AG115" i="46"/>
  <c r="AF115" i="46"/>
  <c r="AE115" i="46"/>
  <c r="AD115" i="46"/>
  <c r="AC115" i="46"/>
  <c r="AB115" i="46"/>
  <c r="AA115" i="46"/>
  <c r="Z115" i="46"/>
  <c r="Y115" i="46"/>
  <c r="X115" i="46"/>
  <c r="S115" i="46"/>
  <c r="R115" i="46"/>
  <c r="Q115" i="46"/>
  <c r="P115" i="46"/>
  <c r="O115" i="46"/>
  <c r="M115" i="46"/>
  <c r="L115" i="46"/>
  <c r="H115" i="46"/>
  <c r="G115" i="46"/>
  <c r="F115" i="46"/>
  <c r="E115" i="46"/>
  <c r="AK114" i="46"/>
  <c r="AJ114" i="46"/>
  <c r="AI114" i="46"/>
  <c r="AH114" i="46"/>
  <c r="AG114" i="46"/>
  <c r="AF114" i="46"/>
  <c r="AE114" i="46"/>
  <c r="AD114" i="46"/>
  <c r="AC114" i="46"/>
  <c r="AB114" i="46"/>
  <c r="AA114" i="46"/>
  <c r="Z114" i="46"/>
  <c r="Y114" i="46"/>
  <c r="X114" i="46"/>
  <c r="T114" i="46"/>
  <c r="S114" i="46"/>
  <c r="R114" i="46"/>
  <c r="Q114" i="46"/>
  <c r="P114" i="46"/>
  <c r="O114" i="46"/>
  <c r="I114" i="46"/>
  <c r="H114" i="46"/>
  <c r="AK113" i="46"/>
  <c r="AJ113" i="46"/>
  <c r="AI113" i="46"/>
  <c r="AH113" i="46"/>
  <c r="AG113" i="46"/>
  <c r="AF113" i="46"/>
  <c r="AE113" i="46"/>
  <c r="AD113" i="46"/>
  <c r="AC113" i="46"/>
  <c r="AB113" i="46"/>
  <c r="AA113" i="46"/>
  <c r="Z113" i="46"/>
  <c r="Y113" i="46"/>
  <c r="X113" i="46"/>
  <c r="T113" i="46"/>
  <c r="S113" i="46"/>
  <c r="R113" i="46"/>
  <c r="Q113" i="46"/>
  <c r="P113" i="46"/>
  <c r="O113" i="46"/>
  <c r="I113" i="46"/>
  <c r="H113" i="46"/>
  <c r="AK112" i="46"/>
  <c r="AJ112" i="46"/>
  <c r="AI112" i="46"/>
  <c r="AH112" i="46"/>
  <c r="AG112" i="46"/>
  <c r="AF112" i="46"/>
  <c r="AE112" i="46"/>
  <c r="AD112" i="46"/>
  <c r="AC112" i="46"/>
  <c r="AB112" i="46"/>
  <c r="AA112" i="46"/>
  <c r="Z112" i="46"/>
  <c r="Y112" i="46"/>
  <c r="X112" i="46"/>
  <c r="T112" i="46"/>
  <c r="S112" i="46"/>
  <c r="R112" i="46"/>
  <c r="Q112" i="46"/>
  <c r="P112" i="46"/>
  <c r="O112" i="46"/>
  <c r="I112" i="46"/>
  <c r="H112" i="46"/>
  <c r="AK111" i="46"/>
  <c r="AJ111" i="46"/>
  <c r="AI111" i="46"/>
  <c r="AH111" i="46"/>
  <c r="AG111" i="46"/>
  <c r="AF111" i="46"/>
  <c r="AE111" i="46"/>
  <c r="AD111" i="46"/>
  <c r="AC111" i="46"/>
  <c r="AB111" i="46"/>
  <c r="AA111" i="46"/>
  <c r="Z111" i="46"/>
  <c r="Y111" i="46"/>
  <c r="X111" i="46"/>
  <c r="T111" i="46"/>
  <c r="S111" i="46"/>
  <c r="R111" i="46"/>
  <c r="Q111" i="46"/>
  <c r="P111" i="46"/>
  <c r="O111" i="46"/>
  <c r="I111" i="46"/>
  <c r="H111" i="46"/>
  <c r="AK110" i="46"/>
  <c r="AJ110" i="46"/>
  <c r="AI110" i="46"/>
  <c r="AH110" i="46"/>
  <c r="AG110" i="46"/>
  <c r="AF110" i="46"/>
  <c r="AE110" i="46"/>
  <c r="AD110" i="46"/>
  <c r="AC110" i="46"/>
  <c r="AB110" i="46"/>
  <c r="AA110" i="46"/>
  <c r="Z110" i="46"/>
  <c r="Y110" i="46"/>
  <c r="X110" i="46"/>
  <c r="T110" i="46"/>
  <c r="S110" i="46"/>
  <c r="R110" i="46"/>
  <c r="Q110" i="46"/>
  <c r="P110" i="46"/>
  <c r="O110" i="46"/>
  <c r="I110" i="46"/>
  <c r="H110" i="46"/>
  <c r="AK109" i="46"/>
  <c r="AJ109" i="46"/>
  <c r="AI109" i="46"/>
  <c r="AH109" i="46"/>
  <c r="AG109" i="46"/>
  <c r="AF109" i="46"/>
  <c r="AE109" i="46"/>
  <c r="AD109" i="46"/>
  <c r="AC109" i="46"/>
  <c r="AB109" i="46"/>
  <c r="AA109" i="46"/>
  <c r="Z109" i="46"/>
  <c r="Y109" i="46"/>
  <c r="X109" i="46"/>
  <c r="T109" i="46"/>
  <c r="S109" i="46"/>
  <c r="R109" i="46"/>
  <c r="Q109" i="46"/>
  <c r="P109" i="46"/>
  <c r="O109" i="46"/>
  <c r="I109" i="46"/>
  <c r="H109" i="46"/>
  <c r="AK108" i="46"/>
  <c r="AJ108" i="46"/>
  <c r="AI108" i="46"/>
  <c r="AH108" i="46"/>
  <c r="AG108" i="46"/>
  <c r="AF108" i="46"/>
  <c r="AE108" i="46"/>
  <c r="AD108" i="46"/>
  <c r="AC108" i="46"/>
  <c r="AB108" i="46"/>
  <c r="AA108" i="46"/>
  <c r="Z108" i="46"/>
  <c r="Y108" i="46"/>
  <c r="X108" i="46"/>
  <c r="T108" i="46"/>
  <c r="S108" i="46"/>
  <c r="R108" i="46"/>
  <c r="Q108" i="46"/>
  <c r="P108" i="46"/>
  <c r="O108" i="46"/>
  <c r="I108" i="46"/>
  <c r="H108" i="46"/>
  <c r="AK107" i="46"/>
  <c r="AJ107" i="46"/>
  <c r="AI107" i="46"/>
  <c r="AH107" i="46"/>
  <c r="AG107" i="46"/>
  <c r="AF107" i="46"/>
  <c r="AE107" i="46"/>
  <c r="AD107" i="46"/>
  <c r="AC107" i="46"/>
  <c r="AB107" i="46"/>
  <c r="AA107" i="46"/>
  <c r="Z107" i="46"/>
  <c r="Y107" i="46"/>
  <c r="X107" i="46"/>
  <c r="T107" i="46"/>
  <c r="S107" i="46"/>
  <c r="R107" i="46"/>
  <c r="Q107" i="46"/>
  <c r="P107" i="46"/>
  <c r="O107" i="46"/>
  <c r="I107" i="46"/>
  <c r="H107" i="46"/>
  <c r="AK106" i="46"/>
  <c r="AJ106" i="46"/>
  <c r="AI106" i="46"/>
  <c r="AH106" i="46"/>
  <c r="AG106" i="46"/>
  <c r="AF106" i="46"/>
  <c r="AE106" i="46"/>
  <c r="AD106" i="46"/>
  <c r="AC106" i="46"/>
  <c r="AB106" i="46"/>
  <c r="AA106" i="46"/>
  <c r="Z106" i="46"/>
  <c r="Y106" i="46"/>
  <c r="X106" i="46"/>
  <c r="T106" i="46"/>
  <c r="S106" i="46"/>
  <c r="R106" i="46"/>
  <c r="Q106" i="46"/>
  <c r="P106" i="46"/>
  <c r="O106" i="46"/>
  <c r="I106" i="46"/>
  <c r="H106" i="46"/>
  <c r="AK105" i="46"/>
  <c r="AJ105" i="46"/>
  <c r="AI105" i="46"/>
  <c r="AH105" i="46"/>
  <c r="AG105" i="46"/>
  <c r="AF105" i="46"/>
  <c r="AE105" i="46"/>
  <c r="AD105" i="46"/>
  <c r="AC105" i="46"/>
  <c r="AB105" i="46"/>
  <c r="AA105" i="46"/>
  <c r="Z105" i="46"/>
  <c r="Y105" i="46"/>
  <c r="X105" i="46"/>
  <c r="T105" i="46"/>
  <c r="S105" i="46"/>
  <c r="R105" i="46"/>
  <c r="Q105" i="46"/>
  <c r="P105" i="46"/>
  <c r="O105" i="46"/>
  <c r="I105" i="46"/>
  <c r="H105" i="46"/>
  <c r="AK103" i="46"/>
  <c r="AJ103" i="46"/>
  <c r="AI103" i="46"/>
  <c r="AH103" i="46"/>
  <c r="AG103" i="46"/>
  <c r="AF103" i="46"/>
  <c r="AE103" i="46"/>
  <c r="AD103" i="46"/>
  <c r="AC103" i="46"/>
  <c r="AB103" i="46"/>
  <c r="AA103" i="46"/>
  <c r="Z103" i="46"/>
  <c r="Y103" i="46"/>
  <c r="X103" i="46"/>
  <c r="S103" i="46"/>
  <c r="R103" i="46"/>
  <c r="Q103" i="46"/>
  <c r="P103" i="46"/>
  <c r="O103" i="46"/>
  <c r="M103" i="46"/>
  <c r="L103" i="46"/>
  <c r="H103" i="46"/>
  <c r="G103" i="46"/>
  <c r="F103" i="46"/>
  <c r="E103" i="46"/>
  <c r="AK102" i="46"/>
  <c r="AJ102" i="46"/>
  <c r="AI102" i="46"/>
  <c r="AH102" i="46"/>
  <c r="AG102" i="46"/>
  <c r="AF102" i="46"/>
  <c r="AE102" i="46"/>
  <c r="AD102" i="46"/>
  <c r="AC102" i="46"/>
  <c r="AB102" i="46"/>
  <c r="AA102" i="46"/>
  <c r="Z102" i="46"/>
  <c r="Y102" i="46"/>
  <c r="X102" i="46"/>
  <c r="T102" i="46"/>
  <c r="S102" i="46"/>
  <c r="R102" i="46"/>
  <c r="Q102" i="46"/>
  <c r="P102" i="46"/>
  <c r="O102" i="46"/>
  <c r="I102" i="46"/>
  <c r="H102" i="46"/>
  <c r="AK101" i="46"/>
  <c r="AJ101" i="46"/>
  <c r="AI101" i="46"/>
  <c r="AH101" i="46"/>
  <c r="AG101" i="46"/>
  <c r="AF101" i="46"/>
  <c r="AE101" i="46"/>
  <c r="AD101" i="46"/>
  <c r="AC101" i="46"/>
  <c r="AB101" i="46"/>
  <c r="AA101" i="46"/>
  <c r="Z101" i="46"/>
  <c r="Y101" i="46"/>
  <c r="X101" i="46"/>
  <c r="T101" i="46"/>
  <c r="S101" i="46"/>
  <c r="R101" i="46"/>
  <c r="Q101" i="46"/>
  <c r="P101" i="46"/>
  <c r="O101" i="46"/>
  <c r="I101" i="46"/>
  <c r="H101" i="46"/>
  <c r="AK100" i="46"/>
  <c r="AJ100" i="46"/>
  <c r="AI100" i="46"/>
  <c r="AH100" i="46"/>
  <c r="AG100" i="46"/>
  <c r="AF100" i="46"/>
  <c r="AE100" i="46"/>
  <c r="AD100" i="46"/>
  <c r="AC100" i="46"/>
  <c r="AB100" i="46"/>
  <c r="AA100" i="46"/>
  <c r="Z100" i="46"/>
  <c r="Y100" i="46"/>
  <c r="X100" i="46"/>
  <c r="T100" i="46"/>
  <c r="S100" i="46"/>
  <c r="R100" i="46"/>
  <c r="Q100" i="46"/>
  <c r="P100" i="46"/>
  <c r="O100" i="46"/>
  <c r="I100" i="46"/>
  <c r="H100" i="46"/>
  <c r="AK99" i="46"/>
  <c r="AJ99" i="46"/>
  <c r="AI99" i="46"/>
  <c r="AH99" i="46"/>
  <c r="AG99" i="46"/>
  <c r="AF99" i="46"/>
  <c r="AE99" i="46"/>
  <c r="AD99" i="46"/>
  <c r="AC99" i="46"/>
  <c r="AB99" i="46"/>
  <c r="AA99" i="46"/>
  <c r="Z99" i="46"/>
  <c r="Y99" i="46"/>
  <c r="X99" i="46"/>
  <c r="T99" i="46"/>
  <c r="S99" i="46"/>
  <c r="R99" i="46"/>
  <c r="Q99" i="46"/>
  <c r="P99" i="46"/>
  <c r="O99" i="46"/>
  <c r="I99" i="46"/>
  <c r="H99" i="46"/>
  <c r="AK98" i="46"/>
  <c r="AJ98" i="46"/>
  <c r="AI98" i="46"/>
  <c r="AH98" i="46"/>
  <c r="AG98" i="46"/>
  <c r="AF98" i="46"/>
  <c r="AE98" i="46"/>
  <c r="AD98" i="46"/>
  <c r="AC98" i="46"/>
  <c r="AB98" i="46"/>
  <c r="AA98" i="46"/>
  <c r="Z98" i="46"/>
  <c r="Y98" i="46"/>
  <c r="X98" i="46"/>
  <c r="T98" i="46"/>
  <c r="S98" i="46"/>
  <c r="R98" i="46"/>
  <c r="Q98" i="46"/>
  <c r="P98" i="46"/>
  <c r="O98" i="46"/>
  <c r="I98" i="46"/>
  <c r="H98" i="46"/>
  <c r="AK97" i="46"/>
  <c r="AJ97" i="46"/>
  <c r="AI97" i="46"/>
  <c r="AH97" i="46"/>
  <c r="AG97" i="46"/>
  <c r="AF97" i="46"/>
  <c r="AE97" i="46"/>
  <c r="AD97" i="46"/>
  <c r="AC97" i="46"/>
  <c r="AB97" i="46"/>
  <c r="AA97" i="46"/>
  <c r="Z97" i="46"/>
  <c r="Y97" i="46"/>
  <c r="X97" i="46"/>
  <c r="T97" i="46"/>
  <c r="S97" i="46"/>
  <c r="R97" i="46"/>
  <c r="Q97" i="46"/>
  <c r="P97" i="46"/>
  <c r="O97" i="46"/>
  <c r="I97" i="46"/>
  <c r="H97" i="46"/>
  <c r="AK96" i="46"/>
  <c r="AJ96" i="46"/>
  <c r="AI96" i="46"/>
  <c r="AH96" i="46"/>
  <c r="AG96" i="46"/>
  <c r="AF96" i="46"/>
  <c r="AE96" i="46"/>
  <c r="AD96" i="46"/>
  <c r="AC96" i="46"/>
  <c r="AB96" i="46"/>
  <c r="AA96" i="46"/>
  <c r="Z96" i="46"/>
  <c r="Y96" i="46"/>
  <c r="X96" i="46"/>
  <c r="T96" i="46"/>
  <c r="S96" i="46"/>
  <c r="R96" i="46"/>
  <c r="Q96" i="46"/>
  <c r="P96" i="46"/>
  <c r="O96" i="46"/>
  <c r="I96" i="46"/>
  <c r="H96" i="46"/>
  <c r="AK95" i="46"/>
  <c r="AJ95" i="46"/>
  <c r="AI95" i="46"/>
  <c r="AH95" i="46"/>
  <c r="AG95" i="46"/>
  <c r="AF95" i="46"/>
  <c r="AE95" i="46"/>
  <c r="AD95" i="46"/>
  <c r="AC95" i="46"/>
  <c r="AB95" i="46"/>
  <c r="AA95" i="46"/>
  <c r="Z95" i="46"/>
  <c r="Y95" i="46"/>
  <c r="X95" i="46"/>
  <c r="T95" i="46"/>
  <c r="S95" i="46"/>
  <c r="R95" i="46"/>
  <c r="Q95" i="46"/>
  <c r="P95" i="46"/>
  <c r="O95" i="46"/>
  <c r="I95" i="46"/>
  <c r="H95" i="46"/>
  <c r="AK94" i="46"/>
  <c r="AJ94" i="46"/>
  <c r="AI94" i="46"/>
  <c r="AH94" i="46"/>
  <c r="AG94" i="46"/>
  <c r="AF94" i="46"/>
  <c r="AE94" i="46"/>
  <c r="AD94" i="46"/>
  <c r="AC94" i="46"/>
  <c r="AB94" i="46"/>
  <c r="AA94" i="46"/>
  <c r="Z94" i="46"/>
  <c r="Y94" i="46"/>
  <c r="X94" i="46"/>
  <c r="T94" i="46"/>
  <c r="S94" i="46"/>
  <c r="R94" i="46"/>
  <c r="Q94" i="46"/>
  <c r="P94" i="46"/>
  <c r="O94" i="46"/>
  <c r="I94" i="46"/>
  <c r="H94" i="46"/>
  <c r="AK93" i="46"/>
  <c r="AJ93" i="46"/>
  <c r="AI93" i="46"/>
  <c r="AH93" i="46"/>
  <c r="AG93" i="46"/>
  <c r="AF93" i="46"/>
  <c r="AE93" i="46"/>
  <c r="AD93" i="46"/>
  <c r="AC93" i="46"/>
  <c r="AB93" i="46"/>
  <c r="AA93" i="46"/>
  <c r="Z93" i="46"/>
  <c r="Y93" i="46"/>
  <c r="X93" i="46"/>
  <c r="T93" i="46"/>
  <c r="S93" i="46"/>
  <c r="R93" i="46"/>
  <c r="Q93" i="46"/>
  <c r="P93" i="46"/>
  <c r="O93" i="46"/>
  <c r="I93" i="46"/>
  <c r="H93" i="46"/>
  <c r="AK92" i="46"/>
  <c r="AJ92" i="46"/>
  <c r="AI92" i="46"/>
  <c r="AH92" i="46"/>
  <c r="AG92" i="46"/>
  <c r="AF92" i="46"/>
  <c r="AE92" i="46"/>
  <c r="AD92" i="46"/>
  <c r="AC92" i="46"/>
  <c r="AB92" i="46"/>
  <c r="AA92" i="46"/>
  <c r="Z92" i="46"/>
  <c r="Y92" i="46"/>
  <c r="X92" i="46"/>
  <c r="T92" i="46"/>
  <c r="S92" i="46"/>
  <c r="R92" i="46"/>
  <c r="Q92" i="46"/>
  <c r="P92" i="46"/>
  <c r="O92" i="46"/>
  <c r="I92" i="46"/>
  <c r="H92" i="46"/>
  <c r="AK90" i="46"/>
  <c r="AJ90" i="46"/>
  <c r="AI90" i="46"/>
  <c r="AH90" i="46"/>
  <c r="AG90" i="46"/>
  <c r="AF90" i="46"/>
  <c r="AE90" i="46"/>
  <c r="AD90" i="46"/>
  <c r="AC90" i="46"/>
  <c r="AB90" i="46"/>
  <c r="AA90" i="46"/>
  <c r="Z90" i="46"/>
  <c r="Y90" i="46"/>
  <c r="X90" i="46"/>
  <c r="S90" i="46"/>
  <c r="R90" i="46"/>
  <c r="Q90" i="46"/>
  <c r="P90" i="46"/>
  <c r="O90" i="46"/>
  <c r="M90" i="46"/>
  <c r="L90" i="46"/>
  <c r="H90" i="46"/>
  <c r="G90" i="46"/>
  <c r="F90" i="46"/>
  <c r="E90" i="46"/>
  <c r="AK89" i="46"/>
  <c r="AJ89" i="46"/>
  <c r="AI89" i="46"/>
  <c r="AH89" i="46"/>
  <c r="AG89" i="46"/>
  <c r="AF89" i="46"/>
  <c r="AE89" i="46"/>
  <c r="AD89" i="46"/>
  <c r="AC89" i="46"/>
  <c r="AB89" i="46"/>
  <c r="AA89" i="46"/>
  <c r="Z89" i="46"/>
  <c r="Y89" i="46"/>
  <c r="X89" i="46"/>
  <c r="T89" i="46"/>
  <c r="S89" i="46"/>
  <c r="R89" i="46"/>
  <c r="Q89" i="46"/>
  <c r="P89" i="46"/>
  <c r="O89" i="46"/>
  <c r="I89" i="46"/>
  <c r="H89" i="46"/>
  <c r="AK88" i="46"/>
  <c r="AJ88" i="46"/>
  <c r="AI88" i="46"/>
  <c r="AH88" i="46"/>
  <c r="AG88" i="46"/>
  <c r="AF88" i="46"/>
  <c r="AE88" i="46"/>
  <c r="AD88" i="46"/>
  <c r="AC88" i="46"/>
  <c r="AB88" i="46"/>
  <c r="AA88" i="46"/>
  <c r="Z88" i="46"/>
  <c r="Y88" i="46"/>
  <c r="X88" i="46"/>
  <c r="T88" i="46"/>
  <c r="S88" i="46"/>
  <c r="R88" i="46"/>
  <c r="Q88" i="46"/>
  <c r="P88" i="46"/>
  <c r="O88" i="46"/>
  <c r="I88" i="46"/>
  <c r="H88" i="46"/>
  <c r="AK87" i="46"/>
  <c r="AJ87" i="46"/>
  <c r="AI87" i="46"/>
  <c r="AH87" i="46"/>
  <c r="AG87" i="46"/>
  <c r="AF87" i="46"/>
  <c r="AE87" i="46"/>
  <c r="AD87" i="46"/>
  <c r="AC87" i="46"/>
  <c r="AB87" i="46"/>
  <c r="AA87" i="46"/>
  <c r="Z87" i="46"/>
  <c r="Y87" i="46"/>
  <c r="X87" i="46"/>
  <c r="T87" i="46"/>
  <c r="S87" i="46"/>
  <c r="R87" i="46"/>
  <c r="Q87" i="46"/>
  <c r="P87" i="46"/>
  <c r="O87" i="46"/>
  <c r="I87" i="46"/>
  <c r="H87" i="46"/>
  <c r="AK86" i="46"/>
  <c r="AJ86" i="46"/>
  <c r="AI86" i="46"/>
  <c r="AH86" i="46"/>
  <c r="AG86" i="46"/>
  <c r="AF86" i="46"/>
  <c r="AE86" i="46"/>
  <c r="AD86" i="46"/>
  <c r="AC86" i="46"/>
  <c r="AB86" i="46"/>
  <c r="AA86" i="46"/>
  <c r="Z86" i="46"/>
  <c r="Y86" i="46"/>
  <c r="X86" i="46"/>
  <c r="T86" i="46"/>
  <c r="S86" i="46"/>
  <c r="R86" i="46"/>
  <c r="Q86" i="46"/>
  <c r="P86" i="46"/>
  <c r="O86" i="46"/>
  <c r="I86" i="46"/>
  <c r="H86" i="46"/>
  <c r="AK85" i="46"/>
  <c r="AJ85" i="46"/>
  <c r="AI85" i="46"/>
  <c r="AH85" i="46"/>
  <c r="AG85" i="46"/>
  <c r="AF85" i="46"/>
  <c r="AE85" i="46"/>
  <c r="AD85" i="46"/>
  <c r="AC85" i="46"/>
  <c r="AB85" i="46"/>
  <c r="AA85" i="46"/>
  <c r="Z85" i="46"/>
  <c r="Y85" i="46"/>
  <c r="X85" i="46"/>
  <c r="T85" i="46"/>
  <c r="S85" i="46"/>
  <c r="R85" i="46"/>
  <c r="Q85" i="46"/>
  <c r="P85" i="46"/>
  <c r="O85" i="46"/>
  <c r="I85" i="46"/>
  <c r="H85" i="46"/>
  <c r="AK84" i="46"/>
  <c r="AJ84" i="46"/>
  <c r="AI84" i="46"/>
  <c r="AH84" i="46"/>
  <c r="AG84" i="46"/>
  <c r="AF84" i="46"/>
  <c r="AE84" i="46"/>
  <c r="AD84" i="46"/>
  <c r="AC84" i="46"/>
  <c r="AB84" i="46"/>
  <c r="AA84" i="46"/>
  <c r="Z84" i="46"/>
  <c r="Y84" i="46"/>
  <c r="X84" i="46"/>
  <c r="S84" i="46"/>
  <c r="R84" i="46"/>
  <c r="Q84" i="46"/>
  <c r="P84" i="46"/>
  <c r="O84" i="46"/>
  <c r="M84" i="46"/>
  <c r="L84" i="46"/>
  <c r="H84" i="46"/>
  <c r="G84" i="46"/>
  <c r="F84" i="46"/>
  <c r="E84" i="46"/>
  <c r="AK83" i="46"/>
  <c r="AJ83" i="46"/>
  <c r="AI83" i="46"/>
  <c r="AH83" i="46"/>
  <c r="AG83" i="46"/>
  <c r="AF83" i="46"/>
  <c r="AE83" i="46"/>
  <c r="AD83" i="46"/>
  <c r="AC83" i="46"/>
  <c r="AB83" i="46"/>
  <c r="AA83" i="46"/>
  <c r="Z83" i="46"/>
  <c r="Y83" i="46"/>
  <c r="X83" i="46"/>
  <c r="T83" i="46"/>
  <c r="S83" i="46"/>
  <c r="R83" i="46"/>
  <c r="Q83" i="46"/>
  <c r="P83" i="46"/>
  <c r="O83" i="46"/>
  <c r="I83" i="46"/>
  <c r="H83" i="46"/>
  <c r="AK82" i="46"/>
  <c r="AJ82" i="46"/>
  <c r="AI82" i="46"/>
  <c r="AH82" i="46"/>
  <c r="AG82" i="46"/>
  <c r="AF82" i="46"/>
  <c r="AE82" i="46"/>
  <c r="AD82" i="46"/>
  <c r="AC82" i="46"/>
  <c r="AB82" i="46"/>
  <c r="AA82" i="46"/>
  <c r="Z82" i="46"/>
  <c r="Y82" i="46"/>
  <c r="X82" i="46"/>
  <c r="T82" i="46"/>
  <c r="S82" i="46"/>
  <c r="R82" i="46"/>
  <c r="Q82" i="46"/>
  <c r="P82" i="46"/>
  <c r="O82" i="46"/>
  <c r="I82" i="46"/>
  <c r="H82" i="46"/>
  <c r="AK81" i="46"/>
  <c r="AJ81" i="46"/>
  <c r="AI81" i="46"/>
  <c r="AH81" i="46"/>
  <c r="AG81" i="46"/>
  <c r="AF81" i="46"/>
  <c r="AE81" i="46"/>
  <c r="AD81" i="46"/>
  <c r="AC81" i="46"/>
  <c r="AB81" i="46"/>
  <c r="AA81" i="46"/>
  <c r="Z81" i="46"/>
  <c r="Y81" i="46"/>
  <c r="X81" i="46"/>
  <c r="T81" i="46"/>
  <c r="S81" i="46"/>
  <c r="R81" i="46"/>
  <c r="Q81" i="46"/>
  <c r="P81" i="46"/>
  <c r="O81" i="46"/>
  <c r="I81" i="46"/>
  <c r="H81" i="46"/>
  <c r="AK80" i="46"/>
  <c r="AJ80" i="46"/>
  <c r="AI80" i="46"/>
  <c r="AH80" i="46"/>
  <c r="AG80" i="46"/>
  <c r="AF80" i="46"/>
  <c r="AE80" i="46"/>
  <c r="AD80" i="46"/>
  <c r="AC80" i="46"/>
  <c r="AB80" i="46"/>
  <c r="AA80" i="46"/>
  <c r="Z80" i="46"/>
  <c r="Y80" i="46"/>
  <c r="X80" i="46"/>
  <c r="T80" i="46"/>
  <c r="S80" i="46"/>
  <c r="R80" i="46"/>
  <c r="Q80" i="46"/>
  <c r="P80" i="46"/>
  <c r="O80" i="46"/>
  <c r="I80" i="46"/>
  <c r="H80" i="46"/>
  <c r="AK79" i="46"/>
  <c r="AJ79" i="46"/>
  <c r="AI79" i="46"/>
  <c r="AH79" i="46"/>
  <c r="AG79" i="46"/>
  <c r="AF79" i="46"/>
  <c r="AE79" i="46"/>
  <c r="AD79" i="46"/>
  <c r="AC79" i="46"/>
  <c r="AB79" i="46"/>
  <c r="AA79" i="46"/>
  <c r="Z79" i="46"/>
  <c r="Y79" i="46"/>
  <c r="X79" i="46"/>
  <c r="T79" i="46"/>
  <c r="S79" i="46"/>
  <c r="R79" i="46"/>
  <c r="Q79" i="46"/>
  <c r="P79" i="46"/>
  <c r="O79" i="46"/>
  <c r="I79" i="46"/>
  <c r="H79" i="46"/>
  <c r="AK78" i="46"/>
  <c r="AJ78" i="46"/>
  <c r="AI78" i="46"/>
  <c r="AH78" i="46"/>
  <c r="AG78" i="46"/>
  <c r="AF78" i="46"/>
  <c r="AE78" i="46"/>
  <c r="AD78" i="46"/>
  <c r="AC78" i="46"/>
  <c r="AB78" i="46"/>
  <c r="AA78" i="46"/>
  <c r="Z78" i="46"/>
  <c r="Y78" i="46"/>
  <c r="X78" i="46"/>
  <c r="S78" i="46"/>
  <c r="R78" i="46"/>
  <c r="Q78" i="46"/>
  <c r="P78" i="46"/>
  <c r="O78" i="46"/>
  <c r="M78" i="46"/>
  <c r="L78" i="46"/>
  <c r="H78" i="46"/>
  <c r="G78" i="46"/>
  <c r="F78" i="46"/>
  <c r="E78" i="46"/>
  <c r="AK76" i="46"/>
  <c r="AJ76" i="46"/>
  <c r="AI76" i="46"/>
  <c r="AH76" i="46"/>
  <c r="AG76" i="46"/>
  <c r="AF76" i="46"/>
  <c r="AE76" i="46"/>
  <c r="AD76" i="46"/>
  <c r="AC76" i="46"/>
  <c r="AB76" i="46"/>
  <c r="AA76" i="46"/>
  <c r="Z76" i="46"/>
  <c r="Y76" i="46"/>
  <c r="X76" i="46"/>
  <c r="T76" i="46"/>
  <c r="S76" i="46"/>
  <c r="R76" i="46"/>
  <c r="Q76" i="46"/>
  <c r="P76" i="46"/>
  <c r="O76" i="46"/>
  <c r="I76" i="46"/>
  <c r="H76" i="46"/>
  <c r="AK75" i="46"/>
  <c r="AJ75" i="46"/>
  <c r="AI75" i="46"/>
  <c r="AH75" i="46"/>
  <c r="AG75" i="46"/>
  <c r="AF75" i="46"/>
  <c r="AE75" i="46"/>
  <c r="AD75" i="46"/>
  <c r="AC75" i="46"/>
  <c r="AB75" i="46"/>
  <c r="AA75" i="46"/>
  <c r="Z75" i="46"/>
  <c r="Y75" i="46"/>
  <c r="X75" i="46"/>
  <c r="T75" i="46"/>
  <c r="S75" i="46"/>
  <c r="R75" i="46"/>
  <c r="Q75" i="46"/>
  <c r="P75" i="46"/>
  <c r="O75" i="46"/>
  <c r="I75" i="46"/>
  <c r="H75" i="46"/>
  <c r="AK70" i="46"/>
  <c r="AJ70" i="46"/>
  <c r="AI70" i="46"/>
  <c r="AH70" i="46"/>
  <c r="AG70" i="46"/>
  <c r="AF70" i="46"/>
  <c r="AE70" i="46"/>
  <c r="AD70" i="46"/>
  <c r="AC70" i="46"/>
  <c r="AB70" i="46"/>
  <c r="AA70" i="46"/>
  <c r="Z70" i="46"/>
  <c r="Y70" i="46"/>
  <c r="X70" i="46"/>
  <c r="S70" i="46"/>
  <c r="R70" i="46"/>
  <c r="Q70" i="46"/>
  <c r="P70" i="46"/>
  <c r="O70" i="46"/>
  <c r="M70" i="46"/>
  <c r="L70" i="46"/>
  <c r="H70" i="46"/>
  <c r="G70" i="46"/>
  <c r="F70" i="46"/>
  <c r="E70" i="46"/>
  <c r="AK68" i="46"/>
  <c r="AJ68" i="46"/>
  <c r="AI68" i="46"/>
  <c r="AH68" i="46"/>
  <c r="AG68" i="46"/>
  <c r="AF68" i="46"/>
  <c r="AE68" i="46"/>
  <c r="AD68" i="46"/>
  <c r="AC68" i="46"/>
  <c r="AB68" i="46"/>
  <c r="AA68" i="46"/>
  <c r="Z68" i="46"/>
  <c r="Y68" i="46"/>
  <c r="X68" i="46"/>
  <c r="S68" i="46"/>
  <c r="R68" i="46"/>
  <c r="Q68" i="46"/>
  <c r="P68" i="46"/>
  <c r="O68" i="46"/>
  <c r="M68" i="46"/>
  <c r="L68" i="46"/>
  <c r="H68" i="46"/>
  <c r="G68" i="46"/>
  <c r="F68" i="46"/>
  <c r="E68" i="46"/>
  <c r="AJ67" i="46"/>
  <c r="AI67" i="46"/>
  <c r="AH67" i="46"/>
  <c r="AG67" i="46"/>
  <c r="AF67" i="46"/>
  <c r="AE67" i="46"/>
  <c r="AD67" i="46"/>
  <c r="AC67" i="46"/>
  <c r="AB67" i="46"/>
  <c r="AA67" i="46"/>
  <c r="Z67" i="46"/>
  <c r="Y67" i="46"/>
  <c r="X67" i="46"/>
  <c r="S67" i="46"/>
  <c r="R67" i="46"/>
  <c r="Q67" i="46"/>
  <c r="P67" i="46"/>
  <c r="O67" i="46"/>
  <c r="M67" i="46"/>
  <c r="L67" i="46"/>
  <c r="H67" i="46"/>
  <c r="G67" i="46"/>
  <c r="F67" i="46"/>
  <c r="E67" i="46"/>
  <c r="AK66" i="46"/>
  <c r="AJ66" i="46"/>
  <c r="AI66" i="46"/>
  <c r="AH66" i="46"/>
  <c r="AG66" i="46"/>
  <c r="AF66" i="46"/>
  <c r="AE66" i="46"/>
  <c r="AD66" i="46"/>
  <c r="AC66" i="46"/>
  <c r="AB66" i="46"/>
  <c r="AA66" i="46"/>
  <c r="Z66" i="46"/>
  <c r="Y66" i="46"/>
  <c r="X66" i="46"/>
  <c r="T66" i="46"/>
  <c r="S66" i="46"/>
  <c r="R66" i="46"/>
  <c r="Q66" i="46"/>
  <c r="P66" i="46"/>
  <c r="O66" i="46"/>
  <c r="H66" i="46"/>
  <c r="AK65" i="46"/>
  <c r="AJ65" i="46"/>
  <c r="AI65" i="46"/>
  <c r="AH65" i="46"/>
  <c r="AG65" i="46"/>
  <c r="AF65" i="46"/>
  <c r="AE65" i="46"/>
  <c r="AD65" i="46"/>
  <c r="AC65" i="46"/>
  <c r="AB65" i="46"/>
  <c r="AA65" i="46"/>
  <c r="Z65" i="46"/>
  <c r="Y65" i="46"/>
  <c r="X65" i="46"/>
  <c r="T65" i="46"/>
  <c r="S65" i="46"/>
  <c r="R65" i="46"/>
  <c r="Q65" i="46"/>
  <c r="P65" i="46"/>
  <c r="O65" i="46"/>
  <c r="H65" i="46"/>
  <c r="AJ64" i="46"/>
  <c r="AI64" i="46"/>
  <c r="AH64" i="46"/>
  <c r="AG64" i="46"/>
  <c r="AF64" i="46"/>
  <c r="AE64" i="46"/>
  <c r="AD64" i="46"/>
  <c r="AC64" i="46"/>
  <c r="AB64" i="46"/>
  <c r="AA64" i="46"/>
  <c r="Z64" i="46"/>
  <c r="Y64" i="46"/>
  <c r="X64" i="46"/>
  <c r="S64" i="46"/>
  <c r="R64" i="46"/>
  <c r="Q64" i="46"/>
  <c r="P64" i="46"/>
  <c r="O64" i="46"/>
  <c r="M64" i="46"/>
  <c r="L64" i="46"/>
  <c r="H64" i="46"/>
  <c r="G64" i="46"/>
  <c r="F64" i="46"/>
  <c r="E64" i="46"/>
  <c r="AK63" i="46"/>
  <c r="AJ63" i="46"/>
  <c r="AI63" i="46"/>
  <c r="AH63" i="46"/>
  <c r="AG63" i="46"/>
  <c r="AF63" i="46"/>
  <c r="AE63" i="46"/>
  <c r="AD63" i="46"/>
  <c r="AC63" i="46"/>
  <c r="AB63" i="46"/>
  <c r="AA63" i="46"/>
  <c r="Z63" i="46"/>
  <c r="Y63" i="46"/>
  <c r="X63" i="46"/>
  <c r="T63" i="46"/>
  <c r="S63" i="46"/>
  <c r="R63" i="46"/>
  <c r="Q63" i="46"/>
  <c r="P63" i="46"/>
  <c r="O63" i="46"/>
  <c r="H63" i="46"/>
  <c r="AK62" i="46"/>
  <c r="AJ62" i="46"/>
  <c r="AI62" i="46"/>
  <c r="AH62" i="46"/>
  <c r="AG62" i="46"/>
  <c r="AF62" i="46"/>
  <c r="AE62" i="46"/>
  <c r="AD62" i="46"/>
  <c r="AC62" i="46"/>
  <c r="AB62" i="46"/>
  <c r="AA62" i="46"/>
  <c r="Z62" i="46"/>
  <c r="Y62" i="46"/>
  <c r="X62" i="46"/>
  <c r="T62" i="46"/>
  <c r="S62" i="46"/>
  <c r="R62" i="46"/>
  <c r="Q62" i="46"/>
  <c r="P62" i="46"/>
  <c r="O62" i="46"/>
  <c r="H62" i="46"/>
  <c r="AJ61" i="46"/>
  <c r="AI61" i="46"/>
  <c r="AH61" i="46"/>
  <c r="AG61" i="46"/>
  <c r="AF61" i="46"/>
  <c r="AE61" i="46"/>
  <c r="AD61" i="46"/>
  <c r="AC61" i="46"/>
  <c r="AB61" i="46"/>
  <c r="AA61" i="46"/>
  <c r="Z61" i="46"/>
  <c r="Y61" i="46"/>
  <c r="X61" i="46"/>
  <c r="S61" i="46"/>
  <c r="R61" i="46"/>
  <c r="Q61" i="46"/>
  <c r="P61" i="46"/>
  <c r="O61" i="46"/>
  <c r="M61" i="46"/>
  <c r="L61" i="46"/>
  <c r="H61" i="46"/>
  <c r="G61" i="46"/>
  <c r="F61" i="46"/>
  <c r="E61" i="46"/>
  <c r="AK60" i="46"/>
  <c r="AJ60" i="46"/>
  <c r="AI60" i="46"/>
  <c r="AH60" i="46"/>
  <c r="AG60" i="46"/>
  <c r="AF60" i="46"/>
  <c r="AE60" i="46"/>
  <c r="AD60" i="46"/>
  <c r="AC60" i="46"/>
  <c r="AB60" i="46"/>
  <c r="AA60" i="46"/>
  <c r="Z60" i="46"/>
  <c r="Y60" i="46"/>
  <c r="X60" i="46"/>
  <c r="T60" i="46"/>
  <c r="S60" i="46"/>
  <c r="R60" i="46"/>
  <c r="Q60" i="46"/>
  <c r="P60" i="46"/>
  <c r="O60" i="46"/>
  <c r="H60" i="46"/>
  <c r="AK59" i="46"/>
  <c r="AJ59" i="46"/>
  <c r="AI59" i="46"/>
  <c r="AH59" i="46"/>
  <c r="AG59" i="46"/>
  <c r="AF59" i="46"/>
  <c r="AE59" i="46"/>
  <c r="AD59" i="46"/>
  <c r="AC59" i="46"/>
  <c r="AB59" i="46"/>
  <c r="AA59" i="46"/>
  <c r="Z59" i="46"/>
  <c r="Y59" i="46"/>
  <c r="X59" i="46"/>
  <c r="T59" i="46"/>
  <c r="S59" i="46"/>
  <c r="R59" i="46"/>
  <c r="Q59" i="46"/>
  <c r="P59" i="46"/>
  <c r="O59" i="46"/>
  <c r="H59" i="46"/>
  <c r="AK58" i="46"/>
  <c r="AJ58" i="46"/>
  <c r="AI58" i="46"/>
  <c r="AH58" i="46"/>
  <c r="AG58" i="46"/>
  <c r="AF58" i="46"/>
  <c r="AE58" i="46"/>
  <c r="AD58" i="46"/>
  <c r="AC58" i="46"/>
  <c r="AB58" i="46"/>
  <c r="AA58" i="46"/>
  <c r="Z58" i="46"/>
  <c r="Y58" i="46"/>
  <c r="X58" i="46"/>
  <c r="T58" i="46"/>
  <c r="S58" i="46"/>
  <c r="R58" i="46"/>
  <c r="Q58" i="46"/>
  <c r="P58" i="46"/>
  <c r="O58" i="46"/>
  <c r="H58" i="46"/>
  <c r="AJ57" i="46"/>
  <c r="AI57" i="46"/>
  <c r="AH57" i="46"/>
  <c r="AG57" i="46"/>
  <c r="AF57" i="46"/>
  <c r="AE57" i="46"/>
  <c r="AD57" i="46"/>
  <c r="AC57" i="46"/>
  <c r="AB57" i="46"/>
  <c r="AA57" i="46"/>
  <c r="Z57" i="46"/>
  <c r="Y57" i="46"/>
  <c r="X57" i="46"/>
  <c r="S57" i="46"/>
  <c r="R57" i="46"/>
  <c r="Q57" i="46"/>
  <c r="P57" i="46"/>
  <c r="O57" i="46"/>
  <c r="M57" i="46"/>
  <c r="L57" i="46"/>
  <c r="H57" i="46"/>
  <c r="G57" i="46"/>
  <c r="F57" i="46"/>
  <c r="E57" i="46"/>
  <c r="AK56" i="46"/>
  <c r="AJ56" i="46"/>
  <c r="AI56" i="46"/>
  <c r="AH56" i="46"/>
  <c r="AG56" i="46"/>
  <c r="AF56" i="46"/>
  <c r="AE56" i="46"/>
  <c r="AD56" i="46"/>
  <c r="AC56" i="46"/>
  <c r="AB56" i="46"/>
  <c r="AA56" i="46"/>
  <c r="Z56" i="46"/>
  <c r="Y56" i="46"/>
  <c r="X56" i="46"/>
  <c r="T56" i="46"/>
  <c r="S56" i="46"/>
  <c r="R56" i="46"/>
  <c r="Q56" i="46"/>
  <c r="P56" i="46"/>
  <c r="O56" i="46"/>
  <c r="H56" i="46"/>
  <c r="AK55" i="46"/>
  <c r="AJ55" i="46"/>
  <c r="AI55" i="46"/>
  <c r="AH55" i="46"/>
  <c r="AG55" i="46"/>
  <c r="AF55" i="46"/>
  <c r="AE55" i="46"/>
  <c r="AD55" i="46"/>
  <c r="AC55" i="46"/>
  <c r="AB55" i="46"/>
  <c r="AA55" i="46"/>
  <c r="Z55" i="46"/>
  <c r="Y55" i="46"/>
  <c r="X55" i="46"/>
  <c r="T55" i="46"/>
  <c r="S55" i="46"/>
  <c r="R55" i="46"/>
  <c r="Q55" i="46"/>
  <c r="P55" i="46"/>
  <c r="O55" i="46"/>
  <c r="H55" i="46"/>
  <c r="AJ54" i="46"/>
  <c r="AI54" i="46"/>
  <c r="AH54" i="46"/>
  <c r="AG54" i="46"/>
  <c r="AF54" i="46"/>
  <c r="AE54" i="46"/>
  <c r="AD54" i="46"/>
  <c r="AC54" i="46"/>
  <c r="AB54" i="46"/>
  <c r="AA54" i="46"/>
  <c r="Z54" i="46"/>
  <c r="Y54" i="46"/>
  <c r="X54" i="46"/>
  <c r="S54" i="46"/>
  <c r="R54" i="46"/>
  <c r="Q54" i="46"/>
  <c r="P54" i="46"/>
  <c r="O54" i="46"/>
  <c r="M54" i="46"/>
  <c r="L54" i="46"/>
  <c r="H54" i="46"/>
  <c r="G54" i="46"/>
  <c r="F54" i="46"/>
  <c r="E54" i="46"/>
  <c r="AK53" i="46"/>
  <c r="AJ53" i="46"/>
  <c r="AI53" i="46"/>
  <c r="AH53" i="46"/>
  <c r="AG53" i="46"/>
  <c r="AF53" i="46"/>
  <c r="AE53" i="46"/>
  <c r="AD53" i="46"/>
  <c r="AC53" i="46"/>
  <c r="AB53" i="46"/>
  <c r="AA53" i="46"/>
  <c r="Z53" i="46"/>
  <c r="Y53" i="46"/>
  <c r="X53" i="46"/>
  <c r="T53" i="46"/>
  <c r="S53" i="46"/>
  <c r="R53" i="46"/>
  <c r="Q53" i="46"/>
  <c r="P53" i="46"/>
  <c r="O53" i="46"/>
  <c r="H53" i="46"/>
  <c r="AK52" i="46"/>
  <c r="AJ52" i="46"/>
  <c r="AI52" i="46"/>
  <c r="AH52" i="46"/>
  <c r="AG52" i="46"/>
  <c r="AF52" i="46"/>
  <c r="AE52" i="46"/>
  <c r="AD52" i="46"/>
  <c r="AC52" i="46"/>
  <c r="AB52" i="46"/>
  <c r="AA52" i="46"/>
  <c r="Z52" i="46"/>
  <c r="Y52" i="46"/>
  <c r="X52" i="46"/>
  <c r="T52" i="46"/>
  <c r="S52" i="46"/>
  <c r="R52" i="46"/>
  <c r="Q52" i="46"/>
  <c r="P52" i="46"/>
  <c r="O52" i="46"/>
  <c r="H52" i="46"/>
  <c r="AK50" i="46"/>
  <c r="AJ50" i="46"/>
  <c r="AI50" i="46"/>
  <c r="AH50" i="46"/>
  <c r="AG50" i="46"/>
  <c r="AF50" i="46"/>
  <c r="AE50" i="46"/>
  <c r="AD50" i="46"/>
  <c r="AC50" i="46"/>
  <c r="AB50" i="46"/>
  <c r="AA50" i="46"/>
  <c r="Z50" i="46"/>
  <c r="Y50" i="46"/>
  <c r="X50" i="46"/>
  <c r="S50" i="46"/>
  <c r="R50" i="46"/>
  <c r="Q50" i="46"/>
  <c r="P50" i="46"/>
  <c r="O50" i="46"/>
  <c r="M50" i="46"/>
  <c r="L50" i="46"/>
  <c r="H50" i="46"/>
  <c r="G50" i="46"/>
  <c r="F50" i="46"/>
  <c r="E50" i="46"/>
  <c r="AK49" i="46"/>
  <c r="AJ49" i="46"/>
  <c r="AI49" i="46"/>
  <c r="AH49" i="46"/>
  <c r="AG49" i="46"/>
  <c r="AF49" i="46"/>
  <c r="AE49" i="46"/>
  <c r="AD49" i="46"/>
  <c r="AC49" i="46"/>
  <c r="AB49" i="46"/>
  <c r="AA49" i="46"/>
  <c r="Z49" i="46"/>
  <c r="Y49" i="46"/>
  <c r="X49" i="46"/>
  <c r="T49" i="46"/>
  <c r="S49" i="46"/>
  <c r="R49" i="46"/>
  <c r="Q49" i="46"/>
  <c r="P49" i="46"/>
  <c r="O49" i="46"/>
  <c r="H49" i="46"/>
  <c r="AK48" i="46"/>
  <c r="AJ48" i="46"/>
  <c r="AI48" i="46"/>
  <c r="AH48" i="46"/>
  <c r="AG48" i="46"/>
  <c r="AF48" i="46"/>
  <c r="AE48" i="46"/>
  <c r="AD48" i="46"/>
  <c r="AC48" i="46"/>
  <c r="AB48" i="46"/>
  <c r="AA48" i="46"/>
  <c r="Z48" i="46"/>
  <c r="Y48" i="46"/>
  <c r="X48" i="46"/>
  <c r="T48" i="46"/>
  <c r="S48" i="46"/>
  <c r="R48" i="46"/>
  <c r="Q48" i="46"/>
  <c r="P48" i="46"/>
  <c r="O48" i="46"/>
  <c r="H48" i="46"/>
  <c r="AK47" i="46"/>
  <c r="AJ47" i="46"/>
  <c r="AI47" i="46"/>
  <c r="AH47" i="46"/>
  <c r="AG47" i="46"/>
  <c r="AF47" i="46"/>
  <c r="AE47" i="46"/>
  <c r="AD47" i="46"/>
  <c r="AC47" i="46"/>
  <c r="AB47" i="46"/>
  <c r="AA47" i="46"/>
  <c r="Z47" i="46"/>
  <c r="Y47" i="46"/>
  <c r="X47" i="46"/>
  <c r="T47" i="46"/>
  <c r="S47" i="46"/>
  <c r="R47" i="46"/>
  <c r="Q47" i="46"/>
  <c r="P47" i="46"/>
  <c r="O47" i="46"/>
  <c r="H47" i="46"/>
  <c r="AK46" i="46"/>
  <c r="AJ46" i="46"/>
  <c r="AI46" i="46"/>
  <c r="AH46" i="46"/>
  <c r="AG46" i="46"/>
  <c r="AF46" i="46"/>
  <c r="AE46" i="46"/>
  <c r="AD46" i="46"/>
  <c r="AC46" i="46"/>
  <c r="AB46" i="46"/>
  <c r="AA46" i="46"/>
  <c r="Z46" i="46"/>
  <c r="Y46" i="46"/>
  <c r="X46" i="46"/>
  <c r="T46" i="46"/>
  <c r="S46" i="46"/>
  <c r="R46" i="46"/>
  <c r="Q46" i="46"/>
  <c r="P46" i="46"/>
  <c r="O46" i="46"/>
  <c r="H46" i="46"/>
  <c r="AK44" i="46"/>
  <c r="AJ44" i="46"/>
  <c r="AI44" i="46"/>
  <c r="AH44" i="46"/>
  <c r="AG44" i="46"/>
  <c r="AF44" i="46"/>
  <c r="AE44" i="46"/>
  <c r="AD44" i="46"/>
  <c r="AC44" i="46"/>
  <c r="AB44" i="46"/>
  <c r="AA44" i="46"/>
  <c r="Z44" i="46"/>
  <c r="Y44" i="46"/>
  <c r="X44" i="46"/>
  <c r="W44" i="46"/>
  <c r="V44" i="46"/>
  <c r="U44" i="46"/>
  <c r="T44" i="46"/>
  <c r="S44" i="46"/>
  <c r="R44" i="46"/>
  <c r="Q44" i="46"/>
  <c r="P44" i="46"/>
  <c r="O44" i="46"/>
  <c r="M44" i="46"/>
  <c r="L44" i="46"/>
  <c r="H44" i="46"/>
  <c r="G44" i="46"/>
  <c r="F44" i="46"/>
  <c r="E44" i="46"/>
  <c r="AK42" i="46"/>
  <c r="AJ42" i="46"/>
  <c r="AI42" i="46"/>
  <c r="AH42" i="46"/>
  <c r="AG42" i="46"/>
  <c r="AF42" i="46"/>
  <c r="AE42" i="46"/>
  <c r="AD42" i="46"/>
  <c r="AC42" i="46"/>
  <c r="AB42" i="46"/>
  <c r="AA42" i="46"/>
  <c r="Z42" i="46"/>
  <c r="Y42" i="46"/>
  <c r="X42" i="46"/>
  <c r="T42" i="46"/>
  <c r="S42" i="46"/>
  <c r="R42" i="46"/>
  <c r="Q42" i="46"/>
  <c r="P42" i="46"/>
  <c r="O42" i="46"/>
  <c r="H42" i="46"/>
  <c r="AK41" i="46"/>
  <c r="AJ41" i="46"/>
  <c r="AI41" i="46"/>
  <c r="AH41" i="46"/>
  <c r="AG41" i="46"/>
  <c r="AF41" i="46"/>
  <c r="AE41" i="46"/>
  <c r="AD41" i="46"/>
  <c r="AC41" i="46"/>
  <c r="AB41" i="46"/>
  <c r="AA41" i="46"/>
  <c r="Z41" i="46"/>
  <c r="Y41" i="46"/>
  <c r="X41" i="46"/>
  <c r="T41" i="46"/>
  <c r="S41" i="46"/>
  <c r="R41" i="46"/>
  <c r="Q41" i="46"/>
  <c r="P41" i="46"/>
  <c r="O41" i="46"/>
  <c r="H41" i="46"/>
  <c r="AK40" i="46"/>
  <c r="AJ40" i="46"/>
  <c r="AI40" i="46"/>
  <c r="AH40" i="46"/>
  <c r="AG40" i="46"/>
  <c r="AF40" i="46"/>
  <c r="AE40" i="46"/>
  <c r="AD40" i="46"/>
  <c r="AC40" i="46"/>
  <c r="AB40" i="46"/>
  <c r="AA40" i="46"/>
  <c r="Z40" i="46"/>
  <c r="Y40" i="46"/>
  <c r="X40" i="46"/>
  <c r="T40" i="46"/>
  <c r="S40" i="46"/>
  <c r="R40" i="46"/>
  <c r="Q40" i="46"/>
  <c r="P40" i="46"/>
  <c r="O40" i="46"/>
  <c r="H40" i="46"/>
  <c r="AK37" i="46"/>
  <c r="AJ37" i="46"/>
  <c r="AI37" i="46"/>
  <c r="AH37" i="46"/>
  <c r="AG37" i="46"/>
  <c r="AF37" i="46"/>
  <c r="AE37" i="46"/>
  <c r="AD37" i="46"/>
  <c r="AC37" i="46"/>
  <c r="AB37" i="46"/>
  <c r="AA37" i="46"/>
  <c r="Z37" i="46"/>
  <c r="Y37" i="46"/>
  <c r="X37" i="46"/>
  <c r="T37" i="46"/>
  <c r="S37" i="46"/>
  <c r="R37" i="46"/>
  <c r="Q37" i="46"/>
  <c r="P37" i="46"/>
  <c r="O37" i="46"/>
  <c r="H37" i="46"/>
  <c r="AK36" i="46"/>
  <c r="AJ36" i="46"/>
  <c r="AI36" i="46"/>
  <c r="AH36" i="46"/>
  <c r="AG36" i="46"/>
  <c r="AF36" i="46"/>
  <c r="AE36" i="46"/>
  <c r="AD36" i="46"/>
  <c r="AC36" i="46"/>
  <c r="AB36" i="46"/>
  <c r="AA36" i="46"/>
  <c r="Z36" i="46"/>
  <c r="Y36" i="46"/>
  <c r="X36" i="46"/>
  <c r="T36" i="46"/>
  <c r="S36" i="46"/>
  <c r="R36" i="46"/>
  <c r="Q36" i="46"/>
  <c r="P36" i="46"/>
  <c r="O36" i="46"/>
  <c r="H36" i="46"/>
  <c r="AK35" i="46"/>
  <c r="AJ35" i="46"/>
  <c r="AI35" i="46"/>
  <c r="AH35" i="46"/>
  <c r="AG35" i="46"/>
  <c r="AF35" i="46"/>
  <c r="AE35" i="46"/>
  <c r="AD35" i="46"/>
  <c r="AC35" i="46"/>
  <c r="AB35" i="46"/>
  <c r="AA35" i="46"/>
  <c r="Z35" i="46"/>
  <c r="Y35" i="46"/>
  <c r="X35" i="46"/>
  <c r="T35" i="46"/>
  <c r="S35" i="46"/>
  <c r="R35" i="46"/>
  <c r="Q35" i="46"/>
  <c r="P35" i="46"/>
  <c r="O35" i="46"/>
  <c r="H35" i="46"/>
  <c r="AK34" i="46"/>
  <c r="AJ34" i="46"/>
  <c r="AI34" i="46"/>
  <c r="AH34" i="46"/>
  <c r="AG34" i="46"/>
  <c r="AF34" i="46"/>
  <c r="AE34" i="46"/>
  <c r="AD34" i="46"/>
  <c r="AC34" i="46"/>
  <c r="AB34" i="46"/>
  <c r="AA34" i="46"/>
  <c r="Z34" i="46"/>
  <c r="Y34" i="46"/>
  <c r="X34" i="46"/>
  <c r="T34" i="46"/>
  <c r="S34" i="46"/>
  <c r="R34" i="46"/>
  <c r="Q34" i="46"/>
  <c r="P34" i="46"/>
  <c r="O34" i="46"/>
  <c r="H34" i="46"/>
  <c r="AK33" i="46"/>
  <c r="AJ33" i="46"/>
  <c r="AI33" i="46"/>
  <c r="AH33" i="46"/>
  <c r="AG33" i="46"/>
  <c r="AF33" i="46"/>
  <c r="AE33" i="46"/>
  <c r="AD33" i="46"/>
  <c r="AC33" i="46"/>
  <c r="AB33" i="46"/>
  <c r="AA33" i="46"/>
  <c r="Z33" i="46"/>
  <c r="Y33" i="46"/>
  <c r="X33" i="46"/>
  <c r="T33" i="46"/>
  <c r="S33" i="46"/>
  <c r="R33" i="46"/>
  <c r="Q33" i="46"/>
  <c r="P33" i="46"/>
  <c r="O33" i="46"/>
  <c r="H33" i="46"/>
  <c r="AK31" i="46"/>
  <c r="AJ31" i="46"/>
  <c r="AI31" i="46"/>
  <c r="AH31" i="46"/>
  <c r="AG31" i="46"/>
  <c r="AF31" i="46"/>
  <c r="AE31" i="46"/>
  <c r="AD31" i="46"/>
  <c r="AC31" i="46"/>
  <c r="AB31" i="46"/>
  <c r="AA31" i="46"/>
  <c r="Z31" i="46"/>
  <c r="Y31" i="46"/>
  <c r="X31" i="46"/>
  <c r="S31" i="46"/>
  <c r="R31" i="46"/>
  <c r="Q31" i="46"/>
  <c r="P31" i="46"/>
  <c r="O31" i="46"/>
  <c r="M31" i="46"/>
  <c r="L31" i="46"/>
  <c r="H31" i="46"/>
  <c r="G31" i="46"/>
  <c r="F31" i="46"/>
  <c r="E31" i="46"/>
  <c r="AK30" i="46"/>
  <c r="AJ30" i="46"/>
  <c r="AI30" i="46"/>
  <c r="AH30" i="46"/>
  <c r="AG30" i="46"/>
  <c r="AF30" i="46"/>
  <c r="AE30" i="46"/>
  <c r="AD30" i="46"/>
  <c r="AC30" i="46"/>
  <c r="AB30" i="46"/>
  <c r="AA30" i="46"/>
  <c r="Z30" i="46"/>
  <c r="Y30" i="46"/>
  <c r="X30" i="46"/>
  <c r="T30" i="46"/>
  <c r="S30" i="46"/>
  <c r="R30" i="46"/>
  <c r="Q30" i="46"/>
  <c r="P30" i="46"/>
  <c r="O30" i="46"/>
  <c r="H30" i="46"/>
  <c r="AK29" i="46"/>
  <c r="AJ29" i="46"/>
  <c r="AI29" i="46"/>
  <c r="AH29" i="46"/>
  <c r="AG29" i="46"/>
  <c r="AF29" i="46"/>
  <c r="AE29" i="46"/>
  <c r="AD29" i="46"/>
  <c r="AC29" i="46"/>
  <c r="AB29" i="46"/>
  <c r="AA29" i="46"/>
  <c r="Z29" i="46"/>
  <c r="Y29" i="46"/>
  <c r="X29" i="46"/>
  <c r="T29" i="46"/>
  <c r="S29" i="46"/>
  <c r="R29" i="46"/>
  <c r="Q29" i="46"/>
  <c r="P29" i="46"/>
  <c r="O29" i="46"/>
  <c r="H29" i="46"/>
  <c r="AK28" i="46"/>
  <c r="AJ28" i="46"/>
  <c r="AI28" i="46"/>
  <c r="AH28" i="46"/>
  <c r="AG28" i="46"/>
  <c r="AF28" i="46"/>
  <c r="AE28" i="46"/>
  <c r="AD28" i="46"/>
  <c r="AC28" i="46"/>
  <c r="AB28" i="46"/>
  <c r="AA28" i="46"/>
  <c r="Z28" i="46"/>
  <c r="Y28" i="46"/>
  <c r="X28" i="46"/>
  <c r="T28" i="46"/>
  <c r="S28" i="46"/>
  <c r="R28" i="46"/>
  <c r="Q28" i="46"/>
  <c r="P28" i="46"/>
  <c r="O28" i="46"/>
  <c r="H28" i="46"/>
  <c r="AK27" i="46"/>
  <c r="AJ27" i="46"/>
  <c r="AI27" i="46"/>
  <c r="AH27" i="46"/>
  <c r="AG27" i="46"/>
  <c r="AF27" i="46"/>
  <c r="AE27" i="46"/>
  <c r="AD27" i="46"/>
  <c r="AC27" i="46"/>
  <c r="AB27" i="46"/>
  <c r="AA27" i="46"/>
  <c r="Z27" i="46"/>
  <c r="Y27" i="46"/>
  <c r="X27" i="46"/>
  <c r="T27" i="46"/>
  <c r="S27" i="46"/>
  <c r="R27" i="46"/>
  <c r="Q27" i="46"/>
  <c r="P27" i="46"/>
  <c r="O27" i="46"/>
  <c r="H27" i="46"/>
  <c r="AK25" i="46"/>
  <c r="AJ25" i="46"/>
  <c r="AI25" i="46"/>
  <c r="AH25" i="46"/>
  <c r="AG25" i="46"/>
  <c r="AF25" i="46"/>
  <c r="AE25" i="46"/>
  <c r="AD25" i="46"/>
  <c r="AC25" i="46"/>
  <c r="AB25" i="46"/>
  <c r="AA25" i="46"/>
  <c r="Z25" i="46"/>
  <c r="Y25" i="46"/>
  <c r="X25" i="46"/>
  <c r="S25" i="46"/>
  <c r="R25" i="46"/>
  <c r="Q25" i="46"/>
  <c r="P25" i="46"/>
  <c r="O25" i="46"/>
  <c r="M25" i="46"/>
  <c r="L25" i="46"/>
  <c r="H25" i="46"/>
  <c r="G25" i="46"/>
  <c r="F25" i="46"/>
  <c r="E25" i="46"/>
  <c r="AK24" i="46"/>
  <c r="AJ24" i="46"/>
  <c r="AI24" i="46"/>
  <c r="AH24" i="46"/>
  <c r="AG24" i="46"/>
  <c r="AF24" i="46"/>
  <c r="AE24" i="46"/>
  <c r="AD24" i="46"/>
  <c r="AC24" i="46"/>
  <c r="AB24" i="46"/>
  <c r="AA24" i="46"/>
  <c r="Z24" i="46"/>
  <c r="Y24" i="46"/>
  <c r="X24" i="46"/>
  <c r="T24" i="46"/>
  <c r="S24" i="46"/>
  <c r="R24" i="46"/>
  <c r="Q24" i="46"/>
  <c r="P24" i="46"/>
  <c r="O24" i="46"/>
  <c r="H24" i="46"/>
  <c r="AK23" i="46"/>
  <c r="AJ23" i="46"/>
  <c r="AI23" i="46"/>
  <c r="AH23" i="46"/>
  <c r="AG23" i="46"/>
  <c r="AF23" i="46"/>
  <c r="AE23" i="46"/>
  <c r="AD23" i="46"/>
  <c r="AC23" i="46"/>
  <c r="AB23" i="46"/>
  <c r="AA23" i="46"/>
  <c r="Z23" i="46"/>
  <c r="Y23" i="46"/>
  <c r="X23" i="46"/>
  <c r="T23" i="46"/>
  <c r="S23" i="46"/>
  <c r="R23" i="46"/>
  <c r="Q23" i="46"/>
  <c r="P23" i="46"/>
  <c r="O23" i="46"/>
  <c r="H23" i="46"/>
  <c r="AK22" i="46"/>
  <c r="AJ22" i="46"/>
  <c r="AI22" i="46"/>
  <c r="AH22" i="46"/>
  <c r="AG22" i="46"/>
  <c r="AF22" i="46"/>
  <c r="AE22" i="46"/>
  <c r="AD22" i="46"/>
  <c r="AC22" i="46"/>
  <c r="AB22" i="46"/>
  <c r="AA22" i="46"/>
  <c r="Z22" i="46"/>
  <c r="Y22" i="46"/>
  <c r="X22" i="46"/>
  <c r="T22" i="46"/>
  <c r="S22" i="46"/>
  <c r="R22" i="46"/>
  <c r="Q22" i="46"/>
  <c r="P22" i="46"/>
  <c r="O22" i="46"/>
  <c r="H22" i="46"/>
  <c r="AK21" i="46"/>
  <c r="AJ21" i="46"/>
  <c r="AI21" i="46"/>
  <c r="AH21" i="46"/>
  <c r="AG21" i="46"/>
  <c r="AF21" i="46"/>
  <c r="AE21" i="46"/>
  <c r="AD21" i="46"/>
  <c r="AC21" i="46"/>
  <c r="AB21" i="46"/>
  <c r="AA21" i="46"/>
  <c r="Z21" i="46"/>
  <c r="Y21" i="46"/>
  <c r="X21" i="46"/>
  <c r="T21" i="46"/>
  <c r="S21" i="46"/>
  <c r="R21" i="46"/>
  <c r="Q21" i="46"/>
  <c r="P21" i="46"/>
  <c r="O21" i="46"/>
  <c r="H21" i="46"/>
  <c r="AK20" i="46"/>
  <c r="AJ20" i="46"/>
  <c r="AI20" i="46"/>
  <c r="AH20" i="46"/>
  <c r="AG20" i="46"/>
  <c r="AF20" i="46"/>
  <c r="AE20" i="46"/>
  <c r="AD20" i="46"/>
  <c r="AC20" i="46"/>
  <c r="AB20" i="46"/>
  <c r="AA20" i="46"/>
  <c r="Z20" i="46"/>
  <c r="Y20" i="46"/>
  <c r="X20" i="46"/>
  <c r="T20" i="46"/>
  <c r="S20" i="46"/>
  <c r="R20" i="46"/>
  <c r="Q20" i="46"/>
  <c r="P20" i="46"/>
  <c r="O20" i="46"/>
  <c r="H20" i="46"/>
  <c r="AK19" i="46"/>
  <c r="AJ19" i="46"/>
  <c r="AI19" i="46"/>
  <c r="AH19" i="46"/>
  <c r="AG19" i="46"/>
  <c r="AF19" i="46"/>
  <c r="AE19" i="46"/>
  <c r="AD19" i="46"/>
  <c r="AC19" i="46"/>
  <c r="AB19" i="46"/>
  <c r="AA19" i="46"/>
  <c r="Z19" i="46"/>
  <c r="Y19" i="46"/>
  <c r="X19" i="46"/>
  <c r="T19" i="46"/>
  <c r="S19" i="46"/>
  <c r="R19" i="46"/>
  <c r="Q19" i="46"/>
  <c r="P19" i="46"/>
  <c r="O19" i="46"/>
  <c r="H19" i="46"/>
  <c r="AK17" i="46"/>
  <c r="AJ17" i="46"/>
  <c r="AI17" i="46"/>
  <c r="AH17" i="46"/>
  <c r="AG17" i="46"/>
  <c r="AF17" i="46"/>
  <c r="AE17" i="46"/>
  <c r="AD17" i="46"/>
  <c r="AC17" i="46"/>
  <c r="AB17" i="46"/>
  <c r="AA17" i="46"/>
  <c r="Z17" i="46"/>
  <c r="Y17" i="46"/>
  <c r="X17" i="46"/>
  <c r="S17" i="46"/>
  <c r="R17" i="46"/>
  <c r="Q17" i="46"/>
  <c r="P17" i="46"/>
  <c r="O17" i="46"/>
  <c r="M17" i="46"/>
  <c r="L17" i="46"/>
  <c r="H17" i="46"/>
  <c r="G17" i="46"/>
  <c r="F17" i="46"/>
  <c r="E17" i="46"/>
  <c r="AK16" i="46"/>
  <c r="AJ16" i="46"/>
  <c r="AI16" i="46"/>
  <c r="AH16" i="46"/>
  <c r="AG16" i="46"/>
  <c r="AF16" i="46"/>
  <c r="AE16" i="46"/>
  <c r="AD16" i="46"/>
  <c r="AC16" i="46"/>
  <c r="AB16" i="46"/>
  <c r="AA16" i="46"/>
  <c r="Z16" i="46"/>
  <c r="Y16" i="46"/>
  <c r="X16" i="46"/>
  <c r="T16" i="46"/>
  <c r="S16" i="46"/>
  <c r="R16" i="46"/>
  <c r="Q16" i="46"/>
  <c r="P16" i="46"/>
  <c r="O16" i="46"/>
  <c r="H16" i="46"/>
  <c r="AK15" i="46"/>
  <c r="AJ15" i="46"/>
  <c r="AI15" i="46"/>
  <c r="AH15" i="46"/>
  <c r="AG15" i="46"/>
  <c r="AF15" i="46"/>
  <c r="AE15" i="46"/>
  <c r="AD15" i="46"/>
  <c r="AC15" i="46"/>
  <c r="AB15" i="46"/>
  <c r="AA15" i="46"/>
  <c r="Z15" i="46"/>
  <c r="Y15" i="46"/>
  <c r="X15" i="46"/>
  <c r="T15" i="46"/>
  <c r="S15" i="46"/>
  <c r="R15" i="46"/>
  <c r="Q15" i="46"/>
  <c r="P15" i="46"/>
  <c r="O15" i="46"/>
  <c r="H15" i="46"/>
  <c r="AK12" i="46"/>
  <c r="AJ12" i="46"/>
  <c r="AI12" i="46"/>
  <c r="AH12" i="46"/>
  <c r="AG12" i="46"/>
  <c r="AF12" i="46"/>
  <c r="AE12" i="46"/>
  <c r="AD12" i="46"/>
  <c r="AC12" i="46"/>
  <c r="AB12" i="46"/>
  <c r="AA12" i="46"/>
  <c r="Z12" i="46"/>
  <c r="Y12" i="46"/>
  <c r="X12" i="46"/>
  <c r="T12" i="46"/>
  <c r="S12" i="46"/>
  <c r="R12" i="46"/>
  <c r="Q12" i="46"/>
  <c r="P12" i="46"/>
  <c r="O12" i="46"/>
  <c r="H12" i="46"/>
  <c r="AK11" i="46"/>
  <c r="AJ11" i="46"/>
  <c r="AI11" i="46"/>
  <c r="AH11" i="46"/>
  <c r="AG11" i="46"/>
  <c r="AF11" i="46"/>
  <c r="AE11" i="46"/>
  <c r="AD11" i="46"/>
  <c r="AC11" i="46"/>
  <c r="AB11" i="46"/>
  <c r="AA11" i="46"/>
  <c r="Z11" i="46"/>
  <c r="Y11" i="46"/>
  <c r="X11" i="46"/>
  <c r="T11" i="46"/>
  <c r="S11" i="46"/>
  <c r="R11" i="46"/>
  <c r="Q11" i="46"/>
  <c r="P11" i="46"/>
  <c r="O11" i="46"/>
  <c r="H11" i="46"/>
  <c r="AK10" i="46"/>
  <c r="AJ10" i="46"/>
  <c r="AI10" i="46"/>
  <c r="AH10" i="46"/>
  <c r="AG10" i="46"/>
  <c r="AF10" i="46"/>
  <c r="AE10" i="46"/>
  <c r="AD10" i="46"/>
  <c r="AC10" i="46"/>
  <c r="AB10" i="46"/>
  <c r="AA10" i="46"/>
  <c r="Z10" i="46"/>
  <c r="Y10" i="46"/>
  <c r="X10" i="46"/>
  <c r="T10" i="46"/>
  <c r="S10" i="46"/>
  <c r="R10" i="46"/>
  <c r="Q10" i="46"/>
  <c r="P10" i="46"/>
  <c r="O10" i="46"/>
  <c r="H10" i="46"/>
  <c r="AK8" i="46"/>
  <c r="AJ8" i="46"/>
  <c r="AI8" i="46"/>
  <c r="AH8" i="46"/>
  <c r="AG8" i="46"/>
  <c r="AF8" i="46"/>
  <c r="AE8" i="46"/>
  <c r="AD8" i="46"/>
  <c r="AC8" i="46"/>
  <c r="AB8" i="46"/>
  <c r="AA8" i="46"/>
  <c r="Z8" i="46"/>
  <c r="Y8" i="46"/>
  <c r="X8" i="46"/>
  <c r="T8" i="46"/>
  <c r="S8" i="46"/>
  <c r="R8" i="46"/>
  <c r="Q8" i="46"/>
  <c r="P8" i="46"/>
  <c r="O8" i="46"/>
  <c r="H8" i="46"/>
  <c r="AK7" i="46"/>
  <c r="AJ7" i="46"/>
  <c r="AI7" i="46"/>
  <c r="AH7" i="46"/>
  <c r="AG7" i="46"/>
  <c r="AF7" i="46"/>
  <c r="AE7" i="46"/>
  <c r="AD7" i="46"/>
  <c r="AC7" i="46"/>
  <c r="AB7" i="46"/>
  <c r="AA7" i="46"/>
  <c r="Z7" i="46"/>
  <c r="Y7" i="46"/>
  <c r="X7" i="46"/>
  <c r="T7" i="46"/>
  <c r="S7" i="46"/>
  <c r="R7" i="46"/>
  <c r="Q7" i="46"/>
  <c r="P7" i="46"/>
  <c r="O7" i="46"/>
  <c r="H7" i="46"/>
  <c r="T5" i="46"/>
  <c r="S5" i="46"/>
  <c r="R5" i="46"/>
  <c r="Q5" i="46"/>
  <c r="P5" i="46"/>
  <c r="O5" i="46"/>
  <c r="H5" i="46"/>
  <c r="G5" i="46"/>
  <c r="F5" i="46"/>
  <c r="E5" i="46"/>
  <c r="E4" i="46"/>
  <c r="A3" i="46"/>
  <c r="A2" i="46"/>
  <c r="W1" i="46"/>
  <c r="A1" i="46"/>
  <c r="AK166" i="47"/>
  <c r="AJ166" i="47"/>
  <c r="AI166" i="47"/>
  <c r="AH166" i="47"/>
  <c r="AG166" i="47"/>
  <c r="AF166" i="47"/>
  <c r="AE166" i="47"/>
  <c r="AD166" i="47"/>
  <c r="AC166" i="47"/>
  <c r="AB166" i="47"/>
  <c r="AA166" i="47"/>
  <c r="Z166" i="47"/>
  <c r="Y166" i="47"/>
  <c r="X166" i="47"/>
  <c r="S166" i="47"/>
  <c r="R166" i="47"/>
  <c r="Q166" i="47"/>
  <c r="P166" i="47"/>
  <c r="O166" i="47"/>
  <c r="M166" i="47"/>
  <c r="L166" i="47"/>
  <c r="H166" i="47"/>
  <c r="G166" i="47"/>
  <c r="F166" i="47"/>
  <c r="E166" i="47"/>
  <c r="AK165" i="47"/>
  <c r="AJ165" i="47"/>
  <c r="AI165" i="47"/>
  <c r="AH165" i="47"/>
  <c r="AG165" i="47"/>
  <c r="AF165" i="47"/>
  <c r="AE165" i="47"/>
  <c r="AD165" i="47"/>
  <c r="AC165" i="47"/>
  <c r="AB165" i="47"/>
  <c r="AA165" i="47"/>
  <c r="Z165" i="47"/>
  <c r="Y165" i="47"/>
  <c r="X165" i="47"/>
  <c r="T165" i="47"/>
  <c r="S165" i="47"/>
  <c r="R165" i="47"/>
  <c r="Q165" i="47"/>
  <c r="P165" i="47"/>
  <c r="O165" i="47"/>
  <c r="H165" i="47"/>
  <c r="AK164" i="47"/>
  <c r="AJ164" i="47"/>
  <c r="AI164" i="47"/>
  <c r="AH164" i="47"/>
  <c r="AG164" i="47"/>
  <c r="AF164" i="47"/>
  <c r="AE164" i="47"/>
  <c r="AD164" i="47"/>
  <c r="AC164" i="47"/>
  <c r="AB164" i="47"/>
  <c r="AA164" i="47"/>
  <c r="Z164" i="47"/>
  <c r="Y164" i="47"/>
  <c r="X164" i="47"/>
  <c r="T164" i="47"/>
  <c r="S164" i="47"/>
  <c r="R164" i="47"/>
  <c r="Q164" i="47"/>
  <c r="P164" i="47"/>
  <c r="O164" i="47"/>
  <c r="H164" i="47"/>
  <c r="AK160" i="47"/>
  <c r="AJ160" i="47"/>
  <c r="AI160" i="47"/>
  <c r="AH160" i="47"/>
  <c r="AG160" i="47"/>
  <c r="AF160" i="47"/>
  <c r="AE160" i="47"/>
  <c r="AD160" i="47"/>
  <c r="AC160" i="47"/>
  <c r="AB160" i="47"/>
  <c r="AA160" i="47"/>
  <c r="Z160" i="47"/>
  <c r="Y160" i="47"/>
  <c r="X160" i="47"/>
  <c r="S160" i="47"/>
  <c r="R160" i="47"/>
  <c r="Q160" i="47"/>
  <c r="P160" i="47"/>
  <c r="O160" i="47"/>
  <c r="M160" i="47"/>
  <c r="L160" i="47"/>
  <c r="H160" i="47"/>
  <c r="G160" i="47"/>
  <c r="F160" i="47"/>
  <c r="E160" i="47"/>
  <c r="AJ159" i="47"/>
  <c r="AI159" i="47"/>
  <c r="AH159" i="47"/>
  <c r="AG159" i="47"/>
  <c r="AF159" i="47"/>
  <c r="AE159" i="47"/>
  <c r="AD159" i="47"/>
  <c r="AC159" i="47"/>
  <c r="AB159" i="47"/>
  <c r="AA159" i="47"/>
  <c r="Z159" i="47"/>
  <c r="Y159" i="47"/>
  <c r="X159" i="47"/>
  <c r="S159" i="47"/>
  <c r="R159" i="47"/>
  <c r="Q159" i="47"/>
  <c r="P159" i="47"/>
  <c r="O159" i="47"/>
  <c r="M159" i="47"/>
  <c r="L159" i="47"/>
  <c r="H159" i="47"/>
  <c r="G159" i="47"/>
  <c r="F159" i="47"/>
  <c r="E159" i="47"/>
  <c r="AK158" i="47"/>
  <c r="AJ158" i="47"/>
  <c r="AI158" i="47"/>
  <c r="AH158" i="47"/>
  <c r="AG158" i="47"/>
  <c r="AF158" i="47"/>
  <c r="AE158" i="47"/>
  <c r="AD158" i="47"/>
  <c r="AC158" i="47"/>
  <c r="AB158" i="47"/>
  <c r="AA158" i="47"/>
  <c r="Z158" i="47"/>
  <c r="Y158" i="47"/>
  <c r="X158" i="47"/>
  <c r="T158" i="47"/>
  <c r="S158" i="47"/>
  <c r="R158" i="47"/>
  <c r="Q158" i="47"/>
  <c r="P158" i="47"/>
  <c r="O158" i="47"/>
  <c r="H158" i="47"/>
  <c r="AK157" i="47"/>
  <c r="AJ157" i="47"/>
  <c r="AI157" i="47"/>
  <c r="AH157" i="47"/>
  <c r="AG157" i="47"/>
  <c r="AF157" i="47"/>
  <c r="AE157" i="47"/>
  <c r="AD157" i="47"/>
  <c r="AC157" i="47"/>
  <c r="AB157" i="47"/>
  <c r="AA157" i="47"/>
  <c r="Z157" i="47"/>
  <c r="Y157" i="47"/>
  <c r="X157" i="47"/>
  <c r="T157" i="47"/>
  <c r="S157" i="47"/>
  <c r="R157" i="47"/>
  <c r="Q157" i="47"/>
  <c r="P157" i="47"/>
  <c r="O157" i="47"/>
  <c r="H157" i="47"/>
  <c r="AK156" i="47"/>
  <c r="AJ156" i="47"/>
  <c r="AI156" i="47"/>
  <c r="AH156" i="47"/>
  <c r="AG156" i="47"/>
  <c r="AF156" i="47"/>
  <c r="AE156" i="47"/>
  <c r="AD156" i="47"/>
  <c r="AC156" i="47"/>
  <c r="AB156" i="47"/>
  <c r="AA156" i="47"/>
  <c r="Z156" i="47"/>
  <c r="Y156" i="47"/>
  <c r="X156" i="47"/>
  <c r="T156" i="47"/>
  <c r="S156" i="47"/>
  <c r="R156" i="47"/>
  <c r="Q156" i="47"/>
  <c r="P156" i="47"/>
  <c r="O156" i="47"/>
  <c r="H156" i="47"/>
  <c r="AJ151" i="47"/>
  <c r="AI151" i="47"/>
  <c r="AH151" i="47"/>
  <c r="AG151" i="47"/>
  <c r="AF151" i="47"/>
  <c r="AE151" i="47"/>
  <c r="AD151" i="47"/>
  <c r="AC151" i="47"/>
  <c r="AB151" i="47"/>
  <c r="AA151" i="47"/>
  <c r="Z151" i="47"/>
  <c r="Y151" i="47"/>
  <c r="X151" i="47"/>
  <c r="S151" i="47"/>
  <c r="R151" i="47"/>
  <c r="Q151" i="47"/>
  <c r="P151" i="47"/>
  <c r="O151" i="47"/>
  <c r="M151" i="47"/>
  <c r="L151" i="47"/>
  <c r="H151" i="47"/>
  <c r="G151" i="47"/>
  <c r="F151" i="47"/>
  <c r="E151" i="47"/>
  <c r="AK150" i="47"/>
  <c r="AJ150" i="47"/>
  <c r="AI150" i="47"/>
  <c r="AH150" i="47"/>
  <c r="AG150" i="47"/>
  <c r="AF150" i="47"/>
  <c r="AE150" i="47"/>
  <c r="AD150" i="47"/>
  <c r="AC150" i="47"/>
  <c r="AB150" i="47"/>
  <c r="AA150" i="47"/>
  <c r="Z150" i="47"/>
  <c r="Y150" i="47"/>
  <c r="X150" i="47"/>
  <c r="T150" i="47"/>
  <c r="S150" i="47"/>
  <c r="R150" i="47"/>
  <c r="Q150" i="47"/>
  <c r="P150" i="47"/>
  <c r="O150" i="47"/>
  <c r="H150" i="47"/>
  <c r="AK149" i="47"/>
  <c r="AJ149" i="47"/>
  <c r="AI149" i="47"/>
  <c r="AH149" i="47"/>
  <c r="AG149" i="47"/>
  <c r="AF149" i="47"/>
  <c r="AE149" i="47"/>
  <c r="AD149" i="47"/>
  <c r="AC149" i="47"/>
  <c r="AB149" i="47"/>
  <c r="AA149" i="47"/>
  <c r="Z149" i="47"/>
  <c r="Y149" i="47"/>
  <c r="X149" i="47"/>
  <c r="T149" i="47"/>
  <c r="S149" i="47"/>
  <c r="R149" i="47"/>
  <c r="Q149" i="47"/>
  <c r="P149" i="47"/>
  <c r="O149" i="47"/>
  <c r="H149" i="47"/>
  <c r="AK144" i="47"/>
  <c r="AJ144" i="47"/>
  <c r="AI144" i="47"/>
  <c r="AH144" i="47"/>
  <c r="AG144" i="47"/>
  <c r="AF144" i="47"/>
  <c r="AE144" i="47"/>
  <c r="AD144" i="47"/>
  <c r="AC144" i="47"/>
  <c r="AB144" i="47"/>
  <c r="AA144" i="47"/>
  <c r="Z144" i="47"/>
  <c r="Y144" i="47"/>
  <c r="X144" i="47"/>
  <c r="S144" i="47"/>
  <c r="R144" i="47"/>
  <c r="Q144" i="47"/>
  <c r="P144" i="47"/>
  <c r="O144" i="47"/>
  <c r="M144" i="47"/>
  <c r="L144" i="47"/>
  <c r="H144" i="47"/>
  <c r="G144" i="47"/>
  <c r="F144" i="47"/>
  <c r="E144" i="47"/>
  <c r="AK143" i="47"/>
  <c r="AJ143" i="47"/>
  <c r="AI143" i="47"/>
  <c r="AH143" i="47"/>
  <c r="AG143" i="47"/>
  <c r="AF143" i="47"/>
  <c r="AE143" i="47"/>
  <c r="AD143" i="47"/>
  <c r="AC143" i="47"/>
  <c r="AB143" i="47"/>
  <c r="AA143" i="47"/>
  <c r="Z143" i="47"/>
  <c r="Y143" i="47"/>
  <c r="X143" i="47"/>
  <c r="S143" i="47"/>
  <c r="R143" i="47"/>
  <c r="Q143" i="47"/>
  <c r="P143" i="47"/>
  <c r="O143" i="47"/>
  <c r="M143" i="47"/>
  <c r="L143" i="47"/>
  <c r="H143" i="47"/>
  <c r="G143" i="47"/>
  <c r="F143" i="47"/>
  <c r="E143" i="47"/>
  <c r="AK142" i="47"/>
  <c r="AJ142" i="47"/>
  <c r="AI142" i="47"/>
  <c r="AH142" i="47"/>
  <c r="AG142" i="47"/>
  <c r="AF142" i="47"/>
  <c r="AE142" i="47"/>
  <c r="AD142" i="47"/>
  <c r="AC142" i="47"/>
  <c r="AB142" i="47"/>
  <c r="AA142" i="47"/>
  <c r="Z142" i="47"/>
  <c r="Y142" i="47"/>
  <c r="X142" i="47"/>
  <c r="S142" i="47"/>
  <c r="R142" i="47"/>
  <c r="Q142" i="47"/>
  <c r="P142" i="47"/>
  <c r="O142" i="47"/>
  <c r="M142" i="47"/>
  <c r="L142" i="47"/>
  <c r="H142" i="47"/>
  <c r="G142" i="47"/>
  <c r="F142" i="47"/>
  <c r="E142" i="47"/>
  <c r="AK141" i="47"/>
  <c r="AJ141" i="47"/>
  <c r="AI141" i="47"/>
  <c r="AH141" i="47"/>
  <c r="AG141" i="47"/>
  <c r="AF141" i="47"/>
  <c r="AE141" i="47"/>
  <c r="AD141" i="47"/>
  <c r="AC141" i="47"/>
  <c r="AB141" i="47"/>
  <c r="AA141" i="47"/>
  <c r="Z141" i="47"/>
  <c r="Y141" i="47"/>
  <c r="X141" i="47"/>
  <c r="S141" i="47"/>
  <c r="R141" i="47"/>
  <c r="Q141" i="47"/>
  <c r="P141" i="47"/>
  <c r="O141" i="47"/>
  <c r="M141" i="47"/>
  <c r="L141" i="47"/>
  <c r="H141" i="47"/>
  <c r="G141" i="47"/>
  <c r="F141" i="47"/>
  <c r="E141" i="47"/>
  <c r="AK140" i="47"/>
  <c r="AJ140" i="47"/>
  <c r="AI140" i="47"/>
  <c r="AH140" i="47"/>
  <c r="AG140" i="47"/>
  <c r="AF140" i="47"/>
  <c r="AE140" i="47"/>
  <c r="AD140" i="47"/>
  <c r="AC140" i="47"/>
  <c r="AB140" i="47"/>
  <c r="AA140" i="47"/>
  <c r="Z140" i="47"/>
  <c r="Y140" i="47"/>
  <c r="X140" i="47"/>
  <c r="T140" i="47"/>
  <c r="S140" i="47"/>
  <c r="R140" i="47"/>
  <c r="Q140" i="47"/>
  <c r="P140" i="47"/>
  <c r="O140" i="47"/>
  <c r="I140" i="47"/>
  <c r="H140" i="47"/>
  <c r="AK139" i="47"/>
  <c r="AJ139" i="47"/>
  <c r="AI139" i="47"/>
  <c r="AH139" i="47"/>
  <c r="AG139" i="47"/>
  <c r="AF139" i="47"/>
  <c r="AE139" i="47"/>
  <c r="AD139" i="47"/>
  <c r="AC139" i="47"/>
  <c r="AB139" i="47"/>
  <c r="AA139" i="47"/>
  <c r="Z139" i="47"/>
  <c r="Y139" i="47"/>
  <c r="X139" i="47"/>
  <c r="T139" i="47"/>
  <c r="S139" i="47"/>
  <c r="R139" i="47"/>
  <c r="Q139" i="47"/>
  <c r="P139" i="47"/>
  <c r="O139" i="47"/>
  <c r="I139" i="47"/>
  <c r="H139" i="47"/>
  <c r="AK137" i="47"/>
  <c r="AJ137" i="47"/>
  <c r="AI137" i="47"/>
  <c r="AH137" i="47"/>
  <c r="AG137" i="47"/>
  <c r="AF137" i="47"/>
  <c r="AE137" i="47"/>
  <c r="AD137" i="47"/>
  <c r="AC137" i="47"/>
  <c r="AB137" i="47"/>
  <c r="AA137" i="47"/>
  <c r="Z137" i="47"/>
  <c r="Y137" i="47"/>
  <c r="X137" i="47"/>
  <c r="T137" i="47"/>
  <c r="S137" i="47"/>
  <c r="R137" i="47"/>
  <c r="Q137" i="47"/>
  <c r="P137" i="47"/>
  <c r="O137" i="47"/>
  <c r="I137" i="47"/>
  <c r="H137" i="47"/>
  <c r="AK135" i="47"/>
  <c r="AJ135" i="47"/>
  <c r="AI135" i="47"/>
  <c r="AH135" i="47"/>
  <c r="AG135" i="47"/>
  <c r="AF135" i="47"/>
  <c r="AE135" i="47"/>
  <c r="AD135" i="47"/>
  <c r="AC135" i="47"/>
  <c r="AB135" i="47"/>
  <c r="AA135" i="47"/>
  <c r="Z135" i="47"/>
  <c r="Y135" i="47"/>
  <c r="X135" i="47"/>
  <c r="T135" i="47"/>
  <c r="S135" i="47"/>
  <c r="R135" i="47"/>
  <c r="Q135" i="47"/>
  <c r="P135" i="47"/>
  <c r="O135" i="47"/>
  <c r="I135" i="47"/>
  <c r="H135" i="47"/>
  <c r="AK134" i="47"/>
  <c r="AJ134" i="47"/>
  <c r="AI134" i="47"/>
  <c r="AH134" i="47"/>
  <c r="AG134" i="47"/>
  <c r="AF134" i="47"/>
  <c r="AE134" i="47"/>
  <c r="AD134" i="47"/>
  <c r="AC134" i="47"/>
  <c r="AB134" i="47"/>
  <c r="AA134" i="47"/>
  <c r="Z134" i="47"/>
  <c r="Y134" i="47"/>
  <c r="X134" i="47"/>
  <c r="T134" i="47"/>
  <c r="S134" i="47"/>
  <c r="R134" i="47"/>
  <c r="Q134" i="47"/>
  <c r="P134" i="47"/>
  <c r="O134" i="47"/>
  <c r="I134" i="47"/>
  <c r="H134" i="47"/>
  <c r="AK133" i="47"/>
  <c r="AJ133" i="47"/>
  <c r="AI133" i="47"/>
  <c r="AH133" i="47"/>
  <c r="AG133" i="47"/>
  <c r="AF133" i="47"/>
  <c r="AE133" i="47"/>
  <c r="AD133" i="47"/>
  <c r="AC133" i="47"/>
  <c r="AB133" i="47"/>
  <c r="AA133" i="47"/>
  <c r="Z133" i="47"/>
  <c r="Y133" i="47"/>
  <c r="X133" i="47"/>
  <c r="T133" i="47"/>
  <c r="S133" i="47"/>
  <c r="R133" i="47"/>
  <c r="Q133" i="47"/>
  <c r="P133" i="47"/>
  <c r="O133" i="47"/>
  <c r="I133" i="47"/>
  <c r="H133" i="47"/>
  <c r="AK132" i="47"/>
  <c r="AJ132" i="47"/>
  <c r="AI132" i="47"/>
  <c r="AH132" i="47"/>
  <c r="AG132" i="47"/>
  <c r="AF132" i="47"/>
  <c r="AE132" i="47"/>
  <c r="AD132" i="47"/>
  <c r="AC132" i="47"/>
  <c r="AB132" i="47"/>
  <c r="AA132" i="47"/>
  <c r="Z132" i="47"/>
  <c r="Y132" i="47"/>
  <c r="X132" i="47"/>
  <c r="T132" i="47"/>
  <c r="S132" i="47"/>
  <c r="R132" i="47"/>
  <c r="Q132" i="47"/>
  <c r="P132" i="47"/>
  <c r="O132" i="47"/>
  <c r="I132" i="47"/>
  <c r="H132" i="47"/>
  <c r="AK131" i="47"/>
  <c r="AJ131" i="47"/>
  <c r="AI131" i="47"/>
  <c r="AH131" i="47"/>
  <c r="AG131" i="47"/>
  <c r="AF131" i="47"/>
  <c r="AE131" i="47"/>
  <c r="AD131" i="47"/>
  <c r="AC131" i="47"/>
  <c r="AB131" i="47"/>
  <c r="AA131" i="47"/>
  <c r="Z131" i="47"/>
  <c r="Y131" i="47"/>
  <c r="X131" i="47"/>
  <c r="T131" i="47"/>
  <c r="S131" i="47"/>
  <c r="R131" i="47"/>
  <c r="Q131" i="47"/>
  <c r="P131" i="47"/>
  <c r="O131" i="47"/>
  <c r="I131" i="47"/>
  <c r="H131" i="47"/>
  <c r="AK130" i="47"/>
  <c r="AJ130" i="47"/>
  <c r="AI130" i="47"/>
  <c r="AH130" i="47"/>
  <c r="AG130" i="47"/>
  <c r="AF130" i="47"/>
  <c r="AE130" i="47"/>
  <c r="AD130" i="47"/>
  <c r="AC130" i="47"/>
  <c r="AB130" i="47"/>
  <c r="AA130" i="47"/>
  <c r="Z130" i="47"/>
  <c r="Y130" i="47"/>
  <c r="X130" i="47"/>
  <c r="T130" i="47"/>
  <c r="S130" i="47"/>
  <c r="R130" i="47"/>
  <c r="Q130" i="47"/>
  <c r="P130" i="47"/>
  <c r="O130" i="47"/>
  <c r="I130" i="47"/>
  <c r="H130" i="47"/>
  <c r="AK129" i="47"/>
  <c r="AJ129" i="47"/>
  <c r="AI129" i="47"/>
  <c r="AH129" i="47"/>
  <c r="AG129" i="47"/>
  <c r="AF129" i="47"/>
  <c r="AE129" i="47"/>
  <c r="AD129" i="47"/>
  <c r="AC129" i="47"/>
  <c r="AB129" i="47"/>
  <c r="AA129" i="47"/>
  <c r="Z129" i="47"/>
  <c r="Y129" i="47"/>
  <c r="X129" i="47"/>
  <c r="T129" i="47"/>
  <c r="S129" i="47"/>
  <c r="R129" i="47"/>
  <c r="Q129" i="47"/>
  <c r="P129" i="47"/>
  <c r="O129" i="47"/>
  <c r="I129" i="47"/>
  <c r="H129" i="47"/>
  <c r="AK128" i="47"/>
  <c r="AJ128" i="47"/>
  <c r="AI128" i="47"/>
  <c r="AH128" i="47"/>
  <c r="AG128" i="47"/>
  <c r="AF128" i="47"/>
  <c r="AE128" i="47"/>
  <c r="AD128" i="47"/>
  <c r="AC128" i="47"/>
  <c r="AB128" i="47"/>
  <c r="AA128" i="47"/>
  <c r="Z128" i="47"/>
  <c r="Y128" i="47"/>
  <c r="X128" i="47"/>
  <c r="S128" i="47"/>
  <c r="R128" i="47"/>
  <c r="Q128" i="47"/>
  <c r="P128" i="47"/>
  <c r="O128" i="47"/>
  <c r="M128" i="47"/>
  <c r="L128" i="47"/>
  <c r="H128" i="47"/>
  <c r="G128" i="47"/>
  <c r="F128" i="47"/>
  <c r="E128" i="47"/>
  <c r="AK126" i="47"/>
  <c r="AJ126" i="47"/>
  <c r="AI126" i="47"/>
  <c r="AH126" i="47"/>
  <c r="AG126" i="47"/>
  <c r="AF126" i="47"/>
  <c r="AE126" i="47"/>
  <c r="AD126" i="47"/>
  <c r="AC126" i="47"/>
  <c r="AB126" i="47"/>
  <c r="AA126" i="47"/>
  <c r="Z126" i="47"/>
  <c r="Y126" i="47"/>
  <c r="X126" i="47"/>
  <c r="T126" i="47"/>
  <c r="S126" i="47"/>
  <c r="R126" i="47"/>
  <c r="Q126" i="47"/>
  <c r="P126" i="47"/>
  <c r="O126" i="47"/>
  <c r="I126" i="47"/>
  <c r="H126" i="47"/>
  <c r="AK125" i="47"/>
  <c r="AJ125" i="47"/>
  <c r="AI125" i="47"/>
  <c r="AH125" i="47"/>
  <c r="AG125" i="47"/>
  <c r="AF125" i="47"/>
  <c r="AE125" i="47"/>
  <c r="AD125" i="47"/>
  <c r="AC125" i="47"/>
  <c r="AB125" i="47"/>
  <c r="AA125" i="47"/>
  <c r="Z125" i="47"/>
  <c r="Y125" i="47"/>
  <c r="X125" i="47"/>
  <c r="T125" i="47"/>
  <c r="S125" i="47"/>
  <c r="R125" i="47"/>
  <c r="Q125" i="47"/>
  <c r="P125" i="47"/>
  <c r="O125" i="47"/>
  <c r="I125" i="47"/>
  <c r="H125" i="47"/>
  <c r="AK124" i="47"/>
  <c r="AJ124" i="47"/>
  <c r="AI124" i="47"/>
  <c r="AH124" i="47"/>
  <c r="AG124" i="47"/>
  <c r="AF124" i="47"/>
  <c r="AE124" i="47"/>
  <c r="AD124" i="47"/>
  <c r="AC124" i="47"/>
  <c r="AB124" i="47"/>
  <c r="AA124" i="47"/>
  <c r="Z124" i="47"/>
  <c r="Y124" i="47"/>
  <c r="X124" i="47"/>
  <c r="T124" i="47"/>
  <c r="S124" i="47"/>
  <c r="R124" i="47"/>
  <c r="Q124" i="47"/>
  <c r="P124" i="47"/>
  <c r="O124" i="47"/>
  <c r="I124" i="47"/>
  <c r="H124" i="47"/>
  <c r="AK123" i="47"/>
  <c r="AJ123" i="47"/>
  <c r="AI123" i="47"/>
  <c r="AH123" i="47"/>
  <c r="AG123" i="47"/>
  <c r="AF123" i="47"/>
  <c r="AE123" i="47"/>
  <c r="AD123" i="47"/>
  <c r="AC123" i="47"/>
  <c r="AB123" i="47"/>
  <c r="AA123" i="47"/>
  <c r="Z123" i="47"/>
  <c r="Y123" i="47"/>
  <c r="X123" i="47"/>
  <c r="T123" i="47"/>
  <c r="S123" i="47"/>
  <c r="R123" i="47"/>
  <c r="Q123" i="47"/>
  <c r="P123" i="47"/>
  <c r="O123" i="47"/>
  <c r="I123" i="47"/>
  <c r="H123" i="47"/>
  <c r="AK122" i="47"/>
  <c r="AJ122" i="47"/>
  <c r="AI122" i="47"/>
  <c r="AH122" i="47"/>
  <c r="AG122" i="47"/>
  <c r="AF122" i="47"/>
  <c r="AE122" i="47"/>
  <c r="AD122" i="47"/>
  <c r="AC122" i="47"/>
  <c r="AB122" i="47"/>
  <c r="AA122" i="47"/>
  <c r="Z122" i="47"/>
  <c r="Y122" i="47"/>
  <c r="X122" i="47"/>
  <c r="T122" i="47"/>
  <c r="S122" i="47"/>
  <c r="R122" i="47"/>
  <c r="Q122" i="47"/>
  <c r="P122" i="47"/>
  <c r="O122" i="47"/>
  <c r="I122" i="47"/>
  <c r="H122" i="47"/>
  <c r="AK121" i="47"/>
  <c r="AJ121" i="47"/>
  <c r="AI121" i="47"/>
  <c r="AH121" i="47"/>
  <c r="AG121" i="47"/>
  <c r="AF121" i="47"/>
  <c r="AE121" i="47"/>
  <c r="AD121" i="47"/>
  <c r="AC121" i="47"/>
  <c r="AB121" i="47"/>
  <c r="AA121" i="47"/>
  <c r="Z121" i="47"/>
  <c r="Y121" i="47"/>
  <c r="X121" i="47"/>
  <c r="T121" i="47"/>
  <c r="S121" i="47"/>
  <c r="R121" i="47"/>
  <c r="Q121" i="47"/>
  <c r="P121" i="47"/>
  <c r="O121" i="47"/>
  <c r="I121" i="47"/>
  <c r="H121" i="47"/>
  <c r="AK120" i="47"/>
  <c r="AJ120" i="47"/>
  <c r="AI120" i="47"/>
  <c r="AH120" i="47"/>
  <c r="AG120" i="47"/>
  <c r="AF120" i="47"/>
  <c r="AE120" i="47"/>
  <c r="AD120" i="47"/>
  <c r="AC120" i="47"/>
  <c r="AB120" i="47"/>
  <c r="AA120" i="47"/>
  <c r="Z120" i="47"/>
  <c r="Y120" i="47"/>
  <c r="X120" i="47"/>
  <c r="T120" i="47"/>
  <c r="S120" i="47"/>
  <c r="R120" i="47"/>
  <c r="Q120" i="47"/>
  <c r="P120" i="47"/>
  <c r="O120" i="47"/>
  <c r="I120" i="47"/>
  <c r="H120" i="47"/>
  <c r="AK118" i="47"/>
  <c r="AJ118" i="47"/>
  <c r="AI118" i="47"/>
  <c r="AH118" i="47"/>
  <c r="AG118" i="47"/>
  <c r="AF118" i="47"/>
  <c r="AE118" i="47"/>
  <c r="AD118" i="47"/>
  <c r="AC118" i="47"/>
  <c r="AB118" i="47"/>
  <c r="AA118" i="47"/>
  <c r="Z118" i="47"/>
  <c r="Y118" i="47"/>
  <c r="X118" i="47"/>
  <c r="T118" i="47"/>
  <c r="S118" i="47"/>
  <c r="R118" i="47"/>
  <c r="Q118" i="47"/>
  <c r="P118" i="47"/>
  <c r="O118" i="47"/>
  <c r="M118" i="47"/>
  <c r="L118" i="47"/>
  <c r="H118" i="47"/>
  <c r="G118" i="47"/>
  <c r="F118" i="47"/>
  <c r="E118" i="47"/>
  <c r="AK117" i="47"/>
  <c r="AJ117" i="47"/>
  <c r="AI117" i="47"/>
  <c r="AH117" i="47"/>
  <c r="AG117" i="47"/>
  <c r="AF117" i="47"/>
  <c r="AE117" i="47"/>
  <c r="AD117" i="47"/>
  <c r="AC117" i="47"/>
  <c r="AB117" i="47"/>
  <c r="AA117" i="47"/>
  <c r="Z117" i="47"/>
  <c r="Y117" i="47"/>
  <c r="X117" i="47"/>
  <c r="T117" i="47"/>
  <c r="S117" i="47"/>
  <c r="R117" i="47"/>
  <c r="Q117" i="47"/>
  <c r="P117" i="47"/>
  <c r="O117" i="47"/>
  <c r="I117" i="47"/>
  <c r="H117" i="47"/>
  <c r="AK116" i="47"/>
  <c r="AJ116" i="47"/>
  <c r="AI116" i="47"/>
  <c r="AH116" i="47"/>
  <c r="AG116" i="47"/>
  <c r="AF116" i="47"/>
  <c r="AE116" i="47"/>
  <c r="AD116" i="47"/>
  <c r="AC116" i="47"/>
  <c r="AB116" i="47"/>
  <c r="AA116" i="47"/>
  <c r="Z116" i="47"/>
  <c r="Y116" i="47"/>
  <c r="X116" i="47"/>
  <c r="T116" i="47"/>
  <c r="S116" i="47"/>
  <c r="R116" i="47"/>
  <c r="Q116" i="47"/>
  <c r="P116" i="47"/>
  <c r="O116" i="47"/>
  <c r="I116" i="47"/>
  <c r="H116" i="47"/>
  <c r="AK115" i="47"/>
  <c r="AJ115" i="47"/>
  <c r="AI115" i="47"/>
  <c r="AH115" i="47"/>
  <c r="AG115" i="47"/>
  <c r="AF115" i="47"/>
  <c r="AE115" i="47"/>
  <c r="AD115" i="47"/>
  <c r="AC115" i="47"/>
  <c r="AB115" i="47"/>
  <c r="AA115" i="47"/>
  <c r="Z115" i="47"/>
  <c r="Y115" i="47"/>
  <c r="X115" i="47"/>
  <c r="S115" i="47"/>
  <c r="R115" i="47"/>
  <c r="Q115" i="47"/>
  <c r="P115" i="47"/>
  <c r="O115" i="47"/>
  <c r="M115" i="47"/>
  <c r="L115" i="47"/>
  <c r="H115" i="47"/>
  <c r="G115" i="47"/>
  <c r="F115" i="47"/>
  <c r="E115" i="47"/>
  <c r="AK114" i="47"/>
  <c r="AJ114" i="47"/>
  <c r="AI114" i="47"/>
  <c r="AH114" i="47"/>
  <c r="AG114" i="47"/>
  <c r="AF114" i="47"/>
  <c r="AE114" i="47"/>
  <c r="AD114" i="47"/>
  <c r="AC114" i="47"/>
  <c r="AB114" i="47"/>
  <c r="AA114" i="47"/>
  <c r="Z114" i="47"/>
  <c r="Y114" i="47"/>
  <c r="X114" i="47"/>
  <c r="T114" i="47"/>
  <c r="S114" i="47"/>
  <c r="R114" i="47"/>
  <c r="Q114" i="47"/>
  <c r="P114" i="47"/>
  <c r="O114" i="47"/>
  <c r="I114" i="47"/>
  <c r="H114" i="47"/>
  <c r="AK113" i="47"/>
  <c r="AJ113" i="47"/>
  <c r="AI113" i="47"/>
  <c r="AH113" i="47"/>
  <c r="AG113" i="47"/>
  <c r="AF113" i="47"/>
  <c r="AE113" i="47"/>
  <c r="AD113" i="47"/>
  <c r="AC113" i="47"/>
  <c r="AB113" i="47"/>
  <c r="AA113" i="47"/>
  <c r="Z113" i="47"/>
  <c r="Y113" i="47"/>
  <c r="X113" i="47"/>
  <c r="T113" i="47"/>
  <c r="S113" i="47"/>
  <c r="R113" i="47"/>
  <c r="Q113" i="47"/>
  <c r="P113" i="47"/>
  <c r="O113" i="47"/>
  <c r="I113" i="47"/>
  <c r="H113" i="47"/>
  <c r="AK112" i="47"/>
  <c r="AJ112" i="47"/>
  <c r="AI112" i="47"/>
  <c r="AH112" i="47"/>
  <c r="AG112" i="47"/>
  <c r="AF112" i="47"/>
  <c r="AE112" i="47"/>
  <c r="AD112" i="47"/>
  <c r="AC112" i="47"/>
  <c r="AB112" i="47"/>
  <c r="AA112" i="47"/>
  <c r="Z112" i="47"/>
  <c r="Y112" i="47"/>
  <c r="X112" i="47"/>
  <c r="T112" i="47"/>
  <c r="S112" i="47"/>
  <c r="R112" i="47"/>
  <c r="Q112" i="47"/>
  <c r="P112" i="47"/>
  <c r="O112" i="47"/>
  <c r="I112" i="47"/>
  <c r="H112" i="47"/>
  <c r="AK111" i="47"/>
  <c r="AJ111" i="47"/>
  <c r="AI111" i="47"/>
  <c r="AH111" i="47"/>
  <c r="AG111" i="47"/>
  <c r="AF111" i="47"/>
  <c r="AE111" i="47"/>
  <c r="AD111" i="47"/>
  <c r="AC111" i="47"/>
  <c r="AB111" i="47"/>
  <c r="AA111" i="47"/>
  <c r="Z111" i="47"/>
  <c r="Y111" i="47"/>
  <c r="X111" i="47"/>
  <c r="T111" i="47"/>
  <c r="S111" i="47"/>
  <c r="R111" i="47"/>
  <c r="Q111" i="47"/>
  <c r="P111" i="47"/>
  <c r="O111" i="47"/>
  <c r="I111" i="47"/>
  <c r="H111" i="47"/>
  <c r="AK110" i="47"/>
  <c r="AJ110" i="47"/>
  <c r="AI110" i="47"/>
  <c r="AH110" i="47"/>
  <c r="AG110" i="47"/>
  <c r="AF110" i="47"/>
  <c r="AE110" i="47"/>
  <c r="AD110" i="47"/>
  <c r="AC110" i="47"/>
  <c r="AB110" i="47"/>
  <c r="AA110" i="47"/>
  <c r="Z110" i="47"/>
  <c r="Y110" i="47"/>
  <c r="X110" i="47"/>
  <c r="T110" i="47"/>
  <c r="S110" i="47"/>
  <c r="R110" i="47"/>
  <c r="Q110" i="47"/>
  <c r="P110" i="47"/>
  <c r="O110" i="47"/>
  <c r="I110" i="47"/>
  <c r="H110" i="47"/>
  <c r="AK109" i="47"/>
  <c r="AJ109" i="47"/>
  <c r="AI109" i="47"/>
  <c r="AH109" i="47"/>
  <c r="AG109" i="47"/>
  <c r="AF109" i="47"/>
  <c r="AE109" i="47"/>
  <c r="AD109" i="47"/>
  <c r="AC109" i="47"/>
  <c r="AB109" i="47"/>
  <c r="AA109" i="47"/>
  <c r="Z109" i="47"/>
  <c r="Y109" i="47"/>
  <c r="X109" i="47"/>
  <c r="T109" i="47"/>
  <c r="S109" i="47"/>
  <c r="R109" i="47"/>
  <c r="Q109" i="47"/>
  <c r="P109" i="47"/>
  <c r="O109" i="47"/>
  <c r="I109" i="47"/>
  <c r="H109" i="47"/>
  <c r="AK108" i="47"/>
  <c r="AJ108" i="47"/>
  <c r="AI108" i="47"/>
  <c r="AH108" i="47"/>
  <c r="AG108" i="47"/>
  <c r="AF108" i="47"/>
  <c r="AE108" i="47"/>
  <c r="AD108" i="47"/>
  <c r="AC108" i="47"/>
  <c r="AB108" i="47"/>
  <c r="AA108" i="47"/>
  <c r="Z108" i="47"/>
  <c r="Y108" i="47"/>
  <c r="X108" i="47"/>
  <c r="T108" i="47"/>
  <c r="S108" i="47"/>
  <c r="R108" i="47"/>
  <c r="Q108" i="47"/>
  <c r="P108" i="47"/>
  <c r="O108" i="47"/>
  <c r="I108" i="47"/>
  <c r="H108" i="47"/>
  <c r="AK107" i="47"/>
  <c r="AJ107" i="47"/>
  <c r="AI107" i="47"/>
  <c r="AH107" i="47"/>
  <c r="AG107" i="47"/>
  <c r="AF107" i="47"/>
  <c r="AE107" i="47"/>
  <c r="AD107" i="47"/>
  <c r="AC107" i="47"/>
  <c r="AB107" i="47"/>
  <c r="AA107" i="47"/>
  <c r="Z107" i="47"/>
  <c r="Y107" i="47"/>
  <c r="X107" i="47"/>
  <c r="T107" i="47"/>
  <c r="S107" i="47"/>
  <c r="R107" i="47"/>
  <c r="Q107" i="47"/>
  <c r="P107" i="47"/>
  <c r="O107" i="47"/>
  <c r="I107" i="47"/>
  <c r="H107" i="47"/>
  <c r="AK106" i="47"/>
  <c r="AJ106" i="47"/>
  <c r="AI106" i="47"/>
  <c r="AH106" i="47"/>
  <c r="AG106" i="47"/>
  <c r="AF106" i="47"/>
  <c r="AE106" i="47"/>
  <c r="AD106" i="47"/>
  <c r="AC106" i="47"/>
  <c r="AB106" i="47"/>
  <c r="AA106" i="47"/>
  <c r="Z106" i="47"/>
  <c r="Y106" i="47"/>
  <c r="X106" i="47"/>
  <c r="T106" i="47"/>
  <c r="S106" i="47"/>
  <c r="R106" i="47"/>
  <c r="Q106" i="47"/>
  <c r="P106" i="47"/>
  <c r="O106" i="47"/>
  <c r="I106" i="47"/>
  <c r="H106" i="47"/>
  <c r="AK105" i="47"/>
  <c r="AJ105" i="47"/>
  <c r="AI105" i="47"/>
  <c r="AH105" i="47"/>
  <c r="AG105" i="47"/>
  <c r="AF105" i="47"/>
  <c r="AE105" i="47"/>
  <c r="AD105" i="47"/>
  <c r="AC105" i="47"/>
  <c r="AB105" i="47"/>
  <c r="AA105" i="47"/>
  <c r="Z105" i="47"/>
  <c r="Y105" i="47"/>
  <c r="X105" i="47"/>
  <c r="T105" i="47"/>
  <c r="S105" i="47"/>
  <c r="R105" i="47"/>
  <c r="Q105" i="47"/>
  <c r="P105" i="47"/>
  <c r="O105" i="47"/>
  <c r="I105" i="47"/>
  <c r="H105" i="47"/>
  <c r="AK103" i="47"/>
  <c r="AJ103" i="47"/>
  <c r="AI103" i="47"/>
  <c r="AH103" i="47"/>
  <c r="AG103" i="47"/>
  <c r="AF103" i="47"/>
  <c r="AE103" i="47"/>
  <c r="AD103" i="47"/>
  <c r="AC103" i="47"/>
  <c r="AB103" i="47"/>
  <c r="AA103" i="47"/>
  <c r="Z103" i="47"/>
  <c r="Y103" i="47"/>
  <c r="X103" i="47"/>
  <c r="S103" i="47"/>
  <c r="R103" i="47"/>
  <c r="Q103" i="47"/>
  <c r="P103" i="47"/>
  <c r="O103" i="47"/>
  <c r="M103" i="47"/>
  <c r="L103" i="47"/>
  <c r="H103" i="47"/>
  <c r="G103" i="47"/>
  <c r="F103" i="47"/>
  <c r="E103" i="47"/>
  <c r="AK102" i="47"/>
  <c r="AJ102" i="47"/>
  <c r="AI102" i="47"/>
  <c r="AH102" i="47"/>
  <c r="AG102" i="47"/>
  <c r="AF102" i="47"/>
  <c r="AE102" i="47"/>
  <c r="AD102" i="47"/>
  <c r="AC102" i="47"/>
  <c r="AB102" i="47"/>
  <c r="AA102" i="47"/>
  <c r="Z102" i="47"/>
  <c r="Y102" i="47"/>
  <c r="X102" i="47"/>
  <c r="T102" i="47"/>
  <c r="S102" i="47"/>
  <c r="R102" i="47"/>
  <c r="Q102" i="47"/>
  <c r="P102" i="47"/>
  <c r="O102" i="47"/>
  <c r="I102" i="47"/>
  <c r="H102" i="47"/>
  <c r="AK101" i="47"/>
  <c r="AJ101" i="47"/>
  <c r="AI101" i="47"/>
  <c r="AH101" i="47"/>
  <c r="AG101" i="47"/>
  <c r="AF101" i="47"/>
  <c r="AE101" i="47"/>
  <c r="AD101" i="47"/>
  <c r="AC101" i="47"/>
  <c r="AB101" i="47"/>
  <c r="AA101" i="47"/>
  <c r="Z101" i="47"/>
  <c r="Y101" i="47"/>
  <c r="X101" i="47"/>
  <c r="T101" i="47"/>
  <c r="S101" i="47"/>
  <c r="R101" i="47"/>
  <c r="Q101" i="47"/>
  <c r="P101" i="47"/>
  <c r="O101" i="47"/>
  <c r="I101" i="47"/>
  <c r="H101" i="47"/>
  <c r="AK100" i="47"/>
  <c r="AJ100" i="47"/>
  <c r="AI100" i="47"/>
  <c r="AH100" i="47"/>
  <c r="AG100" i="47"/>
  <c r="AF100" i="47"/>
  <c r="AE100" i="47"/>
  <c r="AD100" i="47"/>
  <c r="AC100" i="47"/>
  <c r="AB100" i="47"/>
  <c r="AA100" i="47"/>
  <c r="Z100" i="47"/>
  <c r="Y100" i="47"/>
  <c r="X100" i="47"/>
  <c r="T100" i="47"/>
  <c r="S100" i="47"/>
  <c r="R100" i="47"/>
  <c r="Q100" i="47"/>
  <c r="P100" i="47"/>
  <c r="O100" i="47"/>
  <c r="I100" i="47"/>
  <c r="H100" i="47"/>
  <c r="AK99" i="47"/>
  <c r="AJ99" i="47"/>
  <c r="AI99" i="47"/>
  <c r="AH99" i="47"/>
  <c r="AG99" i="47"/>
  <c r="AF99" i="47"/>
  <c r="AE99" i="47"/>
  <c r="AD99" i="47"/>
  <c r="AC99" i="47"/>
  <c r="AB99" i="47"/>
  <c r="AA99" i="47"/>
  <c r="Z99" i="47"/>
  <c r="Y99" i="47"/>
  <c r="X99" i="47"/>
  <c r="T99" i="47"/>
  <c r="S99" i="47"/>
  <c r="R99" i="47"/>
  <c r="Q99" i="47"/>
  <c r="P99" i="47"/>
  <c r="O99" i="47"/>
  <c r="I99" i="47"/>
  <c r="H99" i="47"/>
  <c r="AK98" i="47"/>
  <c r="AJ98" i="47"/>
  <c r="AI98" i="47"/>
  <c r="AH98" i="47"/>
  <c r="AG98" i="47"/>
  <c r="AF98" i="47"/>
  <c r="AE98" i="47"/>
  <c r="AD98" i="47"/>
  <c r="AC98" i="47"/>
  <c r="AB98" i="47"/>
  <c r="AA98" i="47"/>
  <c r="Z98" i="47"/>
  <c r="Y98" i="47"/>
  <c r="X98" i="47"/>
  <c r="T98" i="47"/>
  <c r="S98" i="47"/>
  <c r="R98" i="47"/>
  <c r="Q98" i="47"/>
  <c r="P98" i="47"/>
  <c r="O98" i="47"/>
  <c r="I98" i="47"/>
  <c r="H98" i="47"/>
  <c r="AK97" i="47"/>
  <c r="AJ97" i="47"/>
  <c r="AI97" i="47"/>
  <c r="AH97" i="47"/>
  <c r="AG97" i="47"/>
  <c r="AF97" i="47"/>
  <c r="AE97" i="47"/>
  <c r="AD97" i="47"/>
  <c r="AC97" i="47"/>
  <c r="AB97" i="47"/>
  <c r="AA97" i="47"/>
  <c r="Z97" i="47"/>
  <c r="Y97" i="47"/>
  <c r="X97" i="47"/>
  <c r="T97" i="47"/>
  <c r="S97" i="47"/>
  <c r="R97" i="47"/>
  <c r="Q97" i="47"/>
  <c r="P97" i="47"/>
  <c r="O97" i="47"/>
  <c r="I97" i="47"/>
  <c r="H97" i="47"/>
  <c r="AK96" i="47"/>
  <c r="AJ96" i="47"/>
  <c r="AI96" i="47"/>
  <c r="AH96" i="47"/>
  <c r="AG96" i="47"/>
  <c r="AF96" i="47"/>
  <c r="AE96" i="47"/>
  <c r="AD96" i="47"/>
  <c r="AC96" i="47"/>
  <c r="AB96" i="47"/>
  <c r="AA96" i="47"/>
  <c r="Z96" i="47"/>
  <c r="Y96" i="47"/>
  <c r="X96" i="47"/>
  <c r="T96" i="47"/>
  <c r="S96" i="47"/>
  <c r="R96" i="47"/>
  <c r="Q96" i="47"/>
  <c r="P96" i="47"/>
  <c r="O96" i="47"/>
  <c r="I96" i="47"/>
  <c r="H96" i="47"/>
  <c r="AK95" i="47"/>
  <c r="AJ95" i="47"/>
  <c r="AI95" i="47"/>
  <c r="AH95" i="47"/>
  <c r="AG95" i="47"/>
  <c r="AF95" i="47"/>
  <c r="AE95" i="47"/>
  <c r="AD95" i="47"/>
  <c r="AC95" i="47"/>
  <c r="AB95" i="47"/>
  <c r="AA95" i="47"/>
  <c r="Z95" i="47"/>
  <c r="Y95" i="47"/>
  <c r="X95" i="47"/>
  <c r="T95" i="47"/>
  <c r="S95" i="47"/>
  <c r="R95" i="47"/>
  <c r="Q95" i="47"/>
  <c r="P95" i="47"/>
  <c r="O95" i="47"/>
  <c r="I95" i="47"/>
  <c r="H95" i="47"/>
  <c r="AK94" i="47"/>
  <c r="AJ94" i="47"/>
  <c r="AI94" i="47"/>
  <c r="AH94" i="47"/>
  <c r="AG94" i="47"/>
  <c r="AF94" i="47"/>
  <c r="AE94" i="47"/>
  <c r="AD94" i="47"/>
  <c r="AC94" i="47"/>
  <c r="AB94" i="47"/>
  <c r="AA94" i="47"/>
  <c r="Z94" i="47"/>
  <c r="Y94" i="47"/>
  <c r="X94" i="47"/>
  <c r="T94" i="47"/>
  <c r="S94" i="47"/>
  <c r="R94" i="47"/>
  <c r="Q94" i="47"/>
  <c r="P94" i="47"/>
  <c r="O94" i="47"/>
  <c r="I94" i="47"/>
  <c r="H94" i="47"/>
  <c r="AK93" i="47"/>
  <c r="AJ93" i="47"/>
  <c r="AI93" i="47"/>
  <c r="AH93" i="47"/>
  <c r="AG93" i="47"/>
  <c r="AF93" i="47"/>
  <c r="AE93" i="47"/>
  <c r="AD93" i="47"/>
  <c r="AC93" i="47"/>
  <c r="AB93" i="47"/>
  <c r="AA93" i="47"/>
  <c r="Z93" i="47"/>
  <c r="Y93" i="47"/>
  <c r="X93" i="47"/>
  <c r="T93" i="47"/>
  <c r="S93" i="47"/>
  <c r="R93" i="47"/>
  <c r="Q93" i="47"/>
  <c r="P93" i="47"/>
  <c r="O93" i="47"/>
  <c r="I93" i="47"/>
  <c r="H93" i="47"/>
  <c r="AK92" i="47"/>
  <c r="AJ92" i="47"/>
  <c r="AI92" i="47"/>
  <c r="AH92" i="47"/>
  <c r="AG92" i="47"/>
  <c r="AF92" i="47"/>
  <c r="AE92" i="47"/>
  <c r="AD92" i="47"/>
  <c r="AC92" i="47"/>
  <c r="AB92" i="47"/>
  <c r="AA92" i="47"/>
  <c r="Z92" i="47"/>
  <c r="Y92" i="47"/>
  <c r="X92" i="47"/>
  <c r="T92" i="47"/>
  <c r="S92" i="47"/>
  <c r="R92" i="47"/>
  <c r="Q92" i="47"/>
  <c r="P92" i="47"/>
  <c r="O92" i="47"/>
  <c r="I92" i="47"/>
  <c r="H92" i="47"/>
  <c r="AK90" i="47"/>
  <c r="AJ90" i="47"/>
  <c r="AI90" i="47"/>
  <c r="AH90" i="47"/>
  <c r="AG90" i="47"/>
  <c r="AF90" i="47"/>
  <c r="AE90" i="47"/>
  <c r="AD90" i="47"/>
  <c r="AC90" i="47"/>
  <c r="AB90" i="47"/>
  <c r="AA90" i="47"/>
  <c r="Z90" i="47"/>
  <c r="Y90" i="47"/>
  <c r="X90" i="47"/>
  <c r="S90" i="47"/>
  <c r="R90" i="47"/>
  <c r="Q90" i="47"/>
  <c r="P90" i="47"/>
  <c r="O90" i="47"/>
  <c r="M90" i="47"/>
  <c r="L90" i="47"/>
  <c r="H90" i="47"/>
  <c r="G90" i="47"/>
  <c r="F90" i="47"/>
  <c r="E90" i="47"/>
  <c r="AK89" i="47"/>
  <c r="AJ89" i="47"/>
  <c r="AI89" i="47"/>
  <c r="AH89" i="47"/>
  <c r="AG89" i="47"/>
  <c r="AF89" i="47"/>
  <c r="AE89" i="47"/>
  <c r="AD89" i="47"/>
  <c r="AC89" i="47"/>
  <c r="AB89" i="47"/>
  <c r="AA89" i="47"/>
  <c r="Z89" i="47"/>
  <c r="Y89" i="47"/>
  <c r="X89" i="47"/>
  <c r="T89" i="47"/>
  <c r="S89" i="47"/>
  <c r="R89" i="47"/>
  <c r="Q89" i="47"/>
  <c r="P89" i="47"/>
  <c r="O89" i="47"/>
  <c r="I89" i="47"/>
  <c r="H89" i="47"/>
  <c r="AK88" i="47"/>
  <c r="AJ88" i="47"/>
  <c r="AI88" i="47"/>
  <c r="AH88" i="47"/>
  <c r="AG88" i="47"/>
  <c r="AF88" i="47"/>
  <c r="AE88" i="47"/>
  <c r="AD88" i="47"/>
  <c r="AC88" i="47"/>
  <c r="AB88" i="47"/>
  <c r="AA88" i="47"/>
  <c r="Z88" i="47"/>
  <c r="Y88" i="47"/>
  <c r="X88" i="47"/>
  <c r="T88" i="47"/>
  <c r="S88" i="47"/>
  <c r="R88" i="47"/>
  <c r="Q88" i="47"/>
  <c r="P88" i="47"/>
  <c r="O88" i="47"/>
  <c r="I88" i="47"/>
  <c r="H88" i="47"/>
  <c r="AK87" i="47"/>
  <c r="AJ87" i="47"/>
  <c r="AI87" i="47"/>
  <c r="AH87" i="47"/>
  <c r="AG87" i="47"/>
  <c r="AF87" i="47"/>
  <c r="AE87" i="47"/>
  <c r="AD87" i="47"/>
  <c r="AC87" i="47"/>
  <c r="AB87" i="47"/>
  <c r="AA87" i="47"/>
  <c r="Z87" i="47"/>
  <c r="Y87" i="47"/>
  <c r="X87" i="47"/>
  <c r="T87" i="47"/>
  <c r="S87" i="47"/>
  <c r="R87" i="47"/>
  <c r="Q87" i="47"/>
  <c r="P87" i="47"/>
  <c r="O87" i="47"/>
  <c r="I87" i="47"/>
  <c r="H87" i="47"/>
  <c r="AK86" i="47"/>
  <c r="AJ86" i="47"/>
  <c r="AI86" i="47"/>
  <c r="AH86" i="47"/>
  <c r="AG86" i="47"/>
  <c r="AF86" i="47"/>
  <c r="AE86" i="47"/>
  <c r="AD86" i="47"/>
  <c r="AC86" i="47"/>
  <c r="AB86" i="47"/>
  <c r="AA86" i="47"/>
  <c r="Z86" i="47"/>
  <c r="Y86" i="47"/>
  <c r="X86" i="47"/>
  <c r="T86" i="47"/>
  <c r="S86" i="47"/>
  <c r="R86" i="47"/>
  <c r="Q86" i="47"/>
  <c r="P86" i="47"/>
  <c r="O86" i="47"/>
  <c r="I86" i="47"/>
  <c r="H86" i="47"/>
  <c r="AK85" i="47"/>
  <c r="AJ85" i="47"/>
  <c r="AI85" i="47"/>
  <c r="AH85" i="47"/>
  <c r="AG85" i="47"/>
  <c r="AF85" i="47"/>
  <c r="AE85" i="47"/>
  <c r="AD85" i="47"/>
  <c r="AC85" i="47"/>
  <c r="AB85" i="47"/>
  <c r="AA85" i="47"/>
  <c r="Z85" i="47"/>
  <c r="Y85" i="47"/>
  <c r="X85" i="47"/>
  <c r="T85" i="47"/>
  <c r="S85" i="47"/>
  <c r="R85" i="47"/>
  <c r="Q85" i="47"/>
  <c r="P85" i="47"/>
  <c r="O85" i="47"/>
  <c r="I85" i="47"/>
  <c r="H85" i="47"/>
  <c r="AK84" i="47"/>
  <c r="AJ84" i="47"/>
  <c r="AI84" i="47"/>
  <c r="AH84" i="47"/>
  <c r="AG84" i="47"/>
  <c r="AF84" i="47"/>
  <c r="AE84" i="47"/>
  <c r="AD84" i="47"/>
  <c r="AC84" i="47"/>
  <c r="AB84" i="47"/>
  <c r="AA84" i="47"/>
  <c r="Z84" i="47"/>
  <c r="Y84" i="47"/>
  <c r="X84" i="47"/>
  <c r="S84" i="47"/>
  <c r="R84" i="47"/>
  <c r="Q84" i="47"/>
  <c r="P84" i="47"/>
  <c r="O84" i="47"/>
  <c r="M84" i="47"/>
  <c r="L84" i="47"/>
  <c r="H84" i="47"/>
  <c r="G84" i="47"/>
  <c r="F84" i="47"/>
  <c r="E84" i="47"/>
  <c r="AK83" i="47"/>
  <c r="AJ83" i="47"/>
  <c r="AI83" i="47"/>
  <c r="AH83" i="47"/>
  <c r="AG83" i="47"/>
  <c r="AF83" i="47"/>
  <c r="AE83" i="47"/>
  <c r="AD83" i="47"/>
  <c r="AC83" i="47"/>
  <c r="AB83" i="47"/>
  <c r="AA83" i="47"/>
  <c r="Z83" i="47"/>
  <c r="Y83" i="47"/>
  <c r="X83" i="47"/>
  <c r="T83" i="47"/>
  <c r="S83" i="47"/>
  <c r="R83" i="47"/>
  <c r="Q83" i="47"/>
  <c r="P83" i="47"/>
  <c r="O83" i="47"/>
  <c r="I83" i="47"/>
  <c r="H83" i="47"/>
  <c r="AK82" i="47"/>
  <c r="AJ82" i="47"/>
  <c r="AI82" i="47"/>
  <c r="AH82" i="47"/>
  <c r="AG82" i="47"/>
  <c r="AF82" i="47"/>
  <c r="AE82" i="47"/>
  <c r="AD82" i="47"/>
  <c r="AC82" i="47"/>
  <c r="AB82" i="47"/>
  <c r="AA82" i="47"/>
  <c r="Z82" i="47"/>
  <c r="Y82" i="47"/>
  <c r="X82" i="47"/>
  <c r="T82" i="47"/>
  <c r="S82" i="47"/>
  <c r="R82" i="47"/>
  <c r="Q82" i="47"/>
  <c r="P82" i="47"/>
  <c r="O82" i="47"/>
  <c r="I82" i="47"/>
  <c r="H82" i="47"/>
  <c r="AK81" i="47"/>
  <c r="AJ81" i="47"/>
  <c r="AI81" i="47"/>
  <c r="AH81" i="47"/>
  <c r="AG81" i="47"/>
  <c r="AF81" i="47"/>
  <c r="AE81" i="47"/>
  <c r="AD81" i="47"/>
  <c r="AC81" i="47"/>
  <c r="AB81" i="47"/>
  <c r="AA81" i="47"/>
  <c r="Z81" i="47"/>
  <c r="Y81" i="47"/>
  <c r="X81" i="47"/>
  <c r="T81" i="47"/>
  <c r="S81" i="47"/>
  <c r="R81" i="47"/>
  <c r="Q81" i="47"/>
  <c r="P81" i="47"/>
  <c r="O81" i="47"/>
  <c r="I81" i="47"/>
  <c r="H81" i="47"/>
  <c r="AK80" i="47"/>
  <c r="AJ80" i="47"/>
  <c r="AI80" i="47"/>
  <c r="AH80" i="47"/>
  <c r="AG80" i="47"/>
  <c r="AF80" i="47"/>
  <c r="AE80" i="47"/>
  <c r="AD80" i="47"/>
  <c r="AC80" i="47"/>
  <c r="AB80" i="47"/>
  <c r="AA80" i="47"/>
  <c r="Z80" i="47"/>
  <c r="Y80" i="47"/>
  <c r="X80" i="47"/>
  <c r="T80" i="47"/>
  <c r="S80" i="47"/>
  <c r="R80" i="47"/>
  <c r="Q80" i="47"/>
  <c r="P80" i="47"/>
  <c r="O80" i="47"/>
  <c r="I80" i="47"/>
  <c r="H80" i="47"/>
  <c r="AK79" i="47"/>
  <c r="AJ79" i="47"/>
  <c r="AI79" i="47"/>
  <c r="AH79" i="47"/>
  <c r="AG79" i="47"/>
  <c r="AF79" i="47"/>
  <c r="AE79" i="47"/>
  <c r="AD79" i="47"/>
  <c r="AC79" i="47"/>
  <c r="AB79" i="47"/>
  <c r="AA79" i="47"/>
  <c r="Z79" i="47"/>
  <c r="Y79" i="47"/>
  <c r="X79" i="47"/>
  <c r="T79" i="47"/>
  <c r="S79" i="47"/>
  <c r="R79" i="47"/>
  <c r="Q79" i="47"/>
  <c r="P79" i="47"/>
  <c r="O79" i="47"/>
  <c r="I79" i="47"/>
  <c r="H79" i="47"/>
  <c r="AK78" i="47"/>
  <c r="AJ78" i="47"/>
  <c r="AI78" i="47"/>
  <c r="AH78" i="47"/>
  <c r="AG78" i="47"/>
  <c r="AF78" i="47"/>
  <c r="AE78" i="47"/>
  <c r="AD78" i="47"/>
  <c r="AC78" i="47"/>
  <c r="AB78" i="47"/>
  <c r="AA78" i="47"/>
  <c r="Z78" i="47"/>
  <c r="Y78" i="47"/>
  <c r="X78" i="47"/>
  <c r="S78" i="47"/>
  <c r="R78" i="47"/>
  <c r="Q78" i="47"/>
  <c r="P78" i="47"/>
  <c r="O78" i="47"/>
  <c r="M78" i="47"/>
  <c r="L78" i="47"/>
  <c r="H78" i="47"/>
  <c r="G78" i="47"/>
  <c r="F78" i="47"/>
  <c r="E78" i="47"/>
  <c r="AK76" i="47"/>
  <c r="AJ76" i="47"/>
  <c r="AI76" i="47"/>
  <c r="AH76" i="47"/>
  <c r="AG76" i="47"/>
  <c r="AF76" i="47"/>
  <c r="AE76" i="47"/>
  <c r="AD76" i="47"/>
  <c r="AC76" i="47"/>
  <c r="AB76" i="47"/>
  <c r="AA76" i="47"/>
  <c r="Z76" i="47"/>
  <c r="Y76" i="47"/>
  <c r="X76" i="47"/>
  <c r="T76" i="47"/>
  <c r="S76" i="47"/>
  <c r="R76" i="47"/>
  <c r="Q76" i="47"/>
  <c r="P76" i="47"/>
  <c r="O76" i="47"/>
  <c r="I76" i="47"/>
  <c r="H76" i="47"/>
  <c r="AK75" i="47"/>
  <c r="AJ75" i="47"/>
  <c r="AI75" i="47"/>
  <c r="AH75" i="47"/>
  <c r="AG75" i="47"/>
  <c r="AF75" i="47"/>
  <c r="AE75" i="47"/>
  <c r="AD75" i="47"/>
  <c r="AC75" i="47"/>
  <c r="AB75" i="47"/>
  <c r="AA75" i="47"/>
  <c r="Z75" i="47"/>
  <c r="Y75" i="47"/>
  <c r="X75" i="47"/>
  <c r="T75" i="47"/>
  <c r="S75" i="47"/>
  <c r="R75" i="47"/>
  <c r="Q75" i="47"/>
  <c r="P75" i="47"/>
  <c r="O75" i="47"/>
  <c r="I75" i="47"/>
  <c r="H75" i="47"/>
  <c r="AK70" i="47"/>
  <c r="AJ70" i="47"/>
  <c r="AI70" i="47"/>
  <c r="AH70" i="47"/>
  <c r="AG70" i="47"/>
  <c r="AF70" i="47"/>
  <c r="AE70" i="47"/>
  <c r="AD70" i="47"/>
  <c r="AC70" i="47"/>
  <c r="AB70" i="47"/>
  <c r="AA70" i="47"/>
  <c r="Z70" i="47"/>
  <c r="Y70" i="47"/>
  <c r="X70" i="47"/>
  <c r="S70" i="47"/>
  <c r="R70" i="47"/>
  <c r="Q70" i="47"/>
  <c r="P70" i="47"/>
  <c r="O70" i="47"/>
  <c r="M70" i="47"/>
  <c r="L70" i="47"/>
  <c r="H70" i="47"/>
  <c r="G70" i="47"/>
  <c r="F70" i="47"/>
  <c r="E70" i="47"/>
  <c r="AK68" i="47"/>
  <c r="AJ68" i="47"/>
  <c r="AI68" i="47"/>
  <c r="AH68" i="47"/>
  <c r="AG68" i="47"/>
  <c r="AF68" i="47"/>
  <c r="AE68" i="47"/>
  <c r="AD68" i="47"/>
  <c r="AC68" i="47"/>
  <c r="AB68" i="47"/>
  <c r="AA68" i="47"/>
  <c r="Z68" i="47"/>
  <c r="Y68" i="47"/>
  <c r="X68" i="47"/>
  <c r="S68" i="47"/>
  <c r="R68" i="47"/>
  <c r="Q68" i="47"/>
  <c r="P68" i="47"/>
  <c r="O68" i="47"/>
  <c r="M68" i="47"/>
  <c r="L68" i="47"/>
  <c r="H68" i="47"/>
  <c r="G68" i="47"/>
  <c r="F68" i="47"/>
  <c r="E68" i="47"/>
  <c r="AJ67" i="47"/>
  <c r="AI67" i="47"/>
  <c r="AH67" i="47"/>
  <c r="AG67" i="47"/>
  <c r="AF67" i="47"/>
  <c r="AE67" i="47"/>
  <c r="AD67" i="47"/>
  <c r="AC67" i="47"/>
  <c r="AB67" i="47"/>
  <c r="AA67" i="47"/>
  <c r="Z67" i="47"/>
  <c r="Y67" i="47"/>
  <c r="X67" i="47"/>
  <c r="S67" i="47"/>
  <c r="R67" i="47"/>
  <c r="Q67" i="47"/>
  <c r="P67" i="47"/>
  <c r="O67" i="47"/>
  <c r="M67" i="47"/>
  <c r="L67" i="47"/>
  <c r="H67" i="47"/>
  <c r="G67" i="47"/>
  <c r="F67" i="47"/>
  <c r="E67" i="47"/>
  <c r="AK66" i="47"/>
  <c r="AJ66" i="47"/>
  <c r="AI66" i="47"/>
  <c r="AH66" i="47"/>
  <c r="AG66" i="47"/>
  <c r="AF66" i="47"/>
  <c r="AE66" i="47"/>
  <c r="AD66" i="47"/>
  <c r="AC66" i="47"/>
  <c r="AB66" i="47"/>
  <c r="AA66" i="47"/>
  <c r="Z66" i="47"/>
  <c r="Y66" i="47"/>
  <c r="X66" i="47"/>
  <c r="T66" i="47"/>
  <c r="S66" i="47"/>
  <c r="R66" i="47"/>
  <c r="Q66" i="47"/>
  <c r="P66" i="47"/>
  <c r="O66" i="47"/>
  <c r="H66" i="47"/>
  <c r="AK65" i="47"/>
  <c r="AJ65" i="47"/>
  <c r="AI65" i="47"/>
  <c r="AH65" i="47"/>
  <c r="AG65" i="47"/>
  <c r="AF65" i="47"/>
  <c r="AE65" i="47"/>
  <c r="AD65" i="47"/>
  <c r="AC65" i="47"/>
  <c r="AB65" i="47"/>
  <c r="AA65" i="47"/>
  <c r="Z65" i="47"/>
  <c r="Y65" i="47"/>
  <c r="X65" i="47"/>
  <c r="T65" i="47"/>
  <c r="S65" i="47"/>
  <c r="R65" i="47"/>
  <c r="Q65" i="47"/>
  <c r="P65" i="47"/>
  <c r="O65" i="47"/>
  <c r="H65" i="47"/>
  <c r="AJ64" i="47"/>
  <c r="AI64" i="47"/>
  <c r="AH64" i="47"/>
  <c r="AG64" i="47"/>
  <c r="AF64" i="47"/>
  <c r="AE64" i="47"/>
  <c r="AD64" i="47"/>
  <c r="AC64" i="47"/>
  <c r="AB64" i="47"/>
  <c r="AA64" i="47"/>
  <c r="Z64" i="47"/>
  <c r="Y64" i="47"/>
  <c r="X64" i="47"/>
  <c r="S64" i="47"/>
  <c r="R64" i="47"/>
  <c r="Q64" i="47"/>
  <c r="P64" i="47"/>
  <c r="O64" i="47"/>
  <c r="M64" i="47"/>
  <c r="L64" i="47"/>
  <c r="H64" i="47"/>
  <c r="G64" i="47"/>
  <c r="F64" i="47"/>
  <c r="E64" i="47"/>
  <c r="AK63" i="47"/>
  <c r="AJ63" i="47"/>
  <c r="AI63" i="47"/>
  <c r="AH63" i="47"/>
  <c r="AG63" i="47"/>
  <c r="AF63" i="47"/>
  <c r="AE63" i="47"/>
  <c r="AD63" i="47"/>
  <c r="AC63" i="47"/>
  <c r="AB63" i="47"/>
  <c r="AA63" i="47"/>
  <c r="Z63" i="47"/>
  <c r="Y63" i="47"/>
  <c r="X63" i="47"/>
  <c r="T63" i="47"/>
  <c r="S63" i="47"/>
  <c r="R63" i="47"/>
  <c r="Q63" i="47"/>
  <c r="P63" i="47"/>
  <c r="O63" i="47"/>
  <c r="H63" i="47"/>
  <c r="AK62" i="47"/>
  <c r="AJ62" i="47"/>
  <c r="AI62" i="47"/>
  <c r="AH62" i="47"/>
  <c r="AG62" i="47"/>
  <c r="AF62" i="47"/>
  <c r="AE62" i="47"/>
  <c r="AD62" i="47"/>
  <c r="AC62" i="47"/>
  <c r="AB62" i="47"/>
  <c r="AA62" i="47"/>
  <c r="Z62" i="47"/>
  <c r="Y62" i="47"/>
  <c r="X62" i="47"/>
  <c r="T62" i="47"/>
  <c r="S62" i="47"/>
  <c r="R62" i="47"/>
  <c r="Q62" i="47"/>
  <c r="P62" i="47"/>
  <c r="O62" i="47"/>
  <c r="H62" i="47"/>
  <c r="AJ61" i="47"/>
  <c r="AI61" i="47"/>
  <c r="AH61" i="47"/>
  <c r="AG61" i="47"/>
  <c r="AF61" i="47"/>
  <c r="AE61" i="47"/>
  <c r="AD61" i="47"/>
  <c r="AC61" i="47"/>
  <c r="AB61" i="47"/>
  <c r="AA61" i="47"/>
  <c r="Z61" i="47"/>
  <c r="Y61" i="47"/>
  <c r="X61" i="47"/>
  <c r="S61" i="47"/>
  <c r="R61" i="47"/>
  <c r="Q61" i="47"/>
  <c r="P61" i="47"/>
  <c r="O61" i="47"/>
  <c r="M61" i="47"/>
  <c r="L61" i="47"/>
  <c r="H61" i="47"/>
  <c r="G61" i="47"/>
  <c r="F61" i="47"/>
  <c r="E61" i="47"/>
  <c r="AK60" i="47"/>
  <c r="AJ60" i="47"/>
  <c r="AI60" i="47"/>
  <c r="AH60" i="47"/>
  <c r="AG60" i="47"/>
  <c r="AF60" i="47"/>
  <c r="AE60" i="47"/>
  <c r="AD60" i="47"/>
  <c r="AC60" i="47"/>
  <c r="AB60" i="47"/>
  <c r="AA60" i="47"/>
  <c r="Z60" i="47"/>
  <c r="Y60" i="47"/>
  <c r="X60" i="47"/>
  <c r="T60" i="47"/>
  <c r="S60" i="47"/>
  <c r="R60" i="47"/>
  <c r="Q60" i="47"/>
  <c r="P60" i="47"/>
  <c r="O60" i="47"/>
  <c r="H60" i="47"/>
  <c r="AK59" i="47"/>
  <c r="AJ59" i="47"/>
  <c r="AI59" i="47"/>
  <c r="AH59" i="47"/>
  <c r="AG59" i="47"/>
  <c r="AF59" i="47"/>
  <c r="AE59" i="47"/>
  <c r="AD59" i="47"/>
  <c r="AC59" i="47"/>
  <c r="AB59" i="47"/>
  <c r="AA59" i="47"/>
  <c r="Z59" i="47"/>
  <c r="Y59" i="47"/>
  <c r="X59" i="47"/>
  <c r="T59" i="47"/>
  <c r="S59" i="47"/>
  <c r="R59" i="47"/>
  <c r="Q59" i="47"/>
  <c r="P59" i="47"/>
  <c r="O59" i="47"/>
  <c r="H59" i="47"/>
  <c r="AK58" i="47"/>
  <c r="AJ58" i="47"/>
  <c r="AI58" i="47"/>
  <c r="AH58" i="47"/>
  <c r="AG58" i="47"/>
  <c r="AF58" i="47"/>
  <c r="AE58" i="47"/>
  <c r="AD58" i="47"/>
  <c r="AC58" i="47"/>
  <c r="AB58" i="47"/>
  <c r="AA58" i="47"/>
  <c r="Z58" i="47"/>
  <c r="Y58" i="47"/>
  <c r="X58" i="47"/>
  <c r="T58" i="47"/>
  <c r="S58" i="47"/>
  <c r="R58" i="47"/>
  <c r="Q58" i="47"/>
  <c r="P58" i="47"/>
  <c r="O58" i="47"/>
  <c r="H58" i="47"/>
  <c r="AJ57" i="47"/>
  <c r="AI57" i="47"/>
  <c r="AH57" i="47"/>
  <c r="AG57" i="47"/>
  <c r="AF57" i="47"/>
  <c r="AE57" i="47"/>
  <c r="AD57" i="47"/>
  <c r="AC57" i="47"/>
  <c r="AB57" i="47"/>
  <c r="AA57" i="47"/>
  <c r="Z57" i="47"/>
  <c r="Y57" i="47"/>
  <c r="X57" i="47"/>
  <c r="S57" i="47"/>
  <c r="R57" i="47"/>
  <c r="Q57" i="47"/>
  <c r="P57" i="47"/>
  <c r="O57" i="47"/>
  <c r="M57" i="47"/>
  <c r="L57" i="47"/>
  <c r="H57" i="47"/>
  <c r="G57" i="47"/>
  <c r="F57" i="47"/>
  <c r="E57" i="47"/>
  <c r="AK56" i="47"/>
  <c r="AJ56" i="47"/>
  <c r="AI56" i="47"/>
  <c r="AH56" i="47"/>
  <c r="AG56" i="47"/>
  <c r="AF56" i="47"/>
  <c r="AE56" i="47"/>
  <c r="AD56" i="47"/>
  <c r="AC56" i="47"/>
  <c r="AB56" i="47"/>
  <c r="AA56" i="47"/>
  <c r="Z56" i="47"/>
  <c r="Y56" i="47"/>
  <c r="X56" i="47"/>
  <c r="T56" i="47"/>
  <c r="S56" i="47"/>
  <c r="R56" i="47"/>
  <c r="Q56" i="47"/>
  <c r="P56" i="47"/>
  <c r="O56" i="47"/>
  <c r="H56" i="47"/>
  <c r="AK55" i="47"/>
  <c r="AJ55" i="47"/>
  <c r="AI55" i="47"/>
  <c r="AH55" i="47"/>
  <c r="AG55" i="47"/>
  <c r="AF55" i="47"/>
  <c r="AE55" i="47"/>
  <c r="AD55" i="47"/>
  <c r="AC55" i="47"/>
  <c r="AB55" i="47"/>
  <c r="AA55" i="47"/>
  <c r="Z55" i="47"/>
  <c r="Y55" i="47"/>
  <c r="X55" i="47"/>
  <c r="T55" i="47"/>
  <c r="S55" i="47"/>
  <c r="R55" i="47"/>
  <c r="Q55" i="47"/>
  <c r="P55" i="47"/>
  <c r="O55" i="47"/>
  <c r="H55" i="47"/>
  <c r="AJ54" i="47"/>
  <c r="AI54" i="47"/>
  <c r="AH54" i="47"/>
  <c r="AG54" i="47"/>
  <c r="AF54" i="47"/>
  <c r="AE54" i="47"/>
  <c r="AD54" i="47"/>
  <c r="AC54" i="47"/>
  <c r="AB54" i="47"/>
  <c r="AA54" i="47"/>
  <c r="Z54" i="47"/>
  <c r="Y54" i="47"/>
  <c r="X54" i="47"/>
  <c r="S54" i="47"/>
  <c r="R54" i="47"/>
  <c r="Q54" i="47"/>
  <c r="P54" i="47"/>
  <c r="O54" i="47"/>
  <c r="M54" i="47"/>
  <c r="L54" i="47"/>
  <c r="H54" i="47"/>
  <c r="G54" i="47"/>
  <c r="F54" i="47"/>
  <c r="E54" i="47"/>
  <c r="AK53" i="47"/>
  <c r="AJ53" i="47"/>
  <c r="AI53" i="47"/>
  <c r="AH53" i="47"/>
  <c r="AG53" i="47"/>
  <c r="AF53" i="47"/>
  <c r="AE53" i="47"/>
  <c r="AD53" i="47"/>
  <c r="AC53" i="47"/>
  <c r="AB53" i="47"/>
  <c r="AA53" i="47"/>
  <c r="Z53" i="47"/>
  <c r="Y53" i="47"/>
  <c r="X53" i="47"/>
  <c r="T53" i="47"/>
  <c r="S53" i="47"/>
  <c r="R53" i="47"/>
  <c r="Q53" i="47"/>
  <c r="P53" i="47"/>
  <c r="O53" i="47"/>
  <c r="H53" i="47"/>
  <c r="AK52" i="47"/>
  <c r="AJ52" i="47"/>
  <c r="AI52" i="47"/>
  <c r="AH52" i="47"/>
  <c r="AG52" i="47"/>
  <c r="AF52" i="47"/>
  <c r="AE52" i="47"/>
  <c r="AD52" i="47"/>
  <c r="AC52" i="47"/>
  <c r="AB52" i="47"/>
  <c r="AA52" i="47"/>
  <c r="Z52" i="47"/>
  <c r="Y52" i="47"/>
  <c r="X52" i="47"/>
  <c r="T52" i="47"/>
  <c r="S52" i="47"/>
  <c r="R52" i="47"/>
  <c r="Q52" i="47"/>
  <c r="P52" i="47"/>
  <c r="O52" i="47"/>
  <c r="H52" i="47"/>
  <c r="AK50" i="47"/>
  <c r="AJ50" i="47"/>
  <c r="AI50" i="47"/>
  <c r="AH50" i="47"/>
  <c r="AG50" i="47"/>
  <c r="AF50" i="47"/>
  <c r="AE50" i="47"/>
  <c r="AD50" i="47"/>
  <c r="AC50" i="47"/>
  <c r="AB50" i="47"/>
  <c r="AA50" i="47"/>
  <c r="Z50" i="47"/>
  <c r="Y50" i="47"/>
  <c r="X50" i="47"/>
  <c r="S50" i="47"/>
  <c r="R50" i="47"/>
  <c r="Q50" i="47"/>
  <c r="P50" i="47"/>
  <c r="O50" i="47"/>
  <c r="M50" i="47"/>
  <c r="L50" i="47"/>
  <c r="H50" i="47"/>
  <c r="G50" i="47"/>
  <c r="F50" i="47"/>
  <c r="E50" i="47"/>
  <c r="AK49" i="47"/>
  <c r="AJ49" i="47"/>
  <c r="AI49" i="47"/>
  <c r="AH49" i="47"/>
  <c r="AG49" i="47"/>
  <c r="AF49" i="47"/>
  <c r="AE49" i="47"/>
  <c r="AD49" i="47"/>
  <c r="AC49" i="47"/>
  <c r="AB49" i="47"/>
  <c r="AA49" i="47"/>
  <c r="Z49" i="47"/>
  <c r="Y49" i="47"/>
  <c r="X49" i="47"/>
  <c r="T49" i="47"/>
  <c r="S49" i="47"/>
  <c r="R49" i="47"/>
  <c r="Q49" i="47"/>
  <c r="P49" i="47"/>
  <c r="O49" i="47"/>
  <c r="H49" i="47"/>
  <c r="AK48" i="47"/>
  <c r="AJ48" i="47"/>
  <c r="AI48" i="47"/>
  <c r="AH48" i="47"/>
  <c r="AG48" i="47"/>
  <c r="AF48" i="47"/>
  <c r="AE48" i="47"/>
  <c r="AD48" i="47"/>
  <c r="AC48" i="47"/>
  <c r="AB48" i="47"/>
  <c r="AA48" i="47"/>
  <c r="Z48" i="47"/>
  <c r="Y48" i="47"/>
  <c r="X48" i="47"/>
  <c r="T48" i="47"/>
  <c r="S48" i="47"/>
  <c r="R48" i="47"/>
  <c r="Q48" i="47"/>
  <c r="P48" i="47"/>
  <c r="O48" i="47"/>
  <c r="H48" i="47"/>
  <c r="AK47" i="47"/>
  <c r="AJ47" i="47"/>
  <c r="AI47" i="47"/>
  <c r="AH47" i="47"/>
  <c r="AG47" i="47"/>
  <c r="AF47" i="47"/>
  <c r="AE47" i="47"/>
  <c r="AD47" i="47"/>
  <c r="AC47" i="47"/>
  <c r="AB47" i="47"/>
  <c r="AA47" i="47"/>
  <c r="Z47" i="47"/>
  <c r="Y47" i="47"/>
  <c r="X47" i="47"/>
  <c r="T47" i="47"/>
  <c r="S47" i="47"/>
  <c r="R47" i="47"/>
  <c r="Q47" i="47"/>
  <c r="P47" i="47"/>
  <c r="O47" i="47"/>
  <c r="H47" i="47"/>
  <c r="AK46" i="47"/>
  <c r="AJ46" i="47"/>
  <c r="AI46" i="47"/>
  <c r="AH46" i="47"/>
  <c r="AG46" i="47"/>
  <c r="AF46" i="47"/>
  <c r="AE46" i="47"/>
  <c r="AD46" i="47"/>
  <c r="AC46" i="47"/>
  <c r="AB46" i="47"/>
  <c r="AA46" i="47"/>
  <c r="Z46" i="47"/>
  <c r="Y46" i="47"/>
  <c r="X46" i="47"/>
  <c r="T46" i="47"/>
  <c r="S46" i="47"/>
  <c r="R46" i="47"/>
  <c r="Q46" i="47"/>
  <c r="P46" i="47"/>
  <c r="O46" i="47"/>
  <c r="H46" i="47"/>
  <c r="AK44" i="47"/>
  <c r="AJ44" i="47"/>
  <c r="AI44" i="47"/>
  <c r="AH44" i="47"/>
  <c r="AG44" i="47"/>
  <c r="AF44" i="47"/>
  <c r="AE44" i="47"/>
  <c r="AD44" i="47"/>
  <c r="AC44" i="47"/>
  <c r="AB44" i="47"/>
  <c r="AA44" i="47"/>
  <c r="Z44" i="47"/>
  <c r="Y44" i="47"/>
  <c r="X44" i="47"/>
  <c r="W44" i="47"/>
  <c r="V44" i="47"/>
  <c r="U44" i="47"/>
  <c r="T44" i="47"/>
  <c r="S44" i="47"/>
  <c r="R44" i="47"/>
  <c r="Q44" i="47"/>
  <c r="P44" i="47"/>
  <c r="O44" i="47"/>
  <c r="M44" i="47"/>
  <c r="L44" i="47"/>
  <c r="H44" i="47"/>
  <c r="G44" i="47"/>
  <c r="F44" i="47"/>
  <c r="E44" i="47"/>
  <c r="AK42" i="47"/>
  <c r="AJ42" i="47"/>
  <c r="AI42" i="47"/>
  <c r="AH42" i="47"/>
  <c r="AG42" i="47"/>
  <c r="AF42" i="47"/>
  <c r="AE42" i="47"/>
  <c r="AD42" i="47"/>
  <c r="AC42" i="47"/>
  <c r="AB42" i="47"/>
  <c r="AA42" i="47"/>
  <c r="Z42" i="47"/>
  <c r="Y42" i="47"/>
  <c r="X42" i="47"/>
  <c r="T42" i="47"/>
  <c r="S42" i="47"/>
  <c r="R42" i="47"/>
  <c r="Q42" i="47"/>
  <c r="P42" i="47"/>
  <c r="O42" i="47"/>
  <c r="H42" i="47"/>
  <c r="AK41" i="47"/>
  <c r="AJ41" i="47"/>
  <c r="AI41" i="47"/>
  <c r="AH41" i="47"/>
  <c r="AG41" i="47"/>
  <c r="AF41" i="47"/>
  <c r="AE41" i="47"/>
  <c r="AD41" i="47"/>
  <c r="AC41" i="47"/>
  <c r="AB41" i="47"/>
  <c r="AA41" i="47"/>
  <c r="Z41" i="47"/>
  <c r="Y41" i="47"/>
  <c r="X41" i="47"/>
  <c r="T41" i="47"/>
  <c r="S41" i="47"/>
  <c r="R41" i="47"/>
  <c r="Q41" i="47"/>
  <c r="P41" i="47"/>
  <c r="O41" i="47"/>
  <c r="H41" i="47"/>
  <c r="AK40" i="47"/>
  <c r="AJ40" i="47"/>
  <c r="AI40" i="47"/>
  <c r="AH40" i="47"/>
  <c r="AG40" i="47"/>
  <c r="AF40" i="47"/>
  <c r="AE40" i="47"/>
  <c r="AD40" i="47"/>
  <c r="AC40" i="47"/>
  <c r="AB40" i="47"/>
  <c r="AA40" i="47"/>
  <c r="Z40" i="47"/>
  <c r="Y40" i="47"/>
  <c r="X40" i="47"/>
  <c r="T40" i="47"/>
  <c r="S40" i="47"/>
  <c r="R40" i="47"/>
  <c r="Q40" i="47"/>
  <c r="P40" i="47"/>
  <c r="O40" i="47"/>
  <c r="H40" i="47"/>
  <c r="AK37" i="47"/>
  <c r="AJ37" i="47"/>
  <c r="AI37" i="47"/>
  <c r="AH37" i="47"/>
  <c r="AG37" i="47"/>
  <c r="AF37" i="47"/>
  <c r="AE37" i="47"/>
  <c r="AD37" i="47"/>
  <c r="AC37" i="47"/>
  <c r="AB37" i="47"/>
  <c r="AA37" i="47"/>
  <c r="Z37" i="47"/>
  <c r="Y37" i="47"/>
  <c r="X37" i="47"/>
  <c r="T37" i="47"/>
  <c r="S37" i="47"/>
  <c r="R37" i="47"/>
  <c r="Q37" i="47"/>
  <c r="P37" i="47"/>
  <c r="O37" i="47"/>
  <c r="H37" i="47"/>
  <c r="AK36" i="47"/>
  <c r="AJ36" i="47"/>
  <c r="AI36" i="47"/>
  <c r="AH36" i="47"/>
  <c r="AG36" i="47"/>
  <c r="AF36" i="47"/>
  <c r="AE36" i="47"/>
  <c r="AD36" i="47"/>
  <c r="AC36" i="47"/>
  <c r="AB36" i="47"/>
  <c r="AA36" i="47"/>
  <c r="Z36" i="47"/>
  <c r="Y36" i="47"/>
  <c r="X36" i="47"/>
  <c r="T36" i="47"/>
  <c r="S36" i="47"/>
  <c r="R36" i="47"/>
  <c r="Q36" i="47"/>
  <c r="P36" i="47"/>
  <c r="O36" i="47"/>
  <c r="H36" i="47"/>
  <c r="AK35" i="47"/>
  <c r="AJ35" i="47"/>
  <c r="AI35" i="47"/>
  <c r="AH35" i="47"/>
  <c r="AG35" i="47"/>
  <c r="AF35" i="47"/>
  <c r="AE35" i="47"/>
  <c r="AD35" i="47"/>
  <c r="AC35" i="47"/>
  <c r="AB35" i="47"/>
  <c r="AA35" i="47"/>
  <c r="Z35" i="47"/>
  <c r="Y35" i="47"/>
  <c r="X35" i="47"/>
  <c r="T35" i="47"/>
  <c r="S35" i="47"/>
  <c r="R35" i="47"/>
  <c r="Q35" i="47"/>
  <c r="P35" i="47"/>
  <c r="O35" i="47"/>
  <c r="H35" i="47"/>
  <c r="AK34" i="47"/>
  <c r="AJ34" i="47"/>
  <c r="AI34" i="47"/>
  <c r="AH34" i="47"/>
  <c r="AG34" i="47"/>
  <c r="AF34" i="47"/>
  <c r="AE34" i="47"/>
  <c r="AD34" i="47"/>
  <c r="AC34" i="47"/>
  <c r="AB34" i="47"/>
  <c r="AA34" i="47"/>
  <c r="Z34" i="47"/>
  <c r="Y34" i="47"/>
  <c r="X34" i="47"/>
  <c r="T34" i="47"/>
  <c r="S34" i="47"/>
  <c r="R34" i="47"/>
  <c r="Q34" i="47"/>
  <c r="P34" i="47"/>
  <c r="O34" i="47"/>
  <c r="H34" i="47"/>
  <c r="AK33" i="47"/>
  <c r="AJ33" i="47"/>
  <c r="AI33" i="47"/>
  <c r="AH33" i="47"/>
  <c r="AG33" i="47"/>
  <c r="AF33" i="47"/>
  <c r="AE33" i="47"/>
  <c r="AD33" i="47"/>
  <c r="AC33" i="47"/>
  <c r="AB33" i="47"/>
  <c r="AA33" i="47"/>
  <c r="Z33" i="47"/>
  <c r="Y33" i="47"/>
  <c r="X33" i="47"/>
  <c r="T33" i="47"/>
  <c r="S33" i="47"/>
  <c r="R33" i="47"/>
  <c r="Q33" i="47"/>
  <c r="P33" i="47"/>
  <c r="O33" i="47"/>
  <c r="H33" i="47"/>
  <c r="AK31" i="47"/>
  <c r="AJ31" i="47"/>
  <c r="AI31" i="47"/>
  <c r="AH31" i="47"/>
  <c r="AG31" i="47"/>
  <c r="AF31" i="47"/>
  <c r="AE31" i="47"/>
  <c r="AD31" i="47"/>
  <c r="AC31" i="47"/>
  <c r="AB31" i="47"/>
  <c r="AA31" i="47"/>
  <c r="Z31" i="47"/>
  <c r="Y31" i="47"/>
  <c r="X31" i="47"/>
  <c r="S31" i="47"/>
  <c r="R31" i="47"/>
  <c r="Q31" i="47"/>
  <c r="P31" i="47"/>
  <c r="O31" i="47"/>
  <c r="M31" i="47"/>
  <c r="L31" i="47"/>
  <c r="H31" i="47"/>
  <c r="G31" i="47"/>
  <c r="F31" i="47"/>
  <c r="E31" i="47"/>
  <c r="AK30" i="47"/>
  <c r="AJ30" i="47"/>
  <c r="AI30" i="47"/>
  <c r="AH30" i="47"/>
  <c r="AG30" i="47"/>
  <c r="AF30" i="47"/>
  <c r="AE30" i="47"/>
  <c r="AD30" i="47"/>
  <c r="AC30" i="47"/>
  <c r="AB30" i="47"/>
  <c r="AA30" i="47"/>
  <c r="Z30" i="47"/>
  <c r="Y30" i="47"/>
  <c r="X30" i="47"/>
  <c r="T30" i="47"/>
  <c r="S30" i="47"/>
  <c r="R30" i="47"/>
  <c r="Q30" i="47"/>
  <c r="P30" i="47"/>
  <c r="O30" i="47"/>
  <c r="H30" i="47"/>
  <c r="AK29" i="47"/>
  <c r="AJ29" i="47"/>
  <c r="AI29" i="47"/>
  <c r="AH29" i="47"/>
  <c r="AG29" i="47"/>
  <c r="AF29" i="47"/>
  <c r="AE29" i="47"/>
  <c r="AD29" i="47"/>
  <c r="AC29" i="47"/>
  <c r="AB29" i="47"/>
  <c r="AA29" i="47"/>
  <c r="Z29" i="47"/>
  <c r="Y29" i="47"/>
  <c r="X29" i="47"/>
  <c r="T29" i="47"/>
  <c r="S29" i="47"/>
  <c r="R29" i="47"/>
  <c r="Q29" i="47"/>
  <c r="P29" i="47"/>
  <c r="O29" i="47"/>
  <c r="H29" i="47"/>
  <c r="AK28" i="47"/>
  <c r="AJ28" i="47"/>
  <c r="AI28" i="47"/>
  <c r="AH28" i="47"/>
  <c r="AG28" i="47"/>
  <c r="AF28" i="47"/>
  <c r="AE28" i="47"/>
  <c r="AD28" i="47"/>
  <c r="AC28" i="47"/>
  <c r="AB28" i="47"/>
  <c r="AA28" i="47"/>
  <c r="Z28" i="47"/>
  <c r="Y28" i="47"/>
  <c r="X28" i="47"/>
  <c r="T28" i="47"/>
  <c r="S28" i="47"/>
  <c r="R28" i="47"/>
  <c r="Q28" i="47"/>
  <c r="P28" i="47"/>
  <c r="O28" i="47"/>
  <c r="H28" i="47"/>
  <c r="AK27" i="47"/>
  <c r="AJ27" i="47"/>
  <c r="AI27" i="47"/>
  <c r="AH27" i="47"/>
  <c r="AG27" i="47"/>
  <c r="AF27" i="47"/>
  <c r="AE27" i="47"/>
  <c r="AD27" i="47"/>
  <c r="AC27" i="47"/>
  <c r="AB27" i="47"/>
  <c r="AA27" i="47"/>
  <c r="Z27" i="47"/>
  <c r="Y27" i="47"/>
  <c r="X27" i="47"/>
  <c r="T27" i="47"/>
  <c r="S27" i="47"/>
  <c r="R27" i="47"/>
  <c r="Q27" i="47"/>
  <c r="P27" i="47"/>
  <c r="O27" i="47"/>
  <c r="H27" i="47"/>
  <c r="AK25" i="47"/>
  <c r="AJ25" i="47"/>
  <c r="AI25" i="47"/>
  <c r="AH25" i="47"/>
  <c r="AG25" i="47"/>
  <c r="AF25" i="47"/>
  <c r="AE25" i="47"/>
  <c r="AD25" i="47"/>
  <c r="AC25" i="47"/>
  <c r="AB25" i="47"/>
  <c r="AA25" i="47"/>
  <c r="Z25" i="47"/>
  <c r="Y25" i="47"/>
  <c r="X25" i="47"/>
  <c r="S25" i="47"/>
  <c r="R25" i="47"/>
  <c r="Q25" i="47"/>
  <c r="P25" i="47"/>
  <c r="O25" i="47"/>
  <c r="M25" i="47"/>
  <c r="L25" i="47"/>
  <c r="H25" i="47"/>
  <c r="G25" i="47"/>
  <c r="F25" i="47"/>
  <c r="E25" i="47"/>
  <c r="AK24" i="47"/>
  <c r="AJ24" i="47"/>
  <c r="AI24" i="47"/>
  <c r="AH24" i="47"/>
  <c r="AG24" i="47"/>
  <c r="AF24" i="47"/>
  <c r="AE24" i="47"/>
  <c r="AD24" i="47"/>
  <c r="AC24" i="47"/>
  <c r="AB24" i="47"/>
  <c r="AA24" i="47"/>
  <c r="Z24" i="47"/>
  <c r="Y24" i="47"/>
  <c r="X24" i="47"/>
  <c r="T24" i="47"/>
  <c r="S24" i="47"/>
  <c r="R24" i="47"/>
  <c r="Q24" i="47"/>
  <c r="P24" i="47"/>
  <c r="O24" i="47"/>
  <c r="H24" i="47"/>
  <c r="AK23" i="47"/>
  <c r="AJ23" i="47"/>
  <c r="AI23" i="47"/>
  <c r="AH23" i="47"/>
  <c r="AG23" i="47"/>
  <c r="AF23" i="47"/>
  <c r="AE23" i="47"/>
  <c r="AD23" i="47"/>
  <c r="AC23" i="47"/>
  <c r="AB23" i="47"/>
  <c r="AA23" i="47"/>
  <c r="Z23" i="47"/>
  <c r="Y23" i="47"/>
  <c r="X23" i="47"/>
  <c r="T23" i="47"/>
  <c r="S23" i="47"/>
  <c r="R23" i="47"/>
  <c r="Q23" i="47"/>
  <c r="P23" i="47"/>
  <c r="O23" i="47"/>
  <c r="H23" i="47"/>
  <c r="AK22" i="47"/>
  <c r="AJ22" i="47"/>
  <c r="AI22" i="47"/>
  <c r="AH22" i="47"/>
  <c r="AG22" i="47"/>
  <c r="AF22" i="47"/>
  <c r="AE22" i="47"/>
  <c r="AD22" i="47"/>
  <c r="AC22" i="47"/>
  <c r="AB22" i="47"/>
  <c r="AA22" i="47"/>
  <c r="Z22" i="47"/>
  <c r="Y22" i="47"/>
  <c r="X22" i="47"/>
  <c r="T22" i="47"/>
  <c r="S22" i="47"/>
  <c r="R22" i="47"/>
  <c r="Q22" i="47"/>
  <c r="P22" i="47"/>
  <c r="O22" i="47"/>
  <c r="H22" i="47"/>
  <c r="AK21" i="47"/>
  <c r="AJ21" i="47"/>
  <c r="AI21" i="47"/>
  <c r="AH21" i="47"/>
  <c r="AG21" i="47"/>
  <c r="AF21" i="47"/>
  <c r="AE21" i="47"/>
  <c r="AD21" i="47"/>
  <c r="AC21" i="47"/>
  <c r="AB21" i="47"/>
  <c r="AA21" i="47"/>
  <c r="Z21" i="47"/>
  <c r="Y21" i="47"/>
  <c r="X21" i="47"/>
  <c r="T21" i="47"/>
  <c r="S21" i="47"/>
  <c r="R21" i="47"/>
  <c r="Q21" i="47"/>
  <c r="P21" i="47"/>
  <c r="O21" i="47"/>
  <c r="H21" i="47"/>
  <c r="AK20" i="47"/>
  <c r="AJ20" i="47"/>
  <c r="AI20" i="47"/>
  <c r="AH20" i="47"/>
  <c r="AG20" i="47"/>
  <c r="AF20" i="47"/>
  <c r="AE20" i="47"/>
  <c r="AD20" i="47"/>
  <c r="AC20" i="47"/>
  <c r="AB20" i="47"/>
  <c r="AA20" i="47"/>
  <c r="Z20" i="47"/>
  <c r="Y20" i="47"/>
  <c r="X20" i="47"/>
  <c r="T20" i="47"/>
  <c r="S20" i="47"/>
  <c r="R20" i="47"/>
  <c r="Q20" i="47"/>
  <c r="P20" i="47"/>
  <c r="O20" i="47"/>
  <c r="H20" i="47"/>
  <c r="AK19" i="47"/>
  <c r="AJ19" i="47"/>
  <c r="AI19" i="47"/>
  <c r="AH19" i="47"/>
  <c r="AG19" i="47"/>
  <c r="AF19" i="47"/>
  <c r="AE19" i="47"/>
  <c r="AD19" i="47"/>
  <c r="AC19" i="47"/>
  <c r="AB19" i="47"/>
  <c r="AA19" i="47"/>
  <c r="Z19" i="47"/>
  <c r="Y19" i="47"/>
  <c r="X19" i="47"/>
  <c r="T19" i="47"/>
  <c r="S19" i="47"/>
  <c r="R19" i="47"/>
  <c r="Q19" i="47"/>
  <c r="P19" i="47"/>
  <c r="O19" i="47"/>
  <c r="H19" i="47"/>
  <c r="AK17" i="47"/>
  <c r="AJ17" i="47"/>
  <c r="AI17" i="47"/>
  <c r="AH17" i="47"/>
  <c r="AG17" i="47"/>
  <c r="AF17" i="47"/>
  <c r="AE17" i="47"/>
  <c r="AD17" i="47"/>
  <c r="AC17" i="47"/>
  <c r="AB17" i="47"/>
  <c r="AA17" i="47"/>
  <c r="Z17" i="47"/>
  <c r="Y17" i="47"/>
  <c r="X17" i="47"/>
  <c r="S17" i="47"/>
  <c r="R17" i="47"/>
  <c r="Q17" i="47"/>
  <c r="P17" i="47"/>
  <c r="O17" i="47"/>
  <c r="M17" i="47"/>
  <c r="L17" i="47"/>
  <c r="H17" i="47"/>
  <c r="G17" i="47"/>
  <c r="F17" i="47"/>
  <c r="E17" i="47"/>
  <c r="AK16" i="47"/>
  <c r="AJ16" i="47"/>
  <c r="AI16" i="47"/>
  <c r="AH16" i="47"/>
  <c r="AG16" i="47"/>
  <c r="AF16" i="47"/>
  <c r="AE16" i="47"/>
  <c r="AD16" i="47"/>
  <c r="AC16" i="47"/>
  <c r="AB16" i="47"/>
  <c r="AA16" i="47"/>
  <c r="Z16" i="47"/>
  <c r="Y16" i="47"/>
  <c r="X16" i="47"/>
  <c r="T16" i="47"/>
  <c r="S16" i="47"/>
  <c r="R16" i="47"/>
  <c r="Q16" i="47"/>
  <c r="P16" i="47"/>
  <c r="O16" i="47"/>
  <c r="H16" i="47"/>
  <c r="AK15" i="47"/>
  <c r="AJ15" i="47"/>
  <c r="AI15" i="47"/>
  <c r="AH15" i="47"/>
  <c r="AG15" i="47"/>
  <c r="AF15" i="47"/>
  <c r="AE15" i="47"/>
  <c r="AD15" i="47"/>
  <c r="AC15" i="47"/>
  <c r="AB15" i="47"/>
  <c r="AA15" i="47"/>
  <c r="Z15" i="47"/>
  <c r="Y15" i="47"/>
  <c r="X15" i="47"/>
  <c r="T15" i="47"/>
  <c r="S15" i="47"/>
  <c r="R15" i="47"/>
  <c r="Q15" i="47"/>
  <c r="P15" i="47"/>
  <c r="O15" i="47"/>
  <c r="H15" i="47"/>
  <c r="AK12" i="47"/>
  <c r="AJ12" i="47"/>
  <c r="AI12" i="47"/>
  <c r="AH12" i="47"/>
  <c r="AG12" i="47"/>
  <c r="AF12" i="47"/>
  <c r="AE12" i="47"/>
  <c r="AD12" i="47"/>
  <c r="AC12" i="47"/>
  <c r="AB12" i="47"/>
  <c r="AA12" i="47"/>
  <c r="Z12" i="47"/>
  <c r="Y12" i="47"/>
  <c r="X12" i="47"/>
  <c r="T12" i="47"/>
  <c r="S12" i="47"/>
  <c r="R12" i="47"/>
  <c r="Q12" i="47"/>
  <c r="P12" i="47"/>
  <c r="O12" i="47"/>
  <c r="H12" i="47"/>
  <c r="AK11" i="47"/>
  <c r="AJ11" i="47"/>
  <c r="AI11" i="47"/>
  <c r="AH11" i="47"/>
  <c r="AG11" i="47"/>
  <c r="AF11" i="47"/>
  <c r="AE11" i="47"/>
  <c r="AD11" i="47"/>
  <c r="AC11" i="47"/>
  <c r="AB11" i="47"/>
  <c r="AA11" i="47"/>
  <c r="Z11" i="47"/>
  <c r="Y11" i="47"/>
  <c r="X11" i="47"/>
  <c r="T11" i="47"/>
  <c r="S11" i="47"/>
  <c r="R11" i="47"/>
  <c r="Q11" i="47"/>
  <c r="P11" i="47"/>
  <c r="O11" i="47"/>
  <c r="H11" i="47"/>
  <c r="AK10" i="47"/>
  <c r="AJ10" i="47"/>
  <c r="AI10" i="47"/>
  <c r="AH10" i="47"/>
  <c r="AG10" i="47"/>
  <c r="AF10" i="47"/>
  <c r="AE10" i="47"/>
  <c r="AD10" i="47"/>
  <c r="AC10" i="47"/>
  <c r="AB10" i="47"/>
  <c r="AA10" i="47"/>
  <c r="Z10" i="47"/>
  <c r="Y10" i="47"/>
  <c r="X10" i="47"/>
  <c r="T10" i="47"/>
  <c r="S10" i="47"/>
  <c r="R10" i="47"/>
  <c r="Q10" i="47"/>
  <c r="P10" i="47"/>
  <c r="O10" i="47"/>
  <c r="H10" i="47"/>
  <c r="AK8" i="47"/>
  <c r="AJ8" i="47"/>
  <c r="AI8" i="47"/>
  <c r="AH8" i="47"/>
  <c r="AG8" i="47"/>
  <c r="AF8" i="47"/>
  <c r="AE8" i="47"/>
  <c r="AD8" i="47"/>
  <c r="AC8" i="47"/>
  <c r="AB8" i="47"/>
  <c r="AA8" i="47"/>
  <c r="Z8" i="47"/>
  <c r="Y8" i="47"/>
  <c r="X8" i="47"/>
  <c r="T8" i="47"/>
  <c r="S8" i="47"/>
  <c r="R8" i="47"/>
  <c r="Q8" i="47"/>
  <c r="P8" i="47"/>
  <c r="O8" i="47"/>
  <c r="H8" i="47"/>
  <c r="AK7" i="47"/>
  <c r="AJ7" i="47"/>
  <c r="AI7" i="47"/>
  <c r="AH7" i="47"/>
  <c r="AG7" i="47"/>
  <c r="AF7" i="47"/>
  <c r="AE7" i="47"/>
  <c r="AD7" i="47"/>
  <c r="AC7" i="47"/>
  <c r="AB7" i="47"/>
  <c r="AA7" i="47"/>
  <c r="Z7" i="47"/>
  <c r="Y7" i="47"/>
  <c r="X7" i="47"/>
  <c r="T7" i="47"/>
  <c r="S7" i="47"/>
  <c r="R7" i="47"/>
  <c r="Q7" i="47"/>
  <c r="P7" i="47"/>
  <c r="O7" i="47"/>
  <c r="H7" i="47"/>
  <c r="T5" i="47"/>
  <c r="S5" i="47"/>
  <c r="R5" i="47"/>
  <c r="Q5" i="47"/>
  <c r="P5" i="47"/>
  <c r="O5" i="47"/>
  <c r="H5" i="47"/>
  <c r="G5" i="47"/>
  <c r="F5" i="47"/>
  <c r="E5" i="47"/>
  <c r="E4" i="47"/>
  <c r="A3" i="47"/>
  <c r="A2" i="47"/>
  <c r="W1" i="47"/>
  <c r="A1" i="47"/>
  <c r="AK166" i="45"/>
  <c r="AJ166" i="45"/>
  <c r="AI166" i="45"/>
  <c r="AH166" i="45"/>
  <c r="AG166" i="45"/>
  <c r="AF166" i="45"/>
  <c r="AE166" i="45"/>
  <c r="AD166" i="45"/>
  <c r="AC166" i="45"/>
  <c r="AB166" i="45"/>
  <c r="AA166" i="45"/>
  <c r="Z166" i="45"/>
  <c r="Y166" i="45"/>
  <c r="X166" i="45"/>
  <c r="S166" i="45"/>
  <c r="R166" i="45"/>
  <c r="Q166" i="45"/>
  <c r="P166" i="45"/>
  <c r="O166" i="45"/>
  <c r="M166" i="45"/>
  <c r="L166" i="45"/>
  <c r="H166" i="45"/>
  <c r="G166" i="45"/>
  <c r="F166" i="45"/>
  <c r="E166" i="45"/>
  <c r="AK165" i="45"/>
  <c r="AJ165" i="45"/>
  <c r="AI165" i="45"/>
  <c r="AH165" i="45"/>
  <c r="AG165" i="45"/>
  <c r="AF165" i="45"/>
  <c r="AE165" i="45"/>
  <c r="AD165" i="45"/>
  <c r="AC165" i="45"/>
  <c r="AB165" i="45"/>
  <c r="AA165" i="45"/>
  <c r="Z165" i="45"/>
  <c r="Y165" i="45"/>
  <c r="X165" i="45"/>
  <c r="T165" i="45"/>
  <c r="S165" i="45"/>
  <c r="R165" i="45"/>
  <c r="Q165" i="45"/>
  <c r="P165" i="45"/>
  <c r="O165" i="45"/>
  <c r="H165" i="45"/>
  <c r="AK164" i="45"/>
  <c r="AJ164" i="45"/>
  <c r="AI164" i="45"/>
  <c r="AH164" i="45"/>
  <c r="AG164" i="45"/>
  <c r="AF164" i="45"/>
  <c r="AE164" i="45"/>
  <c r="AD164" i="45"/>
  <c r="AC164" i="45"/>
  <c r="AB164" i="45"/>
  <c r="AA164" i="45"/>
  <c r="Z164" i="45"/>
  <c r="Y164" i="45"/>
  <c r="X164" i="45"/>
  <c r="T164" i="45"/>
  <c r="S164" i="45"/>
  <c r="R164" i="45"/>
  <c r="Q164" i="45"/>
  <c r="P164" i="45"/>
  <c r="O164" i="45"/>
  <c r="H164" i="45"/>
  <c r="AK160" i="45"/>
  <c r="AJ160" i="45"/>
  <c r="AI160" i="45"/>
  <c r="AH160" i="45"/>
  <c r="AG160" i="45"/>
  <c r="AF160" i="45"/>
  <c r="AE160" i="45"/>
  <c r="AD160" i="45"/>
  <c r="AC160" i="45"/>
  <c r="AB160" i="45"/>
  <c r="AA160" i="45"/>
  <c r="Z160" i="45"/>
  <c r="Y160" i="45"/>
  <c r="X160" i="45"/>
  <c r="S160" i="45"/>
  <c r="R160" i="45"/>
  <c r="Q160" i="45"/>
  <c r="P160" i="45"/>
  <c r="O160" i="45"/>
  <c r="M160" i="45"/>
  <c r="L160" i="45"/>
  <c r="H160" i="45"/>
  <c r="G160" i="45"/>
  <c r="F160" i="45"/>
  <c r="E160" i="45"/>
  <c r="AJ159" i="45"/>
  <c r="AI159" i="45"/>
  <c r="AH159" i="45"/>
  <c r="AG159" i="45"/>
  <c r="AF159" i="45"/>
  <c r="AE159" i="45"/>
  <c r="AD159" i="45"/>
  <c r="AC159" i="45"/>
  <c r="AB159" i="45"/>
  <c r="AA159" i="45"/>
  <c r="Z159" i="45"/>
  <c r="Y159" i="45"/>
  <c r="X159" i="45"/>
  <c r="S159" i="45"/>
  <c r="R159" i="45"/>
  <c r="Q159" i="45"/>
  <c r="P159" i="45"/>
  <c r="O159" i="45"/>
  <c r="M159" i="45"/>
  <c r="L159" i="45"/>
  <c r="H159" i="45"/>
  <c r="G159" i="45"/>
  <c r="F159" i="45"/>
  <c r="E159" i="45"/>
  <c r="AK158" i="45"/>
  <c r="AJ158" i="45"/>
  <c r="AI158" i="45"/>
  <c r="AH158" i="45"/>
  <c r="AG158" i="45"/>
  <c r="AF158" i="45"/>
  <c r="AE158" i="45"/>
  <c r="AD158" i="45"/>
  <c r="AC158" i="45"/>
  <c r="AB158" i="45"/>
  <c r="AA158" i="45"/>
  <c r="Z158" i="45"/>
  <c r="Y158" i="45"/>
  <c r="X158" i="45"/>
  <c r="T158" i="45"/>
  <c r="S158" i="45"/>
  <c r="R158" i="45"/>
  <c r="Q158" i="45"/>
  <c r="P158" i="45"/>
  <c r="O158" i="45"/>
  <c r="H158" i="45"/>
  <c r="AK157" i="45"/>
  <c r="AJ157" i="45"/>
  <c r="AI157" i="45"/>
  <c r="AH157" i="45"/>
  <c r="AG157" i="45"/>
  <c r="AF157" i="45"/>
  <c r="AE157" i="45"/>
  <c r="AD157" i="45"/>
  <c r="AC157" i="45"/>
  <c r="AB157" i="45"/>
  <c r="AA157" i="45"/>
  <c r="Z157" i="45"/>
  <c r="Y157" i="45"/>
  <c r="X157" i="45"/>
  <c r="T157" i="45"/>
  <c r="S157" i="45"/>
  <c r="R157" i="45"/>
  <c r="Q157" i="45"/>
  <c r="P157" i="45"/>
  <c r="O157" i="45"/>
  <c r="H157" i="45"/>
  <c r="AK156" i="45"/>
  <c r="AJ156" i="45"/>
  <c r="AI156" i="45"/>
  <c r="AH156" i="45"/>
  <c r="AG156" i="45"/>
  <c r="AF156" i="45"/>
  <c r="AE156" i="45"/>
  <c r="AD156" i="45"/>
  <c r="AC156" i="45"/>
  <c r="AB156" i="45"/>
  <c r="AA156" i="45"/>
  <c r="Z156" i="45"/>
  <c r="Y156" i="45"/>
  <c r="X156" i="45"/>
  <c r="T156" i="45"/>
  <c r="S156" i="45"/>
  <c r="R156" i="45"/>
  <c r="Q156" i="45"/>
  <c r="P156" i="45"/>
  <c r="O156" i="45"/>
  <c r="H156" i="45"/>
  <c r="AJ151" i="45"/>
  <c r="AI151" i="45"/>
  <c r="AH151" i="45"/>
  <c r="AG151" i="45"/>
  <c r="AF151" i="45"/>
  <c r="AE151" i="45"/>
  <c r="AD151" i="45"/>
  <c r="AC151" i="45"/>
  <c r="AB151" i="45"/>
  <c r="AA151" i="45"/>
  <c r="Z151" i="45"/>
  <c r="Y151" i="45"/>
  <c r="X151" i="45"/>
  <c r="S151" i="45"/>
  <c r="R151" i="45"/>
  <c r="Q151" i="45"/>
  <c r="P151" i="45"/>
  <c r="O151" i="45"/>
  <c r="M151" i="45"/>
  <c r="L151" i="45"/>
  <c r="H151" i="45"/>
  <c r="G151" i="45"/>
  <c r="F151" i="45"/>
  <c r="E151" i="45"/>
  <c r="AK150" i="45"/>
  <c r="AJ150" i="45"/>
  <c r="AI150" i="45"/>
  <c r="AH150" i="45"/>
  <c r="AG150" i="45"/>
  <c r="AF150" i="45"/>
  <c r="AE150" i="45"/>
  <c r="AD150" i="45"/>
  <c r="AC150" i="45"/>
  <c r="AB150" i="45"/>
  <c r="AA150" i="45"/>
  <c r="Z150" i="45"/>
  <c r="Y150" i="45"/>
  <c r="X150" i="45"/>
  <c r="T150" i="45"/>
  <c r="S150" i="45"/>
  <c r="R150" i="45"/>
  <c r="Q150" i="45"/>
  <c r="P150" i="45"/>
  <c r="O150" i="45"/>
  <c r="H150" i="45"/>
  <c r="AK149" i="45"/>
  <c r="AJ149" i="45"/>
  <c r="AI149" i="45"/>
  <c r="AH149" i="45"/>
  <c r="AG149" i="45"/>
  <c r="AF149" i="45"/>
  <c r="AE149" i="45"/>
  <c r="AD149" i="45"/>
  <c r="AC149" i="45"/>
  <c r="AB149" i="45"/>
  <c r="AA149" i="45"/>
  <c r="Z149" i="45"/>
  <c r="Y149" i="45"/>
  <c r="X149" i="45"/>
  <c r="T149" i="45"/>
  <c r="S149" i="45"/>
  <c r="R149" i="45"/>
  <c r="Q149" i="45"/>
  <c r="P149" i="45"/>
  <c r="O149" i="45"/>
  <c r="H149" i="45"/>
  <c r="AK144" i="45"/>
  <c r="AJ144" i="45"/>
  <c r="AI144" i="45"/>
  <c r="AH144" i="45"/>
  <c r="AG144" i="45"/>
  <c r="AF144" i="45"/>
  <c r="AE144" i="45"/>
  <c r="AD144" i="45"/>
  <c r="AC144" i="45"/>
  <c r="AB144" i="45"/>
  <c r="AA144" i="45"/>
  <c r="Z144" i="45"/>
  <c r="Y144" i="45"/>
  <c r="X144" i="45"/>
  <c r="S144" i="45"/>
  <c r="R144" i="45"/>
  <c r="Q144" i="45"/>
  <c r="P144" i="45"/>
  <c r="O144" i="45"/>
  <c r="M144" i="45"/>
  <c r="L144" i="45"/>
  <c r="H144" i="45"/>
  <c r="G144" i="45"/>
  <c r="F144" i="45"/>
  <c r="E144" i="45"/>
  <c r="AK143" i="45"/>
  <c r="AJ143" i="45"/>
  <c r="AI143" i="45"/>
  <c r="AH143" i="45"/>
  <c r="AG143" i="45"/>
  <c r="AF143" i="45"/>
  <c r="AE143" i="45"/>
  <c r="AD143" i="45"/>
  <c r="AC143" i="45"/>
  <c r="AB143" i="45"/>
  <c r="AA143" i="45"/>
  <c r="Z143" i="45"/>
  <c r="Y143" i="45"/>
  <c r="X143" i="45"/>
  <c r="S143" i="45"/>
  <c r="R143" i="45"/>
  <c r="Q143" i="45"/>
  <c r="P143" i="45"/>
  <c r="O143" i="45"/>
  <c r="M143" i="45"/>
  <c r="L143" i="45"/>
  <c r="H143" i="45"/>
  <c r="G143" i="45"/>
  <c r="F143" i="45"/>
  <c r="E143" i="45"/>
  <c r="AK142" i="45"/>
  <c r="AJ142" i="45"/>
  <c r="AI142" i="45"/>
  <c r="AH142" i="45"/>
  <c r="AG142" i="45"/>
  <c r="AF142" i="45"/>
  <c r="AE142" i="45"/>
  <c r="AD142" i="45"/>
  <c r="AC142" i="45"/>
  <c r="AB142" i="45"/>
  <c r="AA142" i="45"/>
  <c r="Z142" i="45"/>
  <c r="Y142" i="45"/>
  <c r="X142" i="45"/>
  <c r="S142" i="45"/>
  <c r="R142" i="45"/>
  <c r="Q142" i="45"/>
  <c r="P142" i="45"/>
  <c r="O142" i="45"/>
  <c r="M142" i="45"/>
  <c r="L142" i="45"/>
  <c r="H142" i="45"/>
  <c r="G142" i="45"/>
  <c r="F142" i="45"/>
  <c r="E142" i="45"/>
  <c r="AK141" i="45"/>
  <c r="AJ141" i="45"/>
  <c r="AI141" i="45"/>
  <c r="AH141" i="45"/>
  <c r="AG141" i="45"/>
  <c r="AF141" i="45"/>
  <c r="AE141" i="45"/>
  <c r="AD141" i="45"/>
  <c r="AC141" i="45"/>
  <c r="AB141" i="45"/>
  <c r="AA141" i="45"/>
  <c r="Z141" i="45"/>
  <c r="Y141" i="45"/>
  <c r="X141" i="45"/>
  <c r="S141" i="45"/>
  <c r="R141" i="45"/>
  <c r="Q141" i="45"/>
  <c r="P141" i="45"/>
  <c r="O141" i="45"/>
  <c r="M141" i="45"/>
  <c r="L141" i="45"/>
  <c r="H141" i="45"/>
  <c r="G141" i="45"/>
  <c r="F141" i="45"/>
  <c r="E141" i="45"/>
  <c r="AK140" i="45"/>
  <c r="AJ140" i="45"/>
  <c r="AI140" i="45"/>
  <c r="AH140" i="45"/>
  <c r="AG140" i="45"/>
  <c r="AF140" i="45"/>
  <c r="AE140" i="45"/>
  <c r="AD140" i="45"/>
  <c r="AC140" i="45"/>
  <c r="AB140" i="45"/>
  <c r="AA140" i="45"/>
  <c r="Z140" i="45"/>
  <c r="Y140" i="45"/>
  <c r="X140" i="45"/>
  <c r="T140" i="45"/>
  <c r="S140" i="45"/>
  <c r="R140" i="45"/>
  <c r="Q140" i="45"/>
  <c r="P140" i="45"/>
  <c r="O140" i="45"/>
  <c r="I140" i="45"/>
  <c r="H140" i="45"/>
  <c r="AK139" i="45"/>
  <c r="AJ139" i="45"/>
  <c r="AI139" i="45"/>
  <c r="AH139" i="45"/>
  <c r="AG139" i="45"/>
  <c r="AF139" i="45"/>
  <c r="AE139" i="45"/>
  <c r="AD139" i="45"/>
  <c r="AC139" i="45"/>
  <c r="AB139" i="45"/>
  <c r="AA139" i="45"/>
  <c r="Z139" i="45"/>
  <c r="Y139" i="45"/>
  <c r="X139" i="45"/>
  <c r="T139" i="45"/>
  <c r="S139" i="45"/>
  <c r="R139" i="45"/>
  <c r="Q139" i="45"/>
  <c r="P139" i="45"/>
  <c r="O139" i="45"/>
  <c r="I139" i="45"/>
  <c r="H139" i="45"/>
  <c r="AK137" i="45"/>
  <c r="AJ137" i="45"/>
  <c r="AI137" i="45"/>
  <c r="AH137" i="45"/>
  <c r="AG137" i="45"/>
  <c r="AF137" i="45"/>
  <c r="AE137" i="45"/>
  <c r="AD137" i="45"/>
  <c r="AC137" i="45"/>
  <c r="AB137" i="45"/>
  <c r="AA137" i="45"/>
  <c r="Z137" i="45"/>
  <c r="Y137" i="45"/>
  <c r="X137" i="45"/>
  <c r="T137" i="45"/>
  <c r="S137" i="45"/>
  <c r="R137" i="45"/>
  <c r="Q137" i="45"/>
  <c r="P137" i="45"/>
  <c r="O137" i="45"/>
  <c r="I137" i="45"/>
  <c r="H137" i="45"/>
  <c r="AK135" i="45"/>
  <c r="AJ135" i="45"/>
  <c r="AI135" i="45"/>
  <c r="AH135" i="45"/>
  <c r="AG135" i="45"/>
  <c r="AF135" i="45"/>
  <c r="AE135" i="45"/>
  <c r="AD135" i="45"/>
  <c r="AC135" i="45"/>
  <c r="AB135" i="45"/>
  <c r="AA135" i="45"/>
  <c r="Z135" i="45"/>
  <c r="Y135" i="45"/>
  <c r="X135" i="45"/>
  <c r="T135" i="45"/>
  <c r="S135" i="45"/>
  <c r="R135" i="45"/>
  <c r="Q135" i="45"/>
  <c r="P135" i="45"/>
  <c r="O135" i="45"/>
  <c r="I135" i="45"/>
  <c r="H135" i="45"/>
  <c r="AK134" i="45"/>
  <c r="AJ134" i="45"/>
  <c r="AI134" i="45"/>
  <c r="AH134" i="45"/>
  <c r="AG134" i="45"/>
  <c r="AF134" i="45"/>
  <c r="AE134" i="45"/>
  <c r="AD134" i="45"/>
  <c r="AC134" i="45"/>
  <c r="AB134" i="45"/>
  <c r="AA134" i="45"/>
  <c r="Z134" i="45"/>
  <c r="Y134" i="45"/>
  <c r="X134" i="45"/>
  <c r="T134" i="45"/>
  <c r="S134" i="45"/>
  <c r="R134" i="45"/>
  <c r="Q134" i="45"/>
  <c r="P134" i="45"/>
  <c r="O134" i="45"/>
  <c r="I134" i="45"/>
  <c r="H134" i="45"/>
  <c r="AK133" i="45"/>
  <c r="AJ133" i="45"/>
  <c r="AI133" i="45"/>
  <c r="AH133" i="45"/>
  <c r="AG133" i="45"/>
  <c r="AF133" i="45"/>
  <c r="AE133" i="45"/>
  <c r="AD133" i="45"/>
  <c r="AC133" i="45"/>
  <c r="AB133" i="45"/>
  <c r="AA133" i="45"/>
  <c r="Z133" i="45"/>
  <c r="Y133" i="45"/>
  <c r="X133" i="45"/>
  <c r="T133" i="45"/>
  <c r="S133" i="45"/>
  <c r="R133" i="45"/>
  <c r="Q133" i="45"/>
  <c r="P133" i="45"/>
  <c r="O133" i="45"/>
  <c r="I133" i="45"/>
  <c r="H133" i="45"/>
  <c r="AK132" i="45"/>
  <c r="AJ132" i="45"/>
  <c r="AI132" i="45"/>
  <c r="AH132" i="45"/>
  <c r="AG132" i="45"/>
  <c r="AF132" i="45"/>
  <c r="AE132" i="45"/>
  <c r="AD132" i="45"/>
  <c r="AC132" i="45"/>
  <c r="AB132" i="45"/>
  <c r="AA132" i="45"/>
  <c r="Z132" i="45"/>
  <c r="Y132" i="45"/>
  <c r="X132" i="45"/>
  <c r="T132" i="45"/>
  <c r="S132" i="45"/>
  <c r="R132" i="45"/>
  <c r="Q132" i="45"/>
  <c r="P132" i="45"/>
  <c r="O132" i="45"/>
  <c r="I132" i="45"/>
  <c r="H132" i="45"/>
  <c r="AK131" i="45"/>
  <c r="AJ131" i="45"/>
  <c r="AI131" i="45"/>
  <c r="AH131" i="45"/>
  <c r="AG131" i="45"/>
  <c r="AF131" i="45"/>
  <c r="AE131" i="45"/>
  <c r="AD131" i="45"/>
  <c r="AC131" i="45"/>
  <c r="AB131" i="45"/>
  <c r="AA131" i="45"/>
  <c r="Z131" i="45"/>
  <c r="Y131" i="45"/>
  <c r="X131" i="45"/>
  <c r="T131" i="45"/>
  <c r="S131" i="45"/>
  <c r="R131" i="45"/>
  <c r="Q131" i="45"/>
  <c r="P131" i="45"/>
  <c r="O131" i="45"/>
  <c r="I131" i="45"/>
  <c r="H131" i="45"/>
  <c r="AK130" i="45"/>
  <c r="AJ130" i="45"/>
  <c r="AI130" i="45"/>
  <c r="AH130" i="45"/>
  <c r="AG130" i="45"/>
  <c r="AF130" i="45"/>
  <c r="AE130" i="45"/>
  <c r="AD130" i="45"/>
  <c r="AC130" i="45"/>
  <c r="AB130" i="45"/>
  <c r="AA130" i="45"/>
  <c r="Z130" i="45"/>
  <c r="Y130" i="45"/>
  <c r="X130" i="45"/>
  <c r="T130" i="45"/>
  <c r="S130" i="45"/>
  <c r="R130" i="45"/>
  <c r="Q130" i="45"/>
  <c r="P130" i="45"/>
  <c r="O130" i="45"/>
  <c r="I130" i="45"/>
  <c r="H130" i="45"/>
  <c r="AK129" i="45"/>
  <c r="AJ129" i="45"/>
  <c r="AI129" i="45"/>
  <c r="AH129" i="45"/>
  <c r="AG129" i="45"/>
  <c r="AF129" i="45"/>
  <c r="AE129" i="45"/>
  <c r="AD129" i="45"/>
  <c r="AC129" i="45"/>
  <c r="AB129" i="45"/>
  <c r="AA129" i="45"/>
  <c r="Z129" i="45"/>
  <c r="Y129" i="45"/>
  <c r="X129" i="45"/>
  <c r="T129" i="45"/>
  <c r="S129" i="45"/>
  <c r="R129" i="45"/>
  <c r="Q129" i="45"/>
  <c r="P129" i="45"/>
  <c r="O129" i="45"/>
  <c r="I129" i="45"/>
  <c r="H129" i="45"/>
  <c r="AK128" i="45"/>
  <c r="AJ128" i="45"/>
  <c r="AI128" i="45"/>
  <c r="AH128" i="45"/>
  <c r="AG128" i="45"/>
  <c r="AF128" i="45"/>
  <c r="AE128" i="45"/>
  <c r="AD128" i="45"/>
  <c r="AC128" i="45"/>
  <c r="AB128" i="45"/>
  <c r="AA128" i="45"/>
  <c r="Z128" i="45"/>
  <c r="Y128" i="45"/>
  <c r="X128" i="45"/>
  <c r="S128" i="45"/>
  <c r="R128" i="45"/>
  <c r="Q128" i="45"/>
  <c r="P128" i="45"/>
  <c r="O128" i="45"/>
  <c r="M128" i="45"/>
  <c r="L128" i="45"/>
  <c r="H128" i="45"/>
  <c r="G128" i="45"/>
  <c r="F128" i="45"/>
  <c r="E128" i="45"/>
  <c r="AK126" i="45"/>
  <c r="AJ126" i="45"/>
  <c r="AI126" i="45"/>
  <c r="AH126" i="45"/>
  <c r="AG126" i="45"/>
  <c r="AF126" i="45"/>
  <c r="AE126" i="45"/>
  <c r="AD126" i="45"/>
  <c r="AC126" i="45"/>
  <c r="AB126" i="45"/>
  <c r="AA126" i="45"/>
  <c r="Z126" i="45"/>
  <c r="Y126" i="45"/>
  <c r="X126" i="45"/>
  <c r="T126" i="45"/>
  <c r="S126" i="45"/>
  <c r="R126" i="45"/>
  <c r="Q126" i="45"/>
  <c r="P126" i="45"/>
  <c r="O126" i="45"/>
  <c r="I126" i="45"/>
  <c r="H126" i="45"/>
  <c r="AK125" i="45"/>
  <c r="AJ125" i="45"/>
  <c r="AI125" i="45"/>
  <c r="AH125" i="45"/>
  <c r="AG125" i="45"/>
  <c r="AF125" i="45"/>
  <c r="AE125" i="45"/>
  <c r="AD125" i="45"/>
  <c r="AC125" i="45"/>
  <c r="AB125" i="45"/>
  <c r="AA125" i="45"/>
  <c r="Z125" i="45"/>
  <c r="Y125" i="45"/>
  <c r="X125" i="45"/>
  <c r="T125" i="45"/>
  <c r="S125" i="45"/>
  <c r="R125" i="45"/>
  <c r="Q125" i="45"/>
  <c r="P125" i="45"/>
  <c r="O125" i="45"/>
  <c r="I125" i="45"/>
  <c r="H125" i="45"/>
  <c r="AK124" i="45"/>
  <c r="AJ124" i="45"/>
  <c r="AI124" i="45"/>
  <c r="AH124" i="45"/>
  <c r="AG124" i="45"/>
  <c r="AF124" i="45"/>
  <c r="AE124" i="45"/>
  <c r="AD124" i="45"/>
  <c r="AC124" i="45"/>
  <c r="AB124" i="45"/>
  <c r="AA124" i="45"/>
  <c r="Z124" i="45"/>
  <c r="Y124" i="45"/>
  <c r="X124" i="45"/>
  <c r="T124" i="45"/>
  <c r="S124" i="45"/>
  <c r="R124" i="45"/>
  <c r="Q124" i="45"/>
  <c r="P124" i="45"/>
  <c r="O124" i="45"/>
  <c r="I124" i="45"/>
  <c r="H124" i="45"/>
  <c r="AK123" i="45"/>
  <c r="AJ123" i="45"/>
  <c r="AI123" i="45"/>
  <c r="AH123" i="45"/>
  <c r="AG123" i="45"/>
  <c r="AF123" i="45"/>
  <c r="AE123" i="45"/>
  <c r="AD123" i="45"/>
  <c r="AC123" i="45"/>
  <c r="AB123" i="45"/>
  <c r="AA123" i="45"/>
  <c r="Z123" i="45"/>
  <c r="Y123" i="45"/>
  <c r="X123" i="45"/>
  <c r="T123" i="45"/>
  <c r="S123" i="45"/>
  <c r="R123" i="45"/>
  <c r="Q123" i="45"/>
  <c r="P123" i="45"/>
  <c r="O123" i="45"/>
  <c r="I123" i="45"/>
  <c r="H123" i="45"/>
  <c r="AK122" i="45"/>
  <c r="AJ122" i="45"/>
  <c r="AI122" i="45"/>
  <c r="AH122" i="45"/>
  <c r="AG122" i="45"/>
  <c r="AF122" i="45"/>
  <c r="AE122" i="45"/>
  <c r="AD122" i="45"/>
  <c r="AC122" i="45"/>
  <c r="AB122" i="45"/>
  <c r="AA122" i="45"/>
  <c r="Z122" i="45"/>
  <c r="Y122" i="45"/>
  <c r="X122" i="45"/>
  <c r="T122" i="45"/>
  <c r="S122" i="45"/>
  <c r="R122" i="45"/>
  <c r="Q122" i="45"/>
  <c r="P122" i="45"/>
  <c r="O122" i="45"/>
  <c r="I122" i="45"/>
  <c r="H122" i="45"/>
  <c r="AK121" i="45"/>
  <c r="AJ121" i="45"/>
  <c r="AI121" i="45"/>
  <c r="AH121" i="45"/>
  <c r="AG121" i="45"/>
  <c r="AF121" i="45"/>
  <c r="AE121" i="45"/>
  <c r="AD121" i="45"/>
  <c r="AC121" i="45"/>
  <c r="AB121" i="45"/>
  <c r="AA121" i="45"/>
  <c r="Z121" i="45"/>
  <c r="Y121" i="45"/>
  <c r="X121" i="45"/>
  <c r="T121" i="45"/>
  <c r="S121" i="45"/>
  <c r="R121" i="45"/>
  <c r="Q121" i="45"/>
  <c r="P121" i="45"/>
  <c r="O121" i="45"/>
  <c r="I121" i="45"/>
  <c r="H121" i="45"/>
  <c r="AK120" i="45"/>
  <c r="AJ120" i="45"/>
  <c r="AI120" i="45"/>
  <c r="AH120" i="45"/>
  <c r="AG120" i="45"/>
  <c r="AF120" i="45"/>
  <c r="AE120" i="45"/>
  <c r="AD120" i="45"/>
  <c r="AC120" i="45"/>
  <c r="AB120" i="45"/>
  <c r="AA120" i="45"/>
  <c r="Z120" i="45"/>
  <c r="Y120" i="45"/>
  <c r="X120" i="45"/>
  <c r="T120" i="45"/>
  <c r="S120" i="45"/>
  <c r="R120" i="45"/>
  <c r="Q120" i="45"/>
  <c r="P120" i="45"/>
  <c r="O120" i="45"/>
  <c r="I120" i="45"/>
  <c r="H120" i="45"/>
  <c r="AK118" i="45"/>
  <c r="AJ118" i="45"/>
  <c r="AI118" i="45"/>
  <c r="AH118" i="45"/>
  <c r="AG118" i="45"/>
  <c r="AF118" i="45"/>
  <c r="AE118" i="45"/>
  <c r="AD118" i="45"/>
  <c r="AC118" i="45"/>
  <c r="AB118" i="45"/>
  <c r="AA118" i="45"/>
  <c r="Z118" i="45"/>
  <c r="Y118" i="45"/>
  <c r="X118" i="45"/>
  <c r="T118" i="45"/>
  <c r="S118" i="45"/>
  <c r="R118" i="45"/>
  <c r="Q118" i="45"/>
  <c r="P118" i="45"/>
  <c r="O118" i="45"/>
  <c r="M118" i="45"/>
  <c r="L118" i="45"/>
  <c r="H118" i="45"/>
  <c r="G118" i="45"/>
  <c r="F118" i="45"/>
  <c r="E118" i="45"/>
  <c r="AK117" i="45"/>
  <c r="AJ117" i="45"/>
  <c r="AI117" i="45"/>
  <c r="AH117" i="45"/>
  <c r="AG117" i="45"/>
  <c r="AF117" i="45"/>
  <c r="AE117" i="45"/>
  <c r="AD117" i="45"/>
  <c r="AC117" i="45"/>
  <c r="AB117" i="45"/>
  <c r="AA117" i="45"/>
  <c r="Z117" i="45"/>
  <c r="Y117" i="45"/>
  <c r="X117" i="45"/>
  <c r="T117" i="45"/>
  <c r="S117" i="45"/>
  <c r="R117" i="45"/>
  <c r="Q117" i="45"/>
  <c r="P117" i="45"/>
  <c r="O117" i="45"/>
  <c r="I117" i="45"/>
  <c r="H117" i="45"/>
  <c r="AK116" i="45"/>
  <c r="AJ116" i="45"/>
  <c r="AI116" i="45"/>
  <c r="AH116" i="45"/>
  <c r="AG116" i="45"/>
  <c r="AF116" i="45"/>
  <c r="AE116" i="45"/>
  <c r="AD116" i="45"/>
  <c r="AC116" i="45"/>
  <c r="AB116" i="45"/>
  <c r="AA116" i="45"/>
  <c r="Z116" i="45"/>
  <c r="Y116" i="45"/>
  <c r="X116" i="45"/>
  <c r="T116" i="45"/>
  <c r="S116" i="45"/>
  <c r="R116" i="45"/>
  <c r="Q116" i="45"/>
  <c r="P116" i="45"/>
  <c r="O116" i="45"/>
  <c r="I116" i="45"/>
  <c r="H116" i="45"/>
  <c r="AK115" i="45"/>
  <c r="AJ115" i="45"/>
  <c r="AI115" i="45"/>
  <c r="AH115" i="45"/>
  <c r="AG115" i="45"/>
  <c r="AF115" i="45"/>
  <c r="AE115" i="45"/>
  <c r="AD115" i="45"/>
  <c r="AC115" i="45"/>
  <c r="AB115" i="45"/>
  <c r="AA115" i="45"/>
  <c r="Z115" i="45"/>
  <c r="Y115" i="45"/>
  <c r="X115" i="45"/>
  <c r="S115" i="45"/>
  <c r="R115" i="45"/>
  <c r="Q115" i="45"/>
  <c r="P115" i="45"/>
  <c r="O115" i="45"/>
  <c r="M115" i="45"/>
  <c r="L115" i="45"/>
  <c r="H115" i="45"/>
  <c r="G115" i="45"/>
  <c r="F115" i="45"/>
  <c r="E115" i="45"/>
  <c r="AK114" i="45"/>
  <c r="AJ114" i="45"/>
  <c r="AI114" i="45"/>
  <c r="AH114" i="45"/>
  <c r="AG114" i="45"/>
  <c r="AF114" i="45"/>
  <c r="AE114" i="45"/>
  <c r="AD114" i="45"/>
  <c r="AC114" i="45"/>
  <c r="AB114" i="45"/>
  <c r="AA114" i="45"/>
  <c r="Z114" i="45"/>
  <c r="Y114" i="45"/>
  <c r="X114" i="45"/>
  <c r="T114" i="45"/>
  <c r="S114" i="45"/>
  <c r="R114" i="45"/>
  <c r="Q114" i="45"/>
  <c r="P114" i="45"/>
  <c r="O114" i="45"/>
  <c r="I114" i="45"/>
  <c r="H114" i="45"/>
  <c r="AK113" i="45"/>
  <c r="AJ113" i="45"/>
  <c r="AI113" i="45"/>
  <c r="AH113" i="45"/>
  <c r="AG113" i="45"/>
  <c r="AF113" i="45"/>
  <c r="AE113" i="45"/>
  <c r="AD113" i="45"/>
  <c r="AC113" i="45"/>
  <c r="AB113" i="45"/>
  <c r="AA113" i="45"/>
  <c r="Z113" i="45"/>
  <c r="Y113" i="45"/>
  <c r="X113" i="45"/>
  <c r="T113" i="45"/>
  <c r="S113" i="45"/>
  <c r="R113" i="45"/>
  <c r="Q113" i="45"/>
  <c r="P113" i="45"/>
  <c r="O113" i="45"/>
  <c r="I113" i="45"/>
  <c r="H113" i="45"/>
  <c r="AK112" i="45"/>
  <c r="AJ112" i="45"/>
  <c r="AI112" i="45"/>
  <c r="AH112" i="45"/>
  <c r="AG112" i="45"/>
  <c r="AF112" i="45"/>
  <c r="AE112" i="45"/>
  <c r="AD112" i="45"/>
  <c r="AC112" i="45"/>
  <c r="AB112" i="45"/>
  <c r="AA112" i="45"/>
  <c r="Z112" i="45"/>
  <c r="Y112" i="45"/>
  <c r="X112" i="45"/>
  <c r="T112" i="45"/>
  <c r="S112" i="45"/>
  <c r="R112" i="45"/>
  <c r="Q112" i="45"/>
  <c r="P112" i="45"/>
  <c r="O112" i="45"/>
  <c r="I112" i="45"/>
  <c r="H112" i="45"/>
  <c r="AK111" i="45"/>
  <c r="AJ111" i="45"/>
  <c r="AI111" i="45"/>
  <c r="AH111" i="45"/>
  <c r="AG111" i="45"/>
  <c r="AF111" i="45"/>
  <c r="AE111" i="45"/>
  <c r="AD111" i="45"/>
  <c r="AC111" i="45"/>
  <c r="AB111" i="45"/>
  <c r="AA111" i="45"/>
  <c r="Z111" i="45"/>
  <c r="Y111" i="45"/>
  <c r="X111" i="45"/>
  <c r="T111" i="45"/>
  <c r="S111" i="45"/>
  <c r="R111" i="45"/>
  <c r="Q111" i="45"/>
  <c r="P111" i="45"/>
  <c r="O111" i="45"/>
  <c r="I111" i="45"/>
  <c r="H111" i="45"/>
  <c r="AK110" i="45"/>
  <c r="AJ110" i="45"/>
  <c r="AI110" i="45"/>
  <c r="AH110" i="45"/>
  <c r="AG110" i="45"/>
  <c r="AF110" i="45"/>
  <c r="AE110" i="45"/>
  <c r="AD110" i="45"/>
  <c r="AC110" i="45"/>
  <c r="AB110" i="45"/>
  <c r="AA110" i="45"/>
  <c r="Z110" i="45"/>
  <c r="Y110" i="45"/>
  <c r="X110" i="45"/>
  <c r="T110" i="45"/>
  <c r="S110" i="45"/>
  <c r="R110" i="45"/>
  <c r="Q110" i="45"/>
  <c r="P110" i="45"/>
  <c r="O110" i="45"/>
  <c r="I110" i="45"/>
  <c r="H110" i="45"/>
  <c r="AK109" i="45"/>
  <c r="AJ109" i="45"/>
  <c r="AI109" i="45"/>
  <c r="AH109" i="45"/>
  <c r="AG109" i="45"/>
  <c r="AF109" i="45"/>
  <c r="AE109" i="45"/>
  <c r="AD109" i="45"/>
  <c r="AC109" i="45"/>
  <c r="AB109" i="45"/>
  <c r="AA109" i="45"/>
  <c r="Z109" i="45"/>
  <c r="Y109" i="45"/>
  <c r="X109" i="45"/>
  <c r="T109" i="45"/>
  <c r="S109" i="45"/>
  <c r="R109" i="45"/>
  <c r="Q109" i="45"/>
  <c r="P109" i="45"/>
  <c r="O109" i="45"/>
  <c r="I109" i="45"/>
  <c r="H109" i="45"/>
  <c r="AK108" i="45"/>
  <c r="AJ108" i="45"/>
  <c r="AI108" i="45"/>
  <c r="AH108" i="45"/>
  <c r="AG108" i="45"/>
  <c r="AF108" i="45"/>
  <c r="AE108" i="45"/>
  <c r="AD108" i="45"/>
  <c r="AC108" i="45"/>
  <c r="AB108" i="45"/>
  <c r="AA108" i="45"/>
  <c r="Z108" i="45"/>
  <c r="Y108" i="45"/>
  <c r="X108" i="45"/>
  <c r="T108" i="45"/>
  <c r="S108" i="45"/>
  <c r="R108" i="45"/>
  <c r="Q108" i="45"/>
  <c r="P108" i="45"/>
  <c r="O108" i="45"/>
  <c r="I108" i="45"/>
  <c r="H108" i="45"/>
  <c r="AK107" i="45"/>
  <c r="AJ107" i="45"/>
  <c r="AI107" i="45"/>
  <c r="AH107" i="45"/>
  <c r="AG107" i="45"/>
  <c r="AF107" i="45"/>
  <c r="AE107" i="45"/>
  <c r="AD107" i="45"/>
  <c r="AC107" i="45"/>
  <c r="AB107" i="45"/>
  <c r="AA107" i="45"/>
  <c r="Z107" i="45"/>
  <c r="Y107" i="45"/>
  <c r="X107" i="45"/>
  <c r="T107" i="45"/>
  <c r="S107" i="45"/>
  <c r="R107" i="45"/>
  <c r="Q107" i="45"/>
  <c r="P107" i="45"/>
  <c r="O107" i="45"/>
  <c r="I107" i="45"/>
  <c r="H107" i="45"/>
  <c r="AK106" i="45"/>
  <c r="AJ106" i="45"/>
  <c r="AI106" i="45"/>
  <c r="AH106" i="45"/>
  <c r="AG106" i="45"/>
  <c r="AF106" i="45"/>
  <c r="AE106" i="45"/>
  <c r="AD106" i="45"/>
  <c r="AC106" i="45"/>
  <c r="AB106" i="45"/>
  <c r="AA106" i="45"/>
  <c r="Z106" i="45"/>
  <c r="Y106" i="45"/>
  <c r="X106" i="45"/>
  <c r="T106" i="45"/>
  <c r="S106" i="45"/>
  <c r="R106" i="45"/>
  <c r="Q106" i="45"/>
  <c r="P106" i="45"/>
  <c r="O106" i="45"/>
  <c r="I106" i="45"/>
  <c r="H106" i="45"/>
  <c r="AK105" i="45"/>
  <c r="AJ105" i="45"/>
  <c r="AI105" i="45"/>
  <c r="AH105" i="45"/>
  <c r="AG105" i="45"/>
  <c r="AF105" i="45"/>
  <c r="AE105" i="45"/>
  <c r="AD105" i="45"/>
  <c r="AC105" i="45"/>
  <c r="AB105" i="45"/>
  <c r="AA105" i="45"/>
  <c r="Z105" i="45"/>
  <c r="Y105" i="45"/>
  <c r="X105" i="45"/>
  <c r="T105" i="45"/>
  <c r="S105" i="45"/>
  <c r="R105" i="45"/>
  <c r="Q105" i="45"/>
  <c r="P105" i="45"/>
  <c r="O105" i="45"/>
  <c r="I105" i="45"/>
  <c r="H105" i="45"/>
  <c r="AK103" i="45"/>
  <c r="AJ103" i="45"/>
  <c r="AI103" i="45"/>
  <c r="AH103" i="45"/>
  <c r="AG103" i="45"/>
  <c r="AF103" i="45"/>
  <c r="AE103" i="45"/>
  <c r="AD103" i="45"/>
  <c r="AC103" i="45"/>
  <c r="AB103" i="45"/>
  <c r="AA103" i="45"/>
  <c r="Z103" i="45"/>
  <c r="Y103" i="45"/>
  <c r="X103" i="45"/>
  <c r="S103" i="45"/>
  <c r="R103" i="45"/>
  <c r="Q103" i="45"/>
  <c r="P103" i="45"/>
  <c r="O103" i="45"/>
  <c r="M103" i="45"/>
  <c r="L103" i="45"/>
  <c r="H103" i="45"/>
  <c r="G103" i="45"/>
  <c r="F103" i="45"/>
  <c r="E103" i="45"/>
  <c r="AK102" i="45"/>
  <c r="AJ102" i="45"/>
  <c r="AI102" i="45"/>
  <c r="AH102" i="45"/>
  <c r="AG102" i="45"/>
  <c r="AF102" i="45"/>
  <c r="AE102" i="45"/>
  <c r="AD102" i="45"/>
  <c r="AC102" i="45"/>
  <c r="AB102" i="45"/>
  <c r="AA102" i="45"/>
  <c r="Z102" i="45"/>
  <c r="Y102" i="45"/>
  <c r="X102" i="45"/>
  <c r="T102" i="45"/>
  <c r="S102" i="45"/>
  <c r="R102" i="45"/>
  <c r="Q102" i="45"/>
  <c r="P102" i="45"/>
  <c r="O102" i="45"/>
  <c r="I102" i="45"/>
  <c r="H102" i="45"/>
  <c r="AK101" i="45"/>
  <c r="AJ101" i="45"/>
  <c r="AI101" i="45"/>
  <c r="AH101" i="45"/>
  <c r="AG101" i="45"/>
  <c r="AF101" i="45"/>
  <c r="AE101" i="45"/>
  <c r="AD101" i="45"/>
  <c r="AC101" i="45"/>
  <c r="AB101" i="45"/>
  <c r="AA101" i="45"/>
  <c r="Z101" i="45"/>
  <c r="Y101" i="45"/>
  <c r="X101" i="45"/>
  <c r="T101" i="45"/>
  <c r="S101" i="45"/>
  <c r="R101" i="45"/>
  <c r="Q101" i="45"/>
  <c r="P101" i="45"/>
  <c r="O101" i="45"/>
  <c r="I101" i="45"/>
  <c r="H101" i="45"/>
  <c r="AK100" i="45"/>
  <c r="AJ100" i="45"/>
  <c r="AI100" i="45"/>
  <c r="AH100" i="45"/>
  <c r="AG100" i="45"/>
  <c r="AF100" i="45"/>
  <c r="AE100" i="45"/>
  <c r="AD100" i="45"/>
  <c r="AC100" i="45"/>
  <c r="AB100" i="45"/>
  <c r="AA100" i="45"/>
  <c r="Z100" i="45"/>
  <c r="Y100" i="45"/>
  <c r="X100" i="45"/>
  <c r="T100" i="45"/>
  <c r="S100" i="45"/>
  <c r="R100" i="45"/>
  <c r="Q100" i="45"/>
  <c r="P100" i="45"/>
  <c r="O100" i="45"/>
  <c r="I100" i="45"/>
  <c r="H100" i="45"/>
  <c r="AK99" i="45"/>
  <c r="AJ99" i="45"/>
  <c r="AI99" i="45"/>
  <c r="AH99" i="45"/>
  <c r="AG99" i="45"/>
  <c r="AF99" i="45"/>
  <c r="AE99" i="45"/>
  <c r="AD99" i="45"/>
  <c r="AC99" i="45"/>
  <c r="AB99" i="45"/>
  <c r="AA99" i="45"/>
  <c r="Z99" i="45"/>
  <c r="Y99" i="45"/>
  <c r="X99" i="45"/>
  <c r="T99" i="45"/>
  <c r="S99" i="45"/>
  <c r="R99" i="45"/>
  <c r="Q99" i="45"/>
  <c r="P99" i="45"/>
  <c r="O99" i="45"/>
  <c r="I99" i="45"/>
  <c r="H99" i="45"/>
  <c r="AK98" i="45"/>
  <c r="AJ98" i="45"/>
  <c r="AI98" i="45"/>
  <c r="AH98" i="45"/>
  <c r="AG98" i="45"/>
  <c r="AF98" i="45"/>
  <c r="AE98" i="45"/>
  <c r="AD98" i="45"/>
  <c r="AC98" i="45"/>
  <c r="AB98" i="45"/>
  <c r="AA98" i="45"/>
  <c r="Z98" i="45"/>
  <c r="Y98" i="45"/>
  <c r="X98" i="45"/>
  <c r="T98" i="45"/>
  <c r="S98" i="45"/>
  <c r="R98" i="45"/>
  <c r="Q98" i="45"/>
  <c r="P98" i="45"/>
  <c r="O98" i="45"/>
  <c r="I98" i="45"/>
  <c r="H98" i="45"/>
  <c r="AK97" i="45"/>
  <c r="AJ97" i="45"/>
  <c r="AI97" i="45"/>
  <c r="AH97" i="45"/>
  <c r="AG97" i="45"/>
  <c r="AF97" i="45"/>
  <c r="AE97" i="45"/>
  <c r="AD97" i="45"/>
  <c r="AC97" i="45"/>
  <c r="AB97" i="45"/>
  <c r="AA97" i="45"/>
  <c r="Z97" i="45"/>
  <c r="Y97" i="45"/>
  <c r="X97" i="45"/>
  <c r="T97" i="45"/>
  <c r="S97" i="45"/>
  <c r="R97" i="45"/>
  <c r="Q97" i="45"/>
  <c r="P97" i="45"/>
  <c r="O97" i="45"/>
  <c r="I97" i="45"/>
  <c r="H97" i="45"/>
  <c r="AK96" i="45"/>
  <c r="AJ96" i="45"/>
  <c r="AI96" i="45"/>
  <c r="AH96" i="45"/>
  <c r="AG96" i="45"/>
  <c r="AF96" i="45"/>
  <c r="AE96" i="45"/>
  <c r="AD96" i="45"/>
  <c r="AC96" i="45"/>
  <c r="AB96" i="45"/>
  <c r="AA96" i="45"/>
  <c r="Z96" i="45"/>
  <c r="Y96" i="45"/>
  <c r="X96" i="45"/>
  <c r="T96" i="45"/>
  <c r="S96" i="45"/>
  <c r="R96" i="45"/>
  <c r="Q96" i="45"/>
  <c r="P96" i="45"/>
  <c r="O96" i="45"/>
  <c r="I96" i="45"/>
  <c r="H96" i="45"/>
  <c r="AK95" i="45"/>
  <c r="AJ95" i="45"/>
  <c r="AI95" i="45"/>
  <c r="AH95" i="45"/>
  <c r="AG95" i="45"/>
  <c r="AF95" i="45"/>
  <c r="AE95" i="45"/>
  <c r="AD95" i="45"/>
  <c r="AC95" i="45"/>
  <c r="AB95" i="45"/>
  <c r="AA95" i="45"/>
  <c r="Z95" i="45"/>
  <c r="Y95" i="45"/>
  <c r="X95" i="45"/>
  <c r="T95" i="45"/>
  <c r="S95" i="45"/>
  <c r="R95" i="45"/>
  <c r="Q95" i="45"/>
  <c r="P95" i="45"/>
  <c r="O95" i="45"/>
  <c r="I95" i="45"/>
  <c r="H95" i="45"/>
  <c r="AK94" i="45"/>
  <c r="AJ94" i="45"/>
  <c r="AI94" i="45"/>
  <c r="AH94" i="45"/>
  <c r="AG94" i="45"/>
  <c r="AF94" i="45"/>
  <c r="AE94" i="45"/>
  <c r="AD94" i="45"/>
  <c r="AC94" i="45"/>
  <c r="AB94" i="45"/>
  <c r="AA94" i="45"/>
  <c r="Z94" i="45"/>
  <c r="Y94" i="45"/>
  <c r="X94" i="45"/>
  <c r="T94" i="45"/>
  <c r="S94" i="45"/>
  <c r="R94" i="45"/>
  <c r="Q94" i="45"/>
  <c r="P94" i="45"/>
  <c r="O94" i="45"/>
  <c r="I94" i="45"/>
  <c r="H94" i="45"/>
  <c r="AK93" i="45"/>
  <c r="AJ93" i="45"/>
  <c r="AI93" i="45"/>
  <c r="AH93" i="45"/>
  <c r="AG93" i="45"/>
  <c r="AF93" i="45"/>
  <c r="AE93" i="45"/>
  <c r="AD93" i="45"/>
  <c r="AC93" i="45"/>
  <c r="AB93" i="45"/>
  <c r="AA93" i="45"/>
  <c r="Z93" i="45"/>
  <c r="Y93" i="45"/>
  <c r="X93" i="45"/>
  <c r="T93" i="45"/>
  <c r="S93" i="45"/>
  <c r="R93" i="45"/>
  <c r="Q93" i="45"/>
  <c r="P93" i="45"/>
  <c r="O93" i="45"/>
  <c r="I93" i="45"/>
  <c r="H93" i="45"/>
  <c r="AK92" i="45"/>
  <c r="AJ92" i="45"/>
  <c r="AI92" i="45"/>
  <c r="AH92" i="45"/>
  <c r="AG92" i="45"/>
  <c r="AF92" i="45"/>
  <c r="AE92" i="45"/>
  <c r="AD92" i="45"/>
  <c r="AC92" i="45"/>
  <c r="AB92" i="45"/>
  <c r="AA92" i="45"/>
  <c r="Z92" i="45"/>
  <c r="Y92" i="45"/>
  <c r="X92" i="45"/>
  <c r="T92" i="45"/>
  <c r="S92" i="45"/>
  <c r="R92" i="45"/>
  <c r="Q92" i="45"/>
  <c r="P92" i="45"/>
  <c r="O92" i="45"/>
  <c r="I92" i="45"/>
  <c r="H92" i="45"/>
  <c r="AK90" i="45"/>
  <c r="AJ90" i="45"/>
  <c r="AI90" i="45"/>
  <c r="AH90" i="45"/>
  <c r="AG90" i="45"/>
  <c r="AF90" i="45"/>
  <c r="AE90" i="45"/>
  <c r="AD90" i="45"/>
  <c r="AC90" i="45"/>
  <c r="AB90" i="45"/>
  <c r="AA90" i="45"/>
  <c r="Z90" i="45"/>
  <c r="Y90" i="45"/>
  <c r="X90" i="45"/>
  <c r="S90" i="45"/>
  <c r="R90" i="45"/>
  <c r="Q90" i="45"/>
  <c r="P90" i="45"/>
  <c r="O90" i="45"/>
  <c r="M90" i="45"/>
  <c r="L90" i="45"/>
  <c r="H90" i="45"/>
  <c r="G90" i="45"/>
  <c r="F90" i="45"/>
  <c r="E90" i="45"/>
  <c r="AK89" i="45"/>
  <c r="AJ89" i="45"/>
  <c r="AI89" i="45"/>
  <c r="AH89" i="45"/>
  <c r="AG89" i="45"/>
  <c r="AF89" i="45"/>
  <c r="AE89" i="45"/>
  <c r="AD89" i="45"/>
  <c r="AC89" i="45"/>
  <c r="AB89" i="45"/>
  <c r="AA89" i="45"/>
  <c r="Z89" i="45"/>
  <c r="Y89" i="45"/>
  <c r="X89" i="45"/>
  <c r="T89" i="45"/>
  <c r="S89" i="45"/>
  <c r="R89" i="45"/>
  <c r="Q89" i="45"/>
  <c r="P89" i="45"/>
  <c r="O89" i="45"/>
  <c r="I89" i="45"/>
  <c r="H89" i="45"/>
  <c r="AK88" i="45"/>
  <c r="AJ88" i="45"/>
  <c r="AI88" i="45"/>
  <c r="AH88" i="45"/>
  <c r="AG88" i="45"/>
  <c r="AF88" i="45"/>
  <c r="AE88" i="45"/>
  <c r="AD88" i="45"/>
  <c r="AC88" i="45"/>
  <c r="AB88" i="45"/>
  <c r="AA88" i="45"/>
  <c r="Z88" i="45"/>
  <c r="Y88" i="45"/>
  <c r="X88" i="45"/>
  <c r="T88" i="45"/>
  <c r="S88" i="45"/>
  <c r="R88" i="45"/>
  <c r="Q88" i="45"/>
  <c r="P88" i="45"/>
  <c r="O88" i="45"/>
  <c r="I88" i="45"/>
  <c r="H88" i="45"/>
  <c r="AK87" i="45"/>
  <c r="AJ87" i="45"/>
  <c r="AI87" i="45"/>
  <c r="AH87" i="45"/>
  <c r="AG87" i="45"/>
  <c r="AF87" i="45"/>
  <c r="AE87" i="45"/>
  <c r="AD87" i="45"/>
  <c r="AC87" i="45"/>
  <c r="AB87" i="45"/>
  <c r="AA87" i="45"/>
  <c r="Z87" i="45"/>
  <c r="Y87" i="45"/>
  <c r="X87" i="45"/>
  <c r="T87" i="45"/>
  <c r="S87" i="45"/>
  <c r="R87" i="45"/>
  <c r="Q87" i="45"/>
  <c r="P87" i="45"/>
  <c r="O87" i="45"/>
  <c r="I87" i="45"/>
  <c r="H87" i="45"/>
  <c r="AK86" i="45"/>
  <c r="AJ86" i="45"/>
  <c r="AI86" i="45"/>
  <c r="AH86" i="45"/>
  <c r="AG86" i="45"/>
  <c r="AF86" i="45"/>
  <c r="AE86" i="45"/>
  <c r="AD86" i="45"/>
  <c r="AC86" i="45"/>
  <c r="AB86" i="45"/>
  <c r="AA86" i="45"/>
  <c r="Z86" i="45"/>
  <c r="Y86" i="45"/>
  <c r="X86" i="45"/>
  <c r="T86" i="45"/>
  <c r="S86" i="45"/>
  <c r="R86" i="45"/>
  <c r="Q86" i="45"/>
  <c r="P86" i="45"/>
  <c r="O86" i="45"/>
  <c r="I86" i="45"/>
  <c r="H86" i="45"/>
  <c r="AK85" i="45"/>
  <c r="AJ85" i="45"/>
  <c r="AI85" i="45"/>
  <c r="AH85" i="45"/>
  <c r="AG85" i="45"/>
  <c r="AF85" i="45"/>
  <c r="AE85" i="45"/>
  <c r="AD85" i="45"/>
  <c r="AC85" i="45"/>
  <c r="AB85" i="45"/>
  <c r="AA85" i="45"/>
  <c r="Z85" i="45"/>
  <c r="Y85" i="45"/>
  <c r="X85" i="45"/>
  <c r="T85" i="45"/>
  <c r="S85" i="45"/>
  <c r="R85" i="45"/>
  <c r="Q85" i="45"/>
  <c r="P85" i="45"/>
  <c r="O85" i="45"/>
  <c r="I85" i="45"/>
  <c r="H85" i="45"/>
  <c r="AK84" i="45"/>
  <c r="AJ84" i="45"/>
  <c r="AI84" i="45"/>
  <c r="AH84" i="45"/>
  <c r="AG84" i="45"/>
  <c r="AF84" i="45"/>
  <c r="AE84" i="45"/>
  <c r="AD84" i="45"/>
  <c r="AC84" i="45"/>
  <c r="AB84" i="45"/>
  <c r="AA84" i="45"/>
  <c r="Z84" i="45"/>
  <c r="Y84" i="45"/>
  <c r="X84" i="45"/>
  <c r="S84" i="45"/>
  <c r="R84" i="45"/>
  <c r="Q84" i="45"/>
  <c r="P84" i="45"/>
  <c r="O84" i="45"/>
  <c r="M84" i="45"/>
  <c r="L84" i="45"/>
  <c r="H84" i="45"/>
  <c r="G84" i="45"/>
  <c r="F84" i="45"/>
  <c r="E84" i="45"/>
  <c r="AK83" i="45"/>
  <c r="AJ83" i="45"/>
  <c r="AI83" i="45"/>
  <c r="AH83" i="45"/>
  <c r="AG83" i="45"/>
  <c r="AF83" i="45"/>
  <c r="AE83" i="45"/>
  <c r="AD83" i="45"/>
  <c r="AC83" i="45"/>
  <c r="AB83" i="45"/>
  <c r="AA83" i="45"/>
  <c r="Z83" i="45"/>
  <c r="Y83" i="45"/>
  <c r="X83" i="45"/>
  <c r="T83" i="45"/>
  <c r="S83" i="45"/>
  <c r="R83" i="45"/>
  <c r="Q83" i="45"/>
  <c r="P83" i="45"/>
  <c r="O83" i="45"/>
  <c r="I83" i="45"/>
  <c r="H83" i="45"/>
  <c r="AK82" i="45"/>
  <c r="AJ82" i="45"/>
  <c r="AI82" i="45"/>
  <c r="AH82" i="45"/>
  <c r="AG82" i="45"/>
  <c r="AF82" i="45"/>
  <c r="AE82" i="45"/>
  <c r="AD82" i="45"/>
  <c r="AC82" i="45"/>
  <c r="AB82" i="45"/>
  <c r="AA82" i="45"/>
  <c r="Z82" i="45"/>
  <c r="Y82" i="45"/>
  <c r="X82" i="45"/>
  <c r="T82" i="45"/>
  <c r="S82" i="45"/>
  <c r="R82" i="45"/>
  <c r="Q82" i="45"/>
  <c r="P82" i="45"/>
  <c r="O82" i="45"/>
  <c r="I82" i="45"/>
  <c r="H82" i="45"/>
  <c r="AK81" i="45"/>
  <c r="AJ81" i="45"/>
  <c r="AI81" i="45"/>
  <c r="AH81" i="45"/>
  <c r="AG81" i="45"/>
  <c r="AF81" i="45"/>
  <c r="AE81" i="45"/>
  <c r="AD81" i="45"/>
  <c r="AC81" i="45"/>
  <c r="AB81" i="45"/>
  <c r="AA81" i="45"/>
  <c r="Z81" i="45"/>
  <c r="Y81" i="45"/>
  <c r="X81" i="45"/>
  <c r="T81" i="45"/>
  <c r="S81" i="45"/>
  <c r="R81" i="45"/>
  <c r="Q81" i="45"/>
  <c r="P81" i="45"/>
  <c r="O81" i="45"/>
  <c r="I81" i="45"/>
  <c r="H81" i="45"/>
  <c r="AK80" i="45"/>
  <c r="AJ80" i="45"/>
  <c r="AI80" i="45"/>
  <c r="AH80" i="45"/>
  <c r="AG80" i="45"/>
  <c r="AF80" i="45"/>
  <c r="AE80" i="45"/>
  <c r="AD80" i="45"/>
  <c r="AC80" i="45"/>
  <c r="AB80" i="45"/>
  <c r="AA80" i="45"/>
  <c r="Z80" i="45"/>
  <c r="Y80" i="45"/>
  <c r="X80" i="45"/>
  <c r="T80" i="45"/>
  <c r="S80" i="45"/>
  <c r="R80" i="45"/>
  <c r="Q80" i="45"/>
  <c r="P80" i="45"/>
  <c r="O80" i="45"/>
  <c r="I80" i="45"/>
  <c r="H80" i="45"/>
  <c r="AK79" i="45"/>
  <c r="AJ79" i="45"/>
  <c r="AI79" i="45"/>
  <c r="AH79" i="45"/>
  <c r="AG79" i="45"/>
  <c r="AF79" i="45"/>
  <c r="AE79" i="45"/>
  <c r="AD79" i="45"/>
  <c r="AC79" i="45"/>
  <c r="AB79" i="45"/>
  <c r="AA79" i="45"/>
  <c r="Z79" i="45"/>
  <c r="Y79" i="45"/>
  <c r="X79" i="45"/>
  <c r="T79" i="45"/>
  <c r="S79" i="45"/>
  <c r="R79" i="45"/>
  <c r="Q79" i="45"/>
  <c r="P79" i="45"/>
  <c r="O79" i="45"/>
  <c r="I79" i="45"/>
  <c r="H79" i="45"/>
  <c r="AK78" i="45"/>
  <c r="AJ78" i="45"/>
  <c r="AI78" i="45"/>
  <c r="AH78" i="45"/>
  <c r="AG78" i="45"/>
  <c r="AF78" i="45"/>
  <c r="AE78" i="45"/>
  <c r="AD78" i="45"/>
  <c r="AC78" i="45"/>
  <c r="AB78" i="45"/>
  <c r="AA78" i="45"/>
  <c r="Z78" i="45"/>
  <c r="Y78" i="45"/>
  <c r="X78" i="45"/>
  <c r="S78" i="45"/>
  <c r="R78" i="45"/>
  <c r="Q78" i="45"/>
  <c r="P78" i="45"/>
  <c r="O78" i="45"/>
  <c r="M78" i="45"/>
  <c r="L78" i="45"/>
  <c r="H78" i="45"/>
  <c r="G78" i="45"/>
  <c r="F78" i="45"/>
  <c r="E78" i="45"/>
  <c r="AK76" i="45"/>
  <c r="AJ76" i="45"/>
  <c r="AI76" i="45"/>
  <c r="AH76" i="45"/>
  <c r="AG76" i="45"/>
  <c r="AF76" i="45"/>
  <c r="AE76" i="45"/>
  <c r="AD76" i="45"/>
  <c r="AC76" i="45"/>
  <c r="AB76" i="45"/>
  <c r="AA76" i="45"/>
  <c r="Z76" i="45"/>
  <c r="Y76" i="45"/>
  <c r="X76" i="45"/>
  <c r="T76" i="45"/>
  <c r="S76" i="45"/>
  <c r="R76" i="45"/>
  <c r="Q76" i="45"/>
  <c r="P76" i="45"/>
  <c r="O76" i="45"/>
  <c r="I76" i="45"/>
  <c r="H76" i="45"/>
  <c r="AK75" i="45"/>
  <c r="AJ75" i="45"/>
  <c r="AI75" i="45"/>
  <c r="AH75" i="45"/>
  <c r="AG75" i="45"/>
  <c r="AF75" i="45"/>
  <c r="AE75" i="45"/>
  <c r="AD75" i="45"/>
  <c r="AC75" i="45"/>
  <c r="AB75" i="45"/>
  <c r="AA75" i="45"/>
  <c r="Z75" i="45"/>
  <c r="Y75" i="45"/>
  <c r="X75" i="45"/>
  <c r="T75" i="45"/>
  <c r="S75" i="45"/>
  <c r="R75" i="45"/>
  <c r="Q75" i="45"/>
  <c r="P75" i="45"/>
  <c r="O75" i="45"/>
  <c r="I75" i="45"/>
  <c r="H75" i="45"/>
  <c r="AK70" i="45"/>
  <c r="AJ70" i="45"/>
  <c r="AI70" i="45"/>
  <c r="AH70" i="45"/>
  <c r="AG70" i="45"/>
  <c r="AF70" i="45"/>
  <c r="AE70" i="45"/>
  <c r="AD70" i="45"/>
  <c r="AC70" i="45"/>
  <c r="AB70" i="45"/>
  <c r="AA70" i="45"/>
  <c r="Z70" i="45"/>
  <c r="Y70" i="45"/>
  <c r="X70" i="45"/>
  <c r="S70" i="45"/>
  <c r="R70" i="45"/>
  <c r="Q70" i="45"/>
  <c r="P70" i="45"/>
  <c r="O70" i="45"/>
  <c r="M70" i="45"/>
  <c r="L70" i="45"/>
  <c r="H70" i="45"/>
  <c r="G70" i="45"/>
  <c r="F70" i="45"/>
  <c r="E70" i="45"/>
  <c r="AK68" i="45"/>
  <c r="AJ68" i="45"/>
  <c r="AI68" i="45"/>
  <c r="AH68" i="45"/>
  <c r="AG68" i="45"/>
  <c r="AF68" i="45"/>
  <c r="AE68" i="45"/>
  <c r="AD68" i="45"/>
  <c r="AC68" i="45"/>
  <c r="AB68" i="45"/>
  <c r="AA68" i="45"/>
  <c r="Z68" i="45"/>
  <c r="Y68" i="45"/>
  <c r="X68" i="45"/>
  <c r="S68" i="45"/>
  <c r="R68" i="45"/>
  <c r="Q68" i="45"/>
  <c r="P68" i="45"/>
  <c r="O68" i="45"/>
  <c r="M68" i="45"/>
  <c r="L68" i="45"/>
  <c r="H68" i="45"/>
  <c r="G68" i="45"/>
  <c r="F68" i="45"/>
  <c r="E68" i="45"/>
  <c r="AJ67" i="45"/>
  <c r="AI67" i="45"/>
  <c r="AH67" i="45"/>
  <c r="AG67" i="45"/>
  <c r="AF67" i="45"/>
  <c r="AE67" i="45"/>
  <c r="AD67" i="45"/>
  <c r="AC67" i="45"/>
  <c r="AB67" i="45"/>
  <c r="AA67" i="45"/>
  <c r="Z67" i="45"/>
  <c r="Y67" i="45"/>
  <c r="X67" i="45"/>
  <c r="S67" i="45"/>
  <c r="R67" i="45"/>
  <c r="Q67" i="45"/>
  <c r="P67" i="45"/>
  <c r="O67" i="45"/>
  <c r="M67" i="45"/>
  <c r="L67" i="45"/>
  <c r="H67" i="45"/>
  <c r="G67" i="45"/>
  <c r="F67" i="45"/>
  <c r="E67" i="45"/>
  <c r="AK66" i="45"/>
  <c r="AJ66" i="45"/>
  <c r="AI66" i="45"/>
  <c r="AH66" i="45"/>
  <c r="AG66" i="45"/>
  <c r="AF66" i="45"/>
  <c r="AE66" i="45"/>
  <c r="AD66" i="45"/>
  <c r="AC66" i="45"/>
  <c r="AB66" i="45"/>
  <c r="AA66" i="45"/>
  <c r="Z66" i="45"/>
  <c r="Y66" i="45"/>
  <c r="X66" i="45"/>
  <c r="T66" i="45"/>
  <c r="S66" i="45"/>
  <c r="R66" i="45"/>
  <c r="Q66" i="45"/>
  <c r="P66" i="45"/>
  <c r="O66" i="45"/>
  <c r="H66" i="45"/>
  <c r="AK65" i="45"/>
  <c r="AJ65" i="45"/>
  <c r="AI65" i="45"/>
  <c r="AH65" i="45"/>
  <c r="AG65" i="45"/>
  <c r="AF65" i="45"/>
  <c r="AE65" i="45"/>
  <c r="AD65" i="45"/>
  <c r="AC65" i="45"/>
  <c r="AB65" i="45"/>
  <c r="AA65" i="45"/>
  <c r="Z65" i="45"/>
  <c r="Y65" i="45"/>
  <c r="X65" i="45"/>
  <c r="T65" i="45"/>
  <c r="S65" i="45"/>
  <c r="R65" i="45"/>
  <c r="Q65" i="45"/>
  <c r="P65" i="45"/>
  <c r="O65" i="45"/>
  <c r="H65" i="45"/>
  <c r="AJ64" i="45"/>
  <c r="AI64" i="45"/>
  <c r="AH64" i="45"/>
  <c r="AG64" i="45"/>
  <c r="AF64" i="45"/>
  <c r="AE64" i="45"/>
  <c r="AD64" i="45"/>
  <c r="AC64" i="45"/>
  <c r="AB64" i="45"/>
  <c r="AA64" i="45"/>
  <c r="Z64" i="45"/>
  <c r="Y64" i="45"/>
  <c r="X64" i="45"/>
  <c r="S64" i="45"/>
  <c r="R64" i="45"/>
  <c r="Q64" i="45"/>
  <c r="P64" i="45"/>
  <c r="O64" i="45"/>
  <c r="M64" i="45"/>
  <c r="L64" i="45"/>
  <c r="H64" i="45"/>
  <c r="G64" i="45"/>
  <c r="F64" i="45"/>
  <c r="E64" i="45"/>
  <c r="AK63" i="45"/>
  <c r="AJ63" i="45"/>
  <c r="AI63" i="45"/>
  <c r="AH63" i="45"/>
  <c r="AG63" i="45"/>
  <c r="AF63" i="45"/>
  <c r="AE63" i="45"/>
  <c r="AD63" i="45"/>
  <c r="AC63" i="45"/>
  <c r="AB63" i="45"/>
  <c r="AA63" i="45"/>
  <c r="Z63" i="45"/>
  <c r="Y63" i="45"/>
  <c r="X63" i="45"/>
  <c r="T63" i="45"/>
  <c r="S63" i="45"/>
  <c r="R63" i="45"/>
  <c r="Q63" i="45"/>
  <c r="P63" i="45"/>
  <c r="O63" i="45"/>
  <c r="H63" i="45"/>
  <c r="AK62" i="45"/>
  <c r="AJ62" i="45"/>
  <c r="AI62" i="45"/>
  <c r="AH62" i="45"/>
  <c r="AG62" i="45"/>
  <c r="AF62" i="45"/>
  <c r="AE62" i="45"/>
  <c r="AD62" i="45"/>
  <c r="AC62" i="45"/>
  <c r="AB62" i="45"/>
  <c r="AA62" i="45"/>
  <c r="Z62" i="45"/>
  <c r="Y62" i="45"/>
  <c r="X62" i="45"/>
  <c r="T62" i="45"/>
  <c r="S62" i="45"/>
  <c r="R62" i="45"/>
  <c r="Q62" i="45"/>
  <c r="P62" i="45"/>
  <c r="O62" i="45"/>
  <c r="H62" i="45"/>
  <c r="AJ61" i="45"/>
  <c r="AI61" i="45"/>
  <c r="AH61" i="45"/>
  <c r="AG61" i="45"/>
  <c r="AF61" i="45"/>
  <c r="AE61" i="45"/>
  <c r="AD61" i="45"/>
  <c r="AC61" i="45"/>
  <c r="AB61" i="45"/>
  <c r="AA61" i="45"/>
  <c r="Z61" i="45"/>
  <c r="Y61" i="45"/>
  <c r="X61" i="45"/>
  <c r="S61" i="45"/>
  <c r="R61" i="45"/>
  <c r="Q61" i="45"/>
  <c r="P61" i="45"/>
  <c r="O61" i="45"/>
  <c r="M61" i="45"/>
  <c r="L61" i="45"/>
  <c r="H61" i="45"/>
  <c r="G61" i="45"/>
  <c r="F61" i="45"/>
  <c r="E61" i="45"/>
  <c r="AK60" i="45"/>
  <c r="AJ60" i="45"/>
  <c r="AI60" i="45"/>
  <c r="AH60" i="45"/>
  <c r="AG60" i="45"/>
  <c r="AF60" i="45"/>
  <c r="AE60" i="45"/>
  <c r="AD60" i="45"/>
  <c r="AC60" i="45"/>
  <c r="AB60" i="45"/>
  <c r="AA60" i="45"/>
  <c r="Z60" i="45"/>
  <c r="Y60" i="45"/>
  <c r="X60" i="45"/>
  <c r="T60" i="45"/>
  <c r="S60" i="45"/>
  <c r="R60" i="45"/>
  <c r="Q60" i="45"/>
  <c r="P60" i="45"/>
  <c r="O60" i="45"/>
  <c r="H60" i="45"/>
  <c r="AK59" i="45"/>
  <c r="AJ59" i="45"/>
  <c r="AI59" i="45"/>
  <c r="AH59" i="45"/>
  <c r="AG59" i="45"/>
  <c r="AF59" i="45"/>
  <c r="AE59" i="45"/>
  <c r="AD59" i="45"/>
  <c r="AC59" i="45"/>
  <c r="AB59" i="45"/>
  <c r="AA59" i="45"/>
  <c r="Z59" i="45"/>
  <c r="Y59" i="45"/>
  <c r="X59" i="45"/>
  <c r="T59" i="45"/>
  <c r="S59" i="45"/>
  <c r="R59" i="45"/>
  <c r="Q59" i="45"/>
  <c r="P59" i="45"/>
  <c r="O59" i="45"/>
  <c r="H59" i="45"/>
  <c r="AK58" i="45"/>
  <c r="AJ58" i="45"/>
  <c r="AI58" i="45"/>
  <c r="AH58" i="45"/>
  <c r="AG58" i="45"/>
  <c r="AF58" i="45"/>
  <c r="AE58" i="45"/>
  <c r="AD58" i="45"/>
  <c r="AC58" i="45"/>
  <c r="AB58" i="45"/>
  <c r="AA58" i="45"/>
  <c r="Z58" i="45"/>
  <c r="Y58" i="45"/>
  <c r="X58" i="45"/>
  <c r="T58" i="45"/>
  <c r="S58" i="45"/>
  <c r="R58" i="45"/>
  <c r="Q58" i="45"/>
  <c r="P58" i="45"/>
  <c r="O58" i="45"/>
  <c r="H58" i="45"/>
  <c r="AJ57" i="45"/>
  <c r="AI57" i="45"/>
  <c r="AH57" i="45"/>
  <c r="AG57" i="45"/>
  <c r="AF57" i="45"/>
  <c r="AE57" i="45"/>
  <c r="AD57" i="45"/>
  <c r="AC57" i="45"/>
  <c r="AB57" i="45"/>
  <c r="AA57" i="45"/>
  <c r="Z57" i="45"/>
  <c r="Y57" i="45"/>
  <c r="X57" i="45"/>
  <c r="S57" i="45"/>
  <c r="R57" i="45"/>
  <c r="Q57" i="45"/>
  <c r="P57" i="45"/>
  <c r="O57" i="45"/>
  <c r="M57" i="45"/>
  <c r="L57" i="45"/>
  <c r="H57" i="45"/>
  <c r="G57" i="45"/>
  <c r="F57" i="45"/>
  <c r="E57" i="45"/>
  <c r="AK56" i="45"/>
  <c r="AJ56" i="45"/>
  <c r="AI56" i="45"/>
  <c r="AH56" i="45"/>
  <c r="AG56" i="45"/>
  <c r="AF56" i="45"/>
  <c r="AE56" i="45"/>
  <c r="AD56" i="45"/>
  <c r="AC56" i="45"/>
  <c r="AB56" i="45"/>
  <c r="AA56" i="45"/>
  <c r="Z56" i="45"/>
  <c r="Y56" i="45"/>
  <c r="X56" i="45"/>
  <c r="T56" i="45"/>
  <c r="S56" i="45"/>
  <c r="R56" i="45"/>
  <c r="Q56" i="45"/>
  <c r="P56" i="45"/>
  <c r="O56" i="45"/>
  <c r="H56" i="45"/>
  <c r="AK55" i="45"/>
  <c r="AJ55" i="45"/>
  <c r="AI55" i="45"/>
  <c r="AH55" i="45"/>
  <c r="AG55" i="45"/>
  <c r="AF55" i="45"/>
  <c r="AE55" i="45"/>
  <c r="AD55" i="45"/>
  <c r="AC55" i="45"/>
  <c r="AB55" i="45"/>
  <c r="AA55" i="45"/>
  <c r="Z55" i="45"/>
  <c r="Y55" i="45"/>
  <c r="X55" i="45"/>
  <c r="T55" i="45"/>
  <c r="S55" i="45"/>
  <c r="R55" i="45"/>
  <c r="Q55" i="45"/>
  <c r="P55" i="45"/>
  <c r="O55" i="45"/>
  <c r="H55" i="45"/>
  <c r="AJ54" i="45"/>
  <c r="AI54" i="45"/>
  <c r="AH54" i="45"/>
  <c r="AG54" i="45"/>
  <c r="AF54" i="45"/>
  <c r="AE54" i="45"/>
  <c r="AD54" i="45"/>
  <c r="AC54" i="45"/>
  <c r="AB54" i="45"/>
  <c r="AA54" i="45"/>
  <c r="Z54" i="45"/>
  <c r="Y54" i="45"/>
  <c r="X54" i="45"/>
  <c r="S54" i="45"/>
  <c r="R54" i="45"/>
  <c r="Q54" i="45"/>
  <c r="P54" i="45"/>
  <c r="O54" i="45"/>
  <c r="M54" i="45"/>
  <c r="L54" i="45"/>
  <c r="H54" i="45"/>
  <c r="G54" i="45"/>
  <c r="F54" i="45"/>
  <c r="E54" i="45"/>
  <c r="AK53" i="45"/>
  <c r="AJ53" i="45"/>
  <c r="AI53" i="45"/>
  <c r="AH53" i="45"/>
  <c r="AG53" i="45"/>
  <c r="AF53" i="45"/>
  <c r="AE53" i="45"/>
  <c r="AD53" i="45"/>
  <c r="AC53" i="45"/>
  <c r="AB53" i="45"/>
  <c r="AA53" i="45"/>
  <c r="Z53" i="45"/>
  <c r="Y53" i="45"/>
  <c r="X53" i="45"/>
  <c r="T53" i="45"/>
  <c r="S53" i="45"/>
  <c r="R53" i="45"/>
  <c r="Q53" i="45"/>
  <c r="P53" i="45"/>
  <c r="O53" i="45"/>
  <c r="H53" i="45"/>
  <c r="AK52" i="45"/>
  <c r="AJ52" i="45"/>
  <c r="AI52" i="45"/>
  <c r="AH52" i="45"/>
  <c r="AG52" i="45"/>
  <c r="AF52" i="45"/>
  <c r="AE52" i="45"/>
  <c r="AD52" i="45"/>
  <c r="AC52" i="45"/>
  <c r="AB52" i="45"/>
  <c r="AA52" i="45"/>
  <c r="Z52" i="45"/>
  <c r="Y52" i="45"/>
  <c r="X52" i="45"/>
  <c r="T52" i="45"/>
  <c r="S52" i="45"/>
  <c r="R52" i="45"/>
  <c r="Q52" i="45"/>
  <c r="P52" i="45"/>
  <c r="O52" i="45"/>
  <c r="H52" i="45"/>
  <c r="AK50" i="45"/>
  <c r="AJ50" i="45"/>
  <c r="AI50" i="45"/>
  <c r="AH50" i="45"/>
  <c r="AG50" i="45"/>
  <c r="AF50" i="45"/>
  <c r="AE50" i="45"/>
  <c r="AD50" i="45"/>
  <c r="AC50" i="45"/>
  <c r="AB50" i="45"/>
  <c r="AA50" i="45"/>
  <c r="Z50" i="45"/>
  <c r="Y50" i="45"/>
  <c r="X50" i="45"/>
  <c r="S50" i="45"/>
  <c r="R50" i="45"/>
  <c r="Q50" i="45"/>
  <c r="P50" i="45"/>
  <c r="O50" i="45"/>
  <c r="M50" i="45"/>
  <c r="L50" i="45"/>
  <c r="H50" i="45"/>
  <c r="G50" i="45"/>
  <c r="F50" i="45"/>
  <c r="E50" i="45"/>
  <c r="AK49" i="45"/>
  <c r="AJ49" i="45"/>
  <c r="AI49" i="45"/>
  <c r="AH49" i="45"/>
  <c r="AG49" i="45"/>
  <c r="AF49" i="45"/>
  <c r="AE49" i="45"/>
  <c r="AD49" i="45"/>
  <c r="AC49" i="45"/>
  <c r="AB49" i="45"/>
  <c r="AA49" i="45"/>
  <c r="Z49" i="45"/>
  <c r="Y49" i="45"/>
  <c r="X49" i="45"/>
  <c r="T49" i="45"/>
  <c r="S49" i="45"/>
  <c r="R49" i="45"/>
  <c r="Q49" i="45"/>
  <c r="P49" i="45"/>
  <c r="O49" i="45"/>
  <c r="H49" i="45"/>
  <c r="AK48" i="45"/>
  <c r="AJ48" i="45"/>
  <c r="AI48" i="45"/>
  <c r="AH48" i="45"/>
  <c r="AG48" i="45"/>
  <c r="AF48" i="45"/>
  <c r="AE48" i="45"/>
  <c r="AD48" i="45"/>
  <c r="AC48" i="45"/>
  <c r="AB48" i="45"/>
  <c r="AA48" i="45"/>
  <c r="Z48" i="45"/>
  <c r="Y48" i="45"/>
  <c r="X48" i="45"/>
  <c r="T48" i="45"/>
  <c r="S48" i="45"/>
  <c r="R48" i="45"/>
  <c r="Q48" i="45"/>
  <c r="P48" i="45"/>
  <c r="O48" i="45"/>
  <c r="H48" i="45"/>
  <c r="AK47" i="45"/>
  <c r="AJ47" i="45"/>
  <c r="AI47" i="45"/>
  <c r="AH47" i="45"/>
  <c r="AG47" i="45"/>
  <c r="AF47" i="45"/>
  <c r="AE47" i="45"/>
  <c r="AD47" i="45"/>
  <c r="AC47" i="45"/>
  <c r="AB47" i="45"/>
  <c r="AA47" i="45"/>
  <c r="Z47" i="45"/>
  <c r="Y47" i="45"/>
  <c r="X47" i="45"/>
  <c r="T47" i="45"/>
  <c r="S47" i="45"/>
  <c r="R47" i="45"/>
  <c r="Q47" i="45"/>
  <c r="P47" i="45"/>
  <c r="O47" i="45"/>
  <c r="H47" i="45"/>
  <c r="AK46" i="45"/>
  <c r="AJ46" i="45"/>
  <c r="AI46" i="45"/>
  <c r="AH46" i="45"/>
  <c r="AG46" i="45"/>
  <c r="AF46" i="45"/>
  <c r="AE46" i="45"/>
  <c r="AD46" i="45"/>
  <c r="AC46" i="45"/>
  <c r="AB46" i="45"/>
  <c r="AA46" i="45"/>
  <c r="Z46" i="45"/>
  <c r="Y46" i="45"/>
  <c r="X46" i="45"/>
  <c r="T46" i="45"/>
  <c r="S46" i="45"/>
  <c r="R46" i="45"/>
  <c r="Q46" i="45"/>
  <c r="P46" i="45"/>
  <c r="O46" i="45"/>
  <c r="H46" i="45"/>
  <c r="AK44" i="45"/>
  <c r="AJ44" i="45"/>
  <c r="AI44" i="45"/>
  <c r="AH44" i="45"/>
  <c r="AG44" i="45"/>
  <c r="AF44" i="45"/>
  <c r="AE44" i="45"/>
  <c r="AD44" i="45"/>
  <c r="AC44" i="45"/>
  <c r="AB44" i="45"/>
  <c r="AA44" i="45"/>
  <c r="Z44" i="45"/>
  <c r="Y44" i="45"/>
  <c r="X44" i="45"/>
  <c r="W44" i="45"/>
  <c r="V44" i="45"/>
  <c r="U44" i="45"/>
  <c r="T44" i="45"/>
  <c r="S44" i="45"/>
  <c r="R44" i="45"/>
  <c r="Q44" i="45"/>
  <c r="P44" i="45"/>
  <c r="O44" i="45"/>
  <c r="M44" i="45"/>
  <c r="L44" i="45"/>
  <c r="H44" i="45"/>
  <c r="G44" i="45"/>
  <c r="F44" i="45"/>
  <c r="E44" i="45"/>
  <c r="AK42" i="45"/>
  <c r="AJ42" i="45"/>
  <c r="AI42" i="45"/>
  <c r="AH42" i="45"/>
  <c r="AG42" i="45"/>
  <c r="AF42" i="45"/>
  <c r="AE42" i="45"/>
  <c r="AD42" i="45"/>
  <c r="AC42" i="45"/>
  <c r="AB42" i="45"/>
  <c r="AA42" i="45"/>
  <c r="Z42" i="45"/>
  <c r="Y42" i="45"/>
  <c r="X42" i="45"/>
  <c r="T42" i="45"/>
  <c r="S42" i="45"/>
  <c r="R42" i="45"/>
  <c r="Q42" i="45"/>
  <c r="P42" i="45"/>
  <c r="O42" i="45"/>
  <c r="H42" i="45"/>
  <c r="AK41" i="45"/>
  <c r="AJ41" i="45"/>
  <c r="AI41" i="45"/>
  <c r="AH41" i="45"/>
  <c r="AG41" i="45"/>
  <c r="AF41" i="45"/>
  <c r="AE41" i="45"/>
  <c r="AD41" i="45"/>
  <c r="AC41" i="45"/>
  <c r="AB41" i="45"/>
  <c r="AA41" i="45"/>
  <c r="Z41" i="45"/>
  <c r="Y41" i="45"/>
  <c r="X41" i="45"/>
  <c r="T41" i="45"/>
  <c r="S41" i="45"/>
  <c r="R41" i="45"/>
  <c r="Q41" i="45"/>
  <c r="P41" i="45"/>
  <c r="O41" i="45"/>
  <c r="H41" i="45"/>
  <c r="AK40" i="45"/>
  <c r="AJ40" i="45"/>
  <c r="AI40" i="45"/>
  <c r="AH40" i="45"/>
  <c r="AG40" i="45"/>
  <c r="AF40" i="45"/>
  <c r="AE40" i="45"/>
  <c r="AD40" i="45"/>
  <c r="AC40" i="45"/>
  <c r="AB40" i="45"/>
  <c r="AA40" i="45"/>
  <c r="Z40" i="45"/>
  <c r="Y40" i="45"/>
  <c r="X40" i="45"/>
  <c r="T40" i="45"/>
  <c r="S40" i="45"/>
  <c r="R40" i="45"/>
  <c r="Q40" i="45"/>
  <c r="P40" i="45"/>
  <c r="O40" i="45"/>
  <c r="H40" i="45"/>
  <c r="AK37" i="45"/>
  <c r="AJ37" i="45"/>
  <c r="AI37" i="45"/>
  <c r="AH37" i="45"/>
  <c r="AG37" i="45"/>
  <c r="AF37" i="45"/>
  <c r="AE37" i="45"/>
  <c r="AD37" i="45"/>
  <c r="AC37" i="45"/>
  <c r="AB37" i="45"/>
  <c r="AA37" i="45"/>
  <c r="Z37" i="45"/>
  <c r="Y37" i="45"/>
  <c r="X37" i="45"/>
  <c r="T37" i="45"/>
  <c r="S37" i="45"/>
  <c r="R37" i="45"/>
  <c r="Q37" i="45"/>
  <c r="P37" i="45"/>
  <c r="O37" i="45"/>
  <c r="H37" i="45"/>
  <c r="AK36" i="45"/>
  <c r="AJ36" i="45"/>
  <c r="AI36" i="45"/>
  <c r="AH36" i="45"/>
  <c r="AG36" i="45"/>
  <c r="AF36" i="45"/>
  <c r="AE36" i="45"/>
  <c r="AD36" i="45"/>
  <c r="AC36" i="45"/>
  <c r="AB36" i="45"/>
  <c r="AA36" i="45"/>
  <c r="Z36" i="45"/>
  <c r="Y36" i="45"/>
  <c r="X36" i="45"/>
  <c r="T36" i="45"/>
  <c r="S36" i="45"/>
  <c r="R36" i="45"/>
  <c r="Q36" i="45"/>
  <c r="P36" i="45"/>
  <c r="O36" i="45"/>
  <c r="H36" i="45"/>
  <c r="AK35" i="45"/>
  <c r="AJ35" i="45"/>
  <c r="AI35" i="45"/>
  <c r="AH35" i="45"/>
  <c r="AG35" i="45"/>
  <c r="AF35" i="45"/>
  <c r="AE35" i="45"/>
  <c r="AD35" i="45"/>
  <c r="AC35" i="45"/>
  <c r="AB35" i="45"/>
  <c r="AA35" i="45"/>
  <c r="Z35" i="45"/>
  <c r="Y35" i="45"/>
  <c r="X35" i="45"/>
  <c r="T35" i="45"/>
  <c r="S35" i="45"/>
  <c r="R35" i="45"/>
  <c r="Q35" i="45"/>
  <c r="P35" i="45"/>
  <c r="O35" i="45"/>
  <c r="H35" i="45"/>
  <c r="AK34" i="45"/>
  <c r="AJ34" i="45"/>
  <c r="AI34" i="45"/>
  <c r="AH34" i="45"/>
  <c r="AG34" i="45"/>
  <c r="AF34" i="45"/>
  <c r="AE34" i="45"/>
  <c r="AD34" i="45"/>
  <c r="AC34" i="45"/>
  <c r="AB34" i="45"/>
  <c r="AA34" i="45"/>
  <c r="Z34" i="45"/>
  <c r="Y34" i="45"/>
  <c r="X34" i="45"/>
  <c r="T34" i="45"/>
  <c r="S34" i="45"/>
  <c r="R34" i="45"/>
  <c r="Q34" i="45"/>
  <c r="P34" i="45"/>
  <c r="O34" i="45"/>
  <c r="H34" i="45"/>
  <c r="AK33" i="45"/>
  <c r="AJ33" i="45"/>
  <c r="AI33" i="45"/>
  <c r="AH33" i="45"/>
  <c r="AG33" i="45"/>
  <c r="AF33" i="45"/>
  <c r="AE33" i="45"/>
  <c r="AD33" i="45"/>
  <c r="AC33" i="45"/>
  <c r="AB33" i="45"/>
  <c r="AA33" i="45"/>
  <c r="Z33" i="45"/>
  <c r="Y33" i="45"/>
  <c r="X33" i="45"/>
  <c r="T33" i="45"/>
  <c r="S33" i="45"/>
  <c r="R33" i="45"/>
  <c r="Q33" i="45"/>
  <c r="P33" i="45"/>
  <c r="O33" i="45"/>
  <c r="H33" i="45"/>
  <c r="AK31" i="45"/>
  <c r="AJ31" i="45"/>
  <c r="AI31" i="45"/>
  <c r="AH31" i="45"/>
  <c r="AG31" i="45"/>
  <c r="AF31" i="45"/>
  <c r="AE31" i="45"/>
  <c r="AD31" i="45"/>
  <c r="AC31" i="45"/>
  <c r="AB31" i="45"/>
  <c r="AA31" i="45"/>
  <c r="Z31" i="45"/>
  <c r="Y31" i="45"/>
  <c r="X31" i="45"/>
  <c r="S31" i="45"/>
  <c r="R31" i="45"/>
  <c r="Q31" i="45"/>
  <c r="P31" i="45"/>
  <c r="O31" i="45"/>
  <c r="M31" i="45"/>
  <c r="L31" i="45"/>
  <c r="H31" i="45"/>
  <c r="G31" i="45"/>
  <c r="F31" i="45"/>
  <c r="E31" i="45"/>
  <c r="AK30" i="45"/>
  <c r="AJ30" i="45"/>
  <c r="AI30" i="45"/>
  <c r="AH30" i="45"/>
  <c r="AG30" i="45"/>
  <c r="AF30" i="45"/>
  <c r="AE30" i="45"/>
  <c r="AD30" i="45"/>
  <c r="AC30" i="45"/>
  <c r="AB30" i="45"/>
  <c r="AA30" i="45"/>
  <c r="Z30" i="45"/>
  <c r="Y30" i="45"/>
  <c r="X30" i="45"/>
  <c r="T30" i="45"/>
  <c r="S30" i="45"/>
  <c r="R30" i="45"/>
  <c r="Q30" i="45"/>
  <c r="P30" i="45"/>
  <c r="O30" i="45"/>
  <c r="H30" i="45"/>
  <c r="AK29" i="45"/>
  <c r="AJ29" i="45"/>
  <c r="AI29" i="45"/>
  <c r="AH29" i="45"/>
  <c r="AG29" i="45"/>
  <c r="AF29" i="45"/>
  <c r="AE29" i="45"/>
  <c r="AD29" i="45"/>
  <c r="AC29" i="45"/>
  <c r="AB29" i="45"/>
  <c r="AA29" i="45"/>
  <c r="Z29" i="45"/>
  <c r="Y29" i="45"/>
  <c r="X29" i="45"/>
  <c r="T29" i="45"/>
  <c r="S29" i="45"/>
  <c r="R29" i="45"/>
  <c r="Q29" i="45"/>
  <c r="P29" i="45"/>
  <c r="O29" i="45"/>
  <c r="H29" i="45"/>
  <c r="AK28" i="45"/>
  <c r="AJ28" i="45"/>
  <c r="AI28" i="45"/>
  <c r="AH28" i="45"/>
  <c r="AG28" i="45"/>
  <c r="AF28" i="45"/>
  <c r="AE28" i="45"/>
  <c r="AD28" i="45"/>
  <c r="AC28" i="45"/>
  <c r="AB28" i="45"/>
  <c r="AA28" i="45"/>
  <c r="Z28" i="45"/>
  <c r="Y28" i="45"/>
  <c r="X28" i="45"/>
  <c r="T28" i="45"/>
  <c r="S28" i="45"/>
  <c r="R28" i="45"/>
  <c r="Q28" i="45"/>
  <c r="P28" i="45"/>
  <c r="O28" i="45"/>
  <c r="H28" i="45"/>
  <c r="AK27" i="45"/>
  <c r="AJ27" i="45"/>
  <c r="AI27" i="45"/>
  <c r="AH27" i="45"/>
  <c r="AG27" i="45"/>
  <c r="AF27" i="45"/>
  <c r="AE27" i="45"/>
  <c r="AD27" i="45"/>
  <c r="AC27" i="45"/>
  <c r="AB27" i="45"/>
  <c r="AA27" i="45"/>
  <c r="Z27" i="45"/>
  <c r="Y27" i="45"/>
  <c r="X27" i="45"/>
  <c r="T27" i="45"/>
  <c r="S27" i="45"/>
  <c r="R27" i="45"/>
  <c r="Q27" i="45"/>
  <c r="P27" i="45"/>
  <c r="O27" i="45"/>
  <c r="H27" i="45"/>
  <c r="AK25" i="45"/>
  <c r="AJ25" i="45"/>
  <c r="AI25" i="45"/>
  <c r="AH25" i="45"/>
  <c r="AG25" i="45"/>
  <c r="AF25" i="45"/>
  <c r="AE25" i="45"/>
  <c r="AD25" i="45"/>
  <c r="AC25" i="45"/>
  <c r="AB25" i="45"/>
  <c r="AA25" i="45"/>
  <c r="Z25" i="45"/>
  <c r="Y25" i="45"/>
  <c r="X25" i="45"/>
  <c r="S25" i="45"/>
  <c r="R25" i="45"/>
  <c r="Q25" i="45"/>
  <c r="P25" i="45"/>
  <c r="O25" i="45"/>
  <c r="M25" i="45"/>
  <c r="L25" i="45"/>
  <c r="H25" i="45"/>
  <c r="G25" i="45"/>
  <c r="F25" i="45"/>
  <c r="E25" i="45"/>
  <c r="AK24" i="45"/>
  <c r="AJ24" i="45"/>
  <c r="AI24" i="45"/>
  <c r="AH24" i="45"/>
  <c r="AG24" i="45"/>
  <c r="AF24" i="45"/>
  <c r="AE24" i="45"/>
  <c r="AD24" i="45"/>
  <c r="AC24" i="45"/>
  <c r="AB24" i="45"/>
  <c r="AA24" i="45"/>
  <c r="Z24" i="45"/>
  <c r="Y24" i="45"/>
  <c r="X24" i="45"/>
  <c r="T24" i="45"/>
  <c r="S24" i="45"/>
  <c r="R24" i="45"/>
  <c r="Q24" i="45"/>
  <c r="P24" i="45"/>
  <c r="O24" i="45"/>
  <c r="H24" i="45"/>
  <c r="AK23" i="45"/>
  <c r="AJ23" i="45"/>
  <c r="AI23" i="45"/>
  <c r="AH23" i="45"/>
  <c r="AG23" i="45"/>
  <c r="AF23" i="45"/>
  <c r="AE23" i="45"/>
  <c r="AD23" i="45"/>
  <c r="AC23" i="45"/>
  <c r="AB23" i="45"/>
  <c r="AA23" i="45"/>
  <c r="Z23" i="45"/>
  <c r="Y23" i="45"/>
  <c r="X23" i="45"/>
  <c r="T23" i="45"/>
  <c r="S23" i="45"/>
  <c r="R23" i="45"/>
  <c r="Q23" i="45"/>
  <c r="P23" i="45"/>
  <c r="O23" i="45"/>
  <c r="H23" i="45"/>
  <c r="AK22" i="45"/>
  <c r="AJ22" i="45"/>
  <c r="AI22" i="45"/>
  <c r="AH22" i="45"/>
  <c r="AG22" i="45"/>
  <c r="AF22" i="45"/>
  <c r="AE22" i="45"/>
  <c r="AD22" i="45"/>
  <c r="AC22" i="45"/>
  <c r="AB22" i="45"/>
  <c r="AA22" i="45"/>
  <c r="Z22" i="45"/>
  <c r="Y22" i="45"/>
  <c r="X22" i="45"/>
  <c r="T22" i="45"/>
  <c r="S22" i="45"/>
  <c r="R22" i="45"/>
  <c r="Q22" i="45"/>
  <c r="P22" i="45"/>
  <c r="O22" i="45"/>
  <c r="H22" i="45"/>
  <c r="AK21" i="45"/>
  <c r="AJ21" i="45"/>
  <c r="AI21" i="45"/>
  <c r="AH21" i="45"/>
  <c r="AG21" i="45"/>
  <c r="AF21" i="45"/>
  <c r="AE21" i="45"/>
  <c r="AD21" i="45"/>
  <c r="AC21" i="45"/>
  <c r="AB21" i="45"/>
  <c r="AA21" i="45"/>
  <c r="Z21" i="45"/>
  <c r="Y21" i="45"/>
  <c r="X21" i="45"/>
  <c r="T21" i="45"/>
  <c r="S21" i="45"/>
  <c r="R21" i="45"/>
  <c r="Q21" i="45"/>
  <c r="P21" i="45"/>
  <c r="O21" i="45"/>
  <c r="H21" i="45"/>
  <c r="AK20" i="45"/>
  <c r="AJ20" i="45"/>
  <c r="AI20" i="45"/>
  <c r="AH20" i="45"/>
  <c r="AG20" i="45"/>
  <c r="AF20" i="45"/>
  <c r="AE20" i="45"/>
  <c r="AD20" i="45"/>
  <c r="AC20" i="45"/>
  <c r="AB20" i="45"/>
  <c r="AA20" i="45"/>
  <c r="Z20" i="45"/>
  <c r="Y20" i="45"/>
  <c r="X20" i="45"/>
  <c r="T20" i="45"/>
  <c r="S20" i="45"/>
  <c r="R20" i="45"/>
  <c r="Q20" i="45"/>
  <c r="P20" i="45"/>
  <c r="O20" i="45"/>
  <c r="H20" i="45"/>
  <c r="AK19" i="45"/>
  <c r="AJ19" i="45"/>
  <c r="AI19" i="45"/>
  <c r="AH19" i="45"/>
  <c r="AG19" i="45"/>
  <c r="AF19" i="45"/>
  <c r="AE19" i="45"/>
  <c r="AD19" i="45"/>
  <c r="AC19" i="45"/>
  <c r="AB19" i="45"/>
  <c r="AA19" i="45"/>
  <c r="Z19" i="45"/>
  <c r="Y19" i="45"/>
  <c r="X19" i="45"/>
  <c r="T19" i="45"/>
  <c r="S19" i="45"/>
  <c r="R19" i="45"/>
  <c r="Q19" i="45"/>
  <c r="P19" i="45"/>
  <c r="O19" i="45"/>
  <c r="H19" i="45"/>
  <c r="AK17" i="45"/>
  <c r="AJ17" i="45"/>
  <c r="AI17" i="45"/>
  <c r="AH17" i="45"/>
  <c r="AG17" i="45"/>
  <c r="AF17" i="45"/>
  <c r="AE17" i="45"/>
  <c r="AD17" i="45"/>
  <c r="AC17" i="45"/>
  <c r="AB17" i="45"/>
  <c r="AA17" i="45"/>
  <c r="Z17" i="45"/>
  <c r="Y17" i="45"/>
  <c r="X17" i="45"/>
  <c r="S17" i="45"/>
  <c r="R17" i="45"/>
  <c r="Q17" i="45"/>
  <c r="P17" i="45"/>
  <c r="O17" i="45"/>
  <c r="M17" i="45"/>
  <c r="L17" i="45"/>
  <c r="H17" i="45"/>
  <c r="G17" i="45"/>
  <c r="F17" i="45"/>
  <c r="E17" i="45"/>
  <c r="AK16" i="45"/>
  <c r="AJ16" i="45"/>
  <c r="AI16" i="45"/>
  <c r="AH16" i="45"/>
  <c r="AG16" i="45"/>
  <c r="AF16" i="45"/>
  <c r="AE16" i="45"/>
  <c r="AD16" i="45"/>
  <c r="AC16" i="45"/>
  <c r="AB16" i="45"/>
  <c r="AA16" i="45"/>
  <c r="Z16" i="45"/>
  <c r="Y16" i="45"/>
  <c r="X16" i="45"/>
  <c r="T16" i="45"/>
  <c r="S16" i="45"/>
  <c r="R16" i="45"/>
  <c r="Q16" i="45"/>
  <c r="P16" i="45"/>
  <c r="O16" i="45"/>
  <c r="H16" i="45"/>
  <c r="AK15" i="45"/>
  <c r="AJ15" i="45"/>
  <c r="AI15" i="45"/>
  <c r="AH15" i="45"/>
  <c r="AG15" i="45"/>
  <c r="AF15" i="45"/>
  <c r="AE15" i="45"/>
  <c r="AD15" i="45"/>
  <c r="AC15" i="45"/>
  <c r="AB15" i="45"/>
  <c r="AA15" i="45"/>
  <c r="Z15" i="45"/>
  <c r="Y15" i="45"/>
  <c r="X15" i="45"/>
  <c r="T15" i="45"/>
  <c r="S15" i="45"/>
  <c r="R15" i="45"/>
  <c r="Q15" i="45"/>
  <c r="P15" i="45"/>
  <c r="O15" i="45"/>
  <c r="H15" i="45"/>
  <c r="AK12" i="45"/>
  <c r="AJ12" i="45"/>
  <c r="AI12" i="45"/>
  <c r="AH12" i="45"/>
  <c r="AG12" i="45"/>
  <c r="AF12" i="45"/>
  <c r="AE12" i="45"/>
  <c r="AD12" i="45"/>
  <c r="AC12" i="45"/>
  <c r="AB12" i="45"/>
  <c r="AA12" i="45"/>
  <c r="Z12" i="45"/>
  <c r="Y12" i="45"/>
  <c r="X12" i="45"/>
  <c r="T12" i="45"/>
  <c r="S12" i="45"/>
  <c r="R12" i="45"/>
  <c r="Q12" i="45"/>
  <c r="P12" i="45"/>
  <c r="O12" i="45"/>
  <c r="H12" i="45"/>
  <c r="AK11" i="45"/>
  <c r="AJ11" i="45"/>
  <c r="AI11" i="45"/>
  <c r="AH11" i="45"/>
  <c r="AG11" i="45"/>
  <c r="AF11" i="45"/>
  <c r="AE11" i="45"/>
  <c r="AD11" i="45"/>
  <c r="AC11" i="45"/>
  <c r="AB11" i="45"/>
  <c r="AA11" i="45"/>
  <c r="Z11" i="45"/>
  <c r="Y11" i="45"/>
  <c r="X11" i="45"/>
  <c r="T11" i="45"/>
  <c r="S11" i="45"/>
  <c r="R11" i="45"/>
  <c r="Q11" i="45"/>
  <c r="P11" i="45"/>
  <c r="O11" i="45"/>
  <c r="H11" i="45"/>
  <c r="AK10" i="45"/>
  <c r="AJ10" i="45"/>
  <c r="AI10" i="45"/>
  <c r="AH10" i="45"/>
  <c r="AG10" i="45"/>
  <c r="AF10" i="45"/>
  <c r="AE10" i="45"/>
  <c r="AD10" i="45"/>
  <c r="AC10" i="45"/>
  <c r="AB10" i="45"/>
  <c r="AA10" i="45"/>
  <c r="Z10" i="45"/>
  <c r="Y10" i="45"/>
  <c r="X10" i="45"/>
  <c r="T10" i="45"/>
  <c r="S10" i="45"/>
  <c r="R10" i="45"/>
  <c r="Q10" i="45"/>
  <c r="P10" i="45"/>
  <c r="O10" i="45"/>
  <c r="H10" i="45"/>
  <c r="AK8" i="45"/>
  <c r="AJ8" i="45"/>
  <c r="AI8" i="45"/>
  <c r="AH8" i="45"/>
  <c r="AG8" i="45"/>
  <c r="AF8" i="45"/>
  <c r="AE8" i="45"/>
  <c r="AD8" i="45"/>
  <c r="AC8" i="45"/>
  <c r="AB8" i="45"/>
  <c r="AA8" i="45"/>
  <c r="Z8" i="45"/>
  <c r="Y8" i="45"/>
  <c r="X8" i="45"/>
  <c r="T8" i="45"/>
  <c r="S8" i="45"/>
  <c r="R8" i="45"/>
  <c r="Q8" i="45"/>
  <c r="P8" i="45"/>
  <c r="O8" i="45"/>
  <c r="H8" i="45"/>
  <c r="AK7" i="45"/>
  <c r="AJ7" i="45"/>
  <c r="AI7" i="45"/>
  <c r="AH7" i="45"/>
  <c r="AG7" i="45"/>
  <c r="AF7" i="45"/>
  <c r="AE7" i="45"/>
  <c r="AD7" i="45"/>
  <c r="AC7" i="45"/>
  <c r="AB7" i="45"/>
  <c r="AA7" i="45"/>
  <c r="Z7" i="45"/>
  <c r="Y7" i="45"/>
  <c r="X7" i="45"/>
  <c r="T7" i="45"/>
  <c r="S7" i="45"/>
  <c r="R7" i="45"/>
  <c r="Q7" i="45"/>
  <c r="P7" i="45"/>
  <c r="O7" i="45"/>
  <c r="H7" i="45"/>
  <c r="T5" i="45"/>
  <c r="S5" i="45"/>
  <c r="R5" i="45"/>
  <c r="Q5" i="45"/>
  <c r="P5" i="45"/>
  <c r="O5" i="45"/>
  <c r="H5" i="45"/>
  <c r="G5" i="45"/>
  <c r="F5" i="45"/>
  <c r="E5" i="45"/>
  <c r="E4" i="45"/>
  <c r="A3" i="45"/>
  <c r="A2" i="45"/>
  <c r="W1" i="45"/>
  <c r="A1" i="45"/>
  <c r="AK166" i="44"/>
  <c r="AJ166" i="44"/>
  <c r="AI166" i="44"/>
  <c r="AH166" i="44"/>
  <c r="AG166" i="44"/>
  <c r="AF166" i="44"/>
  <c r="AE166" i="44"/>
  <c r="AD166" i="44"/>
  <c r="AC166" i="44"/>
  <c r="AB166" i="44"/>
  <c r="AA166" i="44"/>
  <c r="Z166" i="44"/>
  <c r="Y166" i="44"/>
  <c r="X166" i="44"/>
  <c r="S166" i="44"/>
  <c r="R166" i="44"/>
  <c r="Q166" i="44"/>
  <c r="P166" i="44"/>
  <c r="O166" i="44"/>
  <c r="M166" i="44"/>
  <c r="L166" i="44"/>
  <c r="H166" i="44"/>
  <c r="G166" i="44"/>
  <c r="F166" i="44"/>
  <c r="E166" i="44"/>
  <c r="AK165" i="44"/>
  <c r="AJ165" i="44"/>
  <c r="AI165" i="44"/>
  <c r="AH165" i="44"/>
  <c r="AG165" i="44"/>
  <c r="AF165" i="44"/>
  <c r="AE165" i="44"/>
  <c r="AD165" i="44"/>
  <c r="AC165" i="44"/>
  <c r="AB165" i="44"/>
  <c r="AA165" i="44"/>
  <c r="Z165" i="44"/>
  <c r="Y165" i="44"/>
  <c r="X165" i="44"/>
  <c r="T165" i="44"/>
  <c r="S165" i="44"/>
  <c r="R165" i="44"/>
  <c r="Q165" i="44"/>
  <c r="P165" i="44"/>
  <c r="O165" i="44"/>
  <c r="H165" i="44"/>
  <c r="AK164" i="44"/>
  <c r="AJ164" i="44"/>
  <c r="AI164" i="44"/>
  <c r="AH164" i="44"/>
  <c r="AG164" i="44"/>
  <c r="AF164" i="44"/>
  <c r="AE164" i="44"/>
  <c r="AD164" i="44"/>
  <c r="AC164" i="44"/>
  <c r="AB164" i="44"/>
  <c r="AA164" i="44"/>
  <c r="Z164" i="44"/>
  <c r="Y164" i="44"/>
  <c r="X164" i="44"/>
  <c r="T164" i="44"/>
  <c r="S164" i="44"/>
  <c r="R164" i="44"/>
  <c r="Q164" i="44"/>
  <c r="P164" i="44"/>
  <c r="O164" i="44"/>
  <c r="H164" i="44"/>
  <c r="AK160" i="44"/>
  <c r="AJ160" i="44"/>
  <c r="AI160" i="44"/>
  <c r="AH160" i="44"/>
  <c r="AG160" i="44"/>
  <c r="AF160" i="44"/>
  <c r="AE160" i="44"/>
  <c r="AD160" i="44"/>
  <c r="AC160" i="44"/>
  <c r="AB160" i="44"/>
  <c r="AA160" i="44"/>
  <c r="Z160" i="44"/>
  <c r="Y160" i="44"/>
  <c r="X160" i="44"/>
  <c r="S160" i="44"/>
  <c r="R160" i="44"/>
  <c r="Q160" i="44"/>
  <c r="P160" i="44"/>
  <c r="O160" i="44"/>
  <c r="M160" i="44"/>
  <c r="L160" i="44"/>
  <c r="H160" i="44"/>
  <c r="G160" i="44"/>
  <c r="F160" i="44"/>
  <c r="E160" i="44"/>
  <c r="AJ159" i="44"/>
  <c r="AI159" i="44"/>
  <c r="AH159" i="44"/>
  <c r="AG159" i="44"/>
  <c r="AF159" i="44"/>
  <c r="AE159" i="44"/>
  <c r="AD159" i="44"/>
  <c r="AC159" i="44"/>
  <c r="AB159" i="44"/>
  <c r="AA159" i="44"/>
  <c r="Z159" i="44"/>
  <c r="Y159" i="44"/>
  <c r="X159" i="44"/>
  <c r="S159" i="44"/>
  <c r="R159" i="44"/>
  <c r="Q159" i="44"/>
  <c r="P159" i="44"/>
  <c r="O159" i="44"/>
  <c r="M159" i="44"/>
  <c r="L159" i="44"/>
  <c r="H159" i="44"/>
  <c r="G159" i="44"/>
  <c r="F159" i="44"/>
  <c r="E159" i="44"/>
  <c r="AK158" i="44"/>
  <c r="AJ158" i="44"/>
  <c r="AI158" i="44"/>
  <c r="AH158" i="44"/>
  <c r="AG158" i="44"/>
  <c r="AF158" i="44"/>
  <c r="AE158" i="44"/>
  <c r="AD158" i="44"/>
  <c r="AC158" i="44"/>
  <c r="AB158" i="44"/>
  <c r="AA158" i="44"/>
  <c r="Z158" i="44"/>
  <c r="Y158" i="44"/>
  <c r="X158" i="44"/>
  <c r="T158" i="44"/>
  <c r="S158" i="44"/>
  <c r="R158" i="44"/>
  <c r="Q158" i="44"/>
  <c r="P158" i="44"/>
  <c r="O158" i="44"/>
  <c r="H158" i="44"/>
  <c r="AK157" i="44"/>
  <c r="AJ157" i="44"/>
  <c r="AI157" i="44"/>
  <c r="AH157" i="44"/>
  <c r="AG157" i="44"/>
  <c r="AF157" i="44"/>
  <c r="AE157" i="44"/>
  <c r="AD157" i="44"/>
  <c r="AC157" i="44"/>
  <c r="AB157" i="44"/>
  <c r="AA157" i="44"/>
  <c r="Z157" i="44"/>
  <c r="Y157" i="44"/>
  <c r="X157" i="44"/>
  <c r="T157" i="44"/>
  <c r="S157" i="44"/>
  <c r="R157" i="44"/>
  <c r="Q157" i="44"/>
  <c r="P157" i="44"/>
  <c r="O157" i="44"/>
  <c r="H157" i="44"/>
  <c r="AK156" i="44"/>
  <c r="AJ156" i="44"/>
  <c r="AI156" i="44"/>
  <c r="AH156" i="44"/>
  <c r="AG156" i="44"/>
  <c r="AF156" i="44"/>
  <c r="AE156" i="44"/>
  <c r="AD156" i="44"/>
  <c r="AC156" i="44"/>
  <c r="AB156" i="44"/>
  <c r="AA156" i="44"/>
  <c r="Z156" i="44"/>
  <c r="Y156" i="44"/>
  <c r="X156" i="44"/>
  <c r="T156" i="44"/>
  <c r="S156" i="44"/>
  <c r="R156" i="44"/>
  <c r="Q156" i="44"/>
  <c r="P156" i="44"/>
  <c r="O156" i="44"/>
  <c r="H156" i="44"/>
  <c r="AJ151" i="44"/>
  <c r="AI151" i="44"/>
  <c r="AH151" i="44"/>
  <c r="AG151" i="44"/>
  <c r="AF151" i="44"/>
  <c r="AE151" i="44"/>
  <c r="AD151" i="44"/>
  <c r="AC151" i="44"/>
  <c r="AB151" i="44"/>
  <c r="AA151" i="44"/>
  <c r="Z151" i="44"/>
  <c r="Y151" i="44"/>
  <c r="X151" i="44"/>
  <c r="S151" i="44"/>
  <c r="R151" i="44"/>
  <c r="Q151" i="44"/>
  <c r="P151" i="44"/>
  <c r="O151" i="44"/>
  <c r="M151" i="44"/>
  <c r="L151" i="44"/>
  <c r="H151" i="44"/>
  <c r="G151" i="44"/>
  <c r="F151" i="44"/>
  <c r="E151" i="44"/>
  <c r="AK150" i="44"/>
  <c r="AJ150" i="44"/>
  <c r="AI150" i="44"/>
  <c r="AH150" i="44"/>
  <c r="AG150" i="44"/>
  <c r="AF150" i="44"/>
  <c r="AE150" i="44"/>
  <c r="AD150" i="44"/>
  <c r="AC150" i="44"/>
  <c r="AB150" i="44"/>
  <c r="AA150" i="44"/>
  <c r="Z150" i="44"/>
  <c r="Y150" i="44"/>
  <c r="X150" i="44"/>
  <c r="T150" i="44"/>
  <c r="S150" i="44"/>
  <c r="R150" i="44"/>
  <c r="Q150" i="44"/>
  <c r="P150" i="44"/>
  <c r="O150" i="44"/>
  <c r="H150" i="44"/>
  <c r="AK149" i="44"/>
  <c r="AJ149" i="44"/>
  <c r="AI149" i="44"/>
  <c r="AH149" i="44"/>
  <c r="AG149" i="44"/>
  <c r="AF149" i="44"/>
  <c r="AE149" i="44"/>
  <c r="AD149" i="44"/>
  <c r="AC149" i="44"/>
  <c r="AB149" i="44"/>
  <c r="AA149" i="44"/>
  <c r="Z149" i="44"/>
  <c r="Y149" i="44"/>
  <c r="X149" i="44"/>
  <c r="T149" i="44"/>
  <c r="S149" i="44"/>
  <c r="R149" i="44"/>
  <c r="Q149" i="44"/>
  <c r="P149" i="44"/>
  <c r="O149" i="44"/>
  <c r="H149" i="44"/>
  <c r="AK144" i="44"/>
  <c r="AJ144" i="44"/>
  <c r="AI144" i="44"/>
  <c r="AH144" i="44"/>
  <c r="AG144" i="44"/>
  <c r="AF144" i="44"/>
  <c r="AE144" i="44"/>
  <c r="AD144" i="44"/>
  <c r="AC144" i="44"/>
  <c r="AB144" i="44"/>
  <c r="AA144" i="44"/>
  <c r="Z144" i="44"/>
  <c r="Y144" i="44"/>
  <c r="X144" i="44"/>
  <c r="S144" i="44"/>
  <c r="R144" i="44"/>
  <c r="Q144" i="44"/>
  <c r="P144" i="44"/>
  <c r="O144" i="44"/>
  <c r="M144" i="44"/>
  <c r="L144" i="44"/>
  <c r="H144" i="44"/>
  <c r="G144" i="44"/>
  <c r="F144" i="44"/>
  <c r="E144" i="44"/>
  <c r="AK143" i="44"/>
  <c r="AJ143" i="44"/>
  <c r="AI143" i="44"/>
  <c r="AH143" i="44"/>
  <c r="AG143" i="44"/>
  <c r="AF143" i="44"/>
  <c r="AE143" i="44"/>
  <c r="AD143" i="44"/>
  <c r="AC143" i="44"/>
  <c r="AB143" i="44"/>
  <c r="AA143" i="44"/>
  <c r="Z143" i="44"/>
  <c r="Y143" i="44"/>
  <c r="X143" i="44"/>
  <c r="S143" i="44"/>
  <c r="R143" i="44"/>
  <c r="Q143" i="44"/>
  <c r="P143" i="44"/>
  <c r="O143" i="44"/>
  <c r="M143" i="44"/>
  <c r="L143" i="44"/>
  <c r="H143" i="44"/>
  <c r="G143" i="44"/>
  <c r="F143" i="44"/>
  <c r="E143" i="44"/>
  <c r="AK142" i="44"/>
  <c r="AJ142" i="44"/>
  <c r="AI142" i="44"/>
  <c r="AH142" i="44"/>
  <c r="AG142" i="44"/>
  <c r="AF142" i="44"/>
  <c r="AE142" i="44"/>
  <c r="AD142" i="44"/>
  <c r="AC142" i="44"/>
  <c r="AB142" i="44"/>
  <c r="AA142" i="44"/>
  <c r="Z142" i="44"/>
  <c r="Y142" i="44"/>
  <c r="X142" i="44"/>
  <c r="S142" i="44"/>
  <c r="R142" i="44"/>
  <c r="Q142" i="44"/>
  <c r="P142" i="44"/>
  <c r="O142" i="44"/>
  <c r="M142" i="44"/>
  <c r="L142" i="44"/>
  <c r="H142" i="44"/>
  <c r="G142" i="44"/>
  <c r="F142" i="44"/>
  <c r="E142" i="44"/>
  <c r="AK141" i="44"/>
  <c r="AJ141" i="44"/>
  <c r="AI141" i="44"/>
  <c r="AH141" i="44"/>
  <c r="AG141" i="44"/>
  <c r="AF141" i="44"/>
  <c r="AE141" i="44"/>
  <c r="AD141" i="44"/>
  <c r="AC141" i="44"/>
  <c r="AB141" i="44"/>
  <c r="AA141" i="44"/>
  <c r="Z141" i="44"/>
  <c r="Y141" i="44"/>
  <c r="X141" i="44"/>
  <c r="S141" i="44"/>
  <c r="R141" i="44"/>
  <c r="Q141" i="44"/>
  <c r="P141" i="44"/>
  <c r="O141" i="44"/>
  <c r="M141" i="44"/>
  <c r="L141" i="44"/>
  <c r="H141" i="44"/>
  <c r="G141" i="44"/>
  <c r="F141" i="44"/>
  <c r="E141" i="44"/>
  <c r="AK140" i="44"/>
  <c r="AJ140" i="44"/>
  <c r="AI140" i="44"/>
  <c r="AH140" i="44"/>
  <c r="AG140" i="44"/>
  <c r="AF140" i="44"/>
  <c r="AE140" i="44"/>
  <c r="AD140" i="44"/>
  <c r="AC140" i="44"/>
  <c r="AB140" i="44"/>
  <c r="AA140" i="44"/>
  <c r="Z140" i="44"/>
  <c r="Y140" i="44"/>
  <c r="X140" i="44"/>
  <c r="T140" i="44"/>
  <c r="S140" i="44"/>
  <c r="R140" i="44"/>
  <c r="Q140" i="44"/>
  <c r="P140" i="44"/>
  <c r="O140" i="44"/>
  <c r="I140" i="44"/>
  <c r="H140" i="44"/>
  <c r="AK139" i="44"/>
  <c r="AJ139" i="44"/>
  <c r="AI139" i="44"/>
  <c r="AH139" i="44"/>
  <c r="AG139" i="44"/>
  <c r="AF139" i="44"/>
  <c r="AE139" i="44"/>
  <c r="AD139" i="44"/>
  <c r="AC139" i="44"/>
  <c r="AB139" i="44"/>
  <c r="AA139" i="44"/>
  <c r="Z139" i="44"/>
  <c r="Y139" i="44"/>
  <c r="X139" i="44"/>
  <c r="T139" i="44"/>
  <c r="S139" i="44"/>
  <c r="R139" i="44"/>
  <c r="Q139" i="44"/>
  <c r="P139" i="44"/>
  <c r="O139" i="44"/>
  <c r="I139" i="44"/>
  <c r="H139" i="44"/>
  <c r="AK137" i="44"/>
  <c r="AJ137" i="44"/>
  <c r="AI137" i="44"/>
  <c r="AH137" i="44"/>
  <c r="AG137" i="44"/>
  <c r="AF137" i="44"/>
  <c r="AE137" i="44"/>
  <c r="AD137" i="44"/>
  <c r="AC137" i="44"/>
  <c r="AB137" i="44"/>
  <c r="AA137" i="44"/>
  <c r="Z137" i="44"/>
  <c r="Y137" i="44"/>
  <c r="X137" i="44"/>
  <c r="T137" i="44"/>
  <c r="S137" i="44"/>
  <c r="R137" i="44"/>
  <c r="Q137" i="44"/>
  <c r="P137" i="44"/>
  <c r="O137" i="44"/>
  <c r="I137" i="44"/>
  <c r="H137" i="44"/>
  <c r="AK135" i="44"/>
  <c r="AJ135" i="44"/>
  <c r="AI135" i="44"/>
  <c r="AH135" i="44"/>
  <c r="AG135" i="44"/>
  <c r="AF135" i="44"/>
  <c r="AE135" i="44"/>
  <c r="AD135" i="44"/>
  <c r="AC135" i="44"/>
  <c r="AB135" i="44"/>
  <c r="AA135" i="44"/>
  <c r="Z135" i="44"/>
  <c r="Y135" i="44"/>
  <c r="X135" i="44"/>
  <c r="T135" i="44"/>
  <c r="S135" i="44"/>
  <c r="R135" i="44"/>
  <c r="Q135" i="44"/>
  <c r="P135" i="44"/>
  <c r="O135" i="44"/>
  <c r="I135" i="44"/>
  <c r="H135" i="44"/>
  <c r="AK134" i="44"/>
  <c r="AJ134" i="44"/>
  <c r="AI134" i="44"/>
  <c r="AH134" i="44"/>
  <c r="AG134" i="44"/>
  <c r="AF134" i="44"/>
  <c r="AE134" i="44"/>
  <c r="AD134" i="44"/>
  <c r="AC134" i="44"/>
  <c r="AB134" i="44"/>
  <c r="AA134" i="44"/>
  <c r="Z134" i="44"/>
  <c r="Y134" i="44"/>
  <c r="X134" i="44"/>
  <c r="T134" i="44"/>
  <c r="S134" i="44"/>
  <c r="R134" i="44"/>
  <c r="Q134" i="44"/>
  <c r="P134" i="44"/>
  <c r="O134" i="44"/>
  <c r="I134" i="44"/>
  <c r="H134" i="44"/>
  <c r="AK133" i="44"/>
  <c r="AJ133" i="44"/>
  <c r="AI133" i="44"/>
  <c r="AH133" i="44"/>
  <c r="AG133" i="44"/>
  <c r="AF133" i="44"/>
  <c r="AE133" i="44"/>
  <c r="AD133" i="44"/>
  <c r="AC133" i="44"/>
  <c r="AB133" i="44"/>
  <c r="AA133" i="44"/>
  <c r="Z133" i="44"/>
  <c r="Y133" i="44"/>
  <c r="X133" i="44"/>
  <c r="T133" i="44"/>
  <c r="S133" i="44"/>
  <c r="R133" i="44"/>
  <c r="Q133" i="44"/>
  <c r="P133" i="44"/>
  <c r="O133" i="44"/>
  <c r="I133" i="44"/>
  <c r="H133" i="44"/>
  <c r="AK132" i="44"/>
  <c r="AJ132" i="44"/>
  <c r="AI132" i="44"/>
  <c r="AH132" i="44"/>
  <c r="AG132" i="44"/>
  <c r="AF132" i="44"/>
  <c r="AE132" i="44"/>
  <c r="AD132" i="44"/>
  <c r="AC132" i="44"/>
  <c r="AB132" i="44"/>
  <c r="AA132" i="44"/>
  <c r="Z132" i="44"/>
  <c r="Y132" i="44"/>
  <c r="X132" i="44"/>
  <c r="T132" i="44"/>
  <c r="S132" i="44"/>
  <c r="R132" i="44"/>
  <c r="Q132" i="44"/>
  <c r="P132" i="44"/>
  <c r="O132" i="44"/>
  <c r="I132" i="44"/>
  <c r="H132" i="44"/>
  <c r="AK131" i="44"/>
  <c r="AJ131" i="44"/>
  <c r="AI131" i="44"/>
  <c r="AH131" i="44"/>
  <c r="AG131" i="44"/>
  <c r="AF131" i="44"/>
  <c r="AE131" i="44"/>
  <c r="AD131" i="44"/>
  <c r="AC131" i="44"/>
  <c r="AB131" i="44"/>
  <c r="AA131" i="44"/>
  <c r="Z131" i="44"/>
  <c r="Y131" i="44"/>
  <c r="X131" i="44"/>
  <c r="T131" i="44"/>
  <c r="S131" i="44"/>
  <c r="R131" i="44"/>
  <c r="Q131" i="44"/>
  <c r="P131" i="44"/>
  <c r="O131" i="44"/>
  <c r="I131" i="44"/>
  <c r="H131" i="44"/>
  <c r="AK130" i="44"/>
  <c r="AJ130" i="44"/>
  <c r="AI130" i="44"/>
  <c r="AH130" i="44"/>
  <c r="AG130" i="44"/>
  <c r="AF130" i="44"/>
  <c r="AE130" i="44"/>
  <c r="AD130" i="44"/>
  <c r="AC130" i="44"/>
  <c r="AB130" i="44"/>
  <c r="AA130" i="44"/>
  <c r="Z130" i="44"/>
  <c r="Y130" i="44"/>
  <c r="X130" i="44"/>
  <c r="T130" i="44"/>
  <c r="S130" i="44"/>
  <c r="R130" i="44"/>
  <c r="Q130" i="44"/>
  <c r="P130" i="44"/>
  <c r="O130" i="44"/>
  <c r="I130" i="44"/>
  <c r="H130" i="44"/>
  <c r="AK129" i="44"/>
  <c r="AJ129" i="44"/>
  <c r="AI129" i="44"/>
  <c r="AH129" i="44"/>
  <c r="AG129" i="44"/>
  <c r="AF129" i="44"/>
  <c r="AE129" i="44"/>
  <c r="AD129" i="44"/>
  <c r="AC129" i="44"/>
  <c r="AB129" i="44"/>
  <c r="AA129" i="44"/>
  <c r="Z129" i="44"/>
  <c r="Y129" i="44"/>
  <c r="X129" i="44"/>
  <c r="T129" i="44"/>
  <c r="S129" i="44"/>
  <c r="R129" i="44"/>
  <c r="Q129" i="44"/>
  <c r="P129" i="44"/>
  <c r="O129" i="44"/>
  <c r="I129" i="44"/>
  <c r="H129" i="44"/>
  <c r="AK128" i="44"/>
  <c r="AJ128" i="44"/>
  <c r="AI128" i="44"/>
  <c r="AH128" i="44"/>
  <c r="AG128" i="44"/>
  <c r="AF128" i="44"/>
  <c r="AE128" i="44"/>
  <c r="AD128" i="44"/>
  <c r="AC128" i="44"/>
  <c r="AB128" i="44"/>
  <c r="AA128" i="44"/>
  <c r="Z128" i="44"/>
  <c r="Y128" i="44"/>
  <c r="X128" i="44"/>
  <c r="S128" i="44"/>
  <c r="R128" i="44"/>
  <c r="Q128" i="44"/>
  <c r="P128" i="44"/>
  <c r="O128" i="44"/>
  <c r="M128" i="44"/>
  <c r="L128" i="44"/>
  <c r="H128" i="44"/>
  <c r="G128" i="44"/>
  <c r="F128" i="44"/>
  <c r="E128" i="44"/>
  <c r="AK127" i="44"/>
  <c r="AJ127" i="44"/>
  <c r="AI127" i="44"/>
  <c r="AH127" i="44"/>
  <c r="AG127" i="44"/>
  <c r="AF127" i="44"/>
  <c r="AE127" i="44"/>
  <c r="AD127" i="44"/>
  <c r="AC127" i="44"/>
  <c r="AB127" i="44"/>
  <c r="AA127" i="44"/>
  <c r="Z127" i="44"/>
  <c r="Y127" i="44"/>
  <c r="X127" i="44"/>
  <c r="T127" i="44"/>
  <c r="S127" i="44"/>
  <c r="R127" i="44"/>
  <c r="Q127" i="44"/>
  <c r="P127" i="44"/>
  <c r="O127" i="44"/>
  <c r="H127" i="44"/>
  <c r="AK126" i="44"/>
  <c r="AJ126" i="44"/>
  <c r="AI126" i="44"/>
  <c r="AH126" i="44"/>
  <c r="AG126" i="44"/>
  <c r="AF126" i="44"/>
  <c r="AE126" i="44"/>
  <c r="AD126" i="44"/>
  <c r="AC126" i="44"/>
  <c r="AB126" i="44"/>
  <c r="AA126" i="44"/>
  <c r="Z126" i="44"/>
  <c r="Y126" i="44"/>
  <c r="X126" i="44"/>
  <c r="T126" i="44"/>
  <c r="S126" i="44"/>
  <c r="R126" i="44"/>
  <c r="Q126" i="44"/>
  <c r="P126" i="44"/>
  <c r="O126" i="44"/>
  <c r="I126" i="44"/>
  <c r="H126" i="44"/>
  <c r="AK125" i="44"/>
  <c r="AJ125" i="44"/>
  <c r="AI125" i="44"/>
  <c r="AH125" i="44"/>
  <c r="AG125" i="44"/>
  <c r="AF125" i="44"/>
  <c r="AE125" i="44"/>
  <c r="AD125" i="44"/>
  <c r="AC125" i="44"/>
  <c r="AB125" i="44"/>
  <c r="AA125" i="44"/>
  <c r="Z125" i="44"/>
  <c r="Y125" i="44"/>
  <c r="X125" i="44"/>
  <c r="T125" i="44"/>
  <c r="S125" i="44"/>
  <c r="R125" i="44"/>
  <c r="Q125" i="44"/>
  <c r="P125" i="44"/>
  <c r="O125" i="44"/>
  <c r="I125" i="44"/>
  <c r="H125" i="44"/>
  <c r="AK124" i="44"/>
  <c r="AJ124" i="44"/>
  <c r="AI124" i="44"/>
  <c r="AH124" i="44"/>
  <c r="AG124" i="44"/>
  <c r="AF124" i="44"/>
  <c r="AE124" i="44"/>
  <c r="AD124" i="44"/>
  <c r="AC124" i="44"/>
  <c r="AB124" i="44"/>
  <c r="AA124" i="44"/>
  <c r="Z124" i="44"/>
  <c r="Y124" i="44"/>
  <c r="X124" i="44"/>
  <c r="T124" i="44"/>
  <c r="S124" i="44"/>
  <c r="R124" i="44"/>
  <c r="Q124" i="44"/>
  <c r="P124" i="44"/>
  <c r="O124" i="44"/>
  <c r="I124" i="44"/>
  <c r="H124" i="44"/>
  <c r="AK123" i="44"/>
  <c r="AJ123" i="44"/>
  <c r="AI123" i="44"/>
  <c r="AH123" i="44"/>
  <c r="AG123" i="44"/>
  <c r="AF123" i="44"/>
  <c r="AE123" i="44"/>
  <c r="AD123" i="44"/>
  <c r="AC123" i="44"/>
  <c r="AB123" i="44"/>
  <c r="AA123" i="44"/>
  <c r="Z123" i="44"/>
  <c r="Y123" i="44"/>
  <c r="X123" i="44"/>
  <c r="T123" i="44"/>
  <c r="S123" i="44"/>
  <c r="R123" i="44"/>
  <c r="Q123" i="44"/>
  <c r="P123" i="44"/>
  <c r="O123" i="44"/>
  <c r="I123" i="44"/>
  <c r="H123" i="44"/>
  <c r="AK122" i="44"/>
  <c r="AJ122" i="44"/>
  <c r="AI122" i="44"/>
  <c r="AH122" i="44"/>
  <c r="AG122" i="44"/>
  <c r="AF122" i="44"/>
  <c r="AE122" i="44"/>
  <c r="AD122" i="44"/>
  <c r="AC122" i="44"/>
  <c r="AB122" i="44"/>
  <c r="AA122" i="44"/>
  <c r="Z122" i="44"/>
  <c r="Y122" i="44"/>
  <c r="X122" i="44"/>
  <c r="T122" i="44"/>
  <c r="S122" i="44"/>
  <c r="R122" i="44"/>
  <c r="Q122" i="44"/>
  <c r="P122" i="44"/>
  <c r="O122" i="44"/>
  <c r="I122" i="44"/>
  <c r="H122" i="44"/>
  <c r="AK121" i="44"/>
  <c r="AJ121" i="44"/>
  <c r="AI121" i="44"/>
  <c r="AH121" i="44"/>
  <c r="AG121" i="44"/>
  <c r="AF121" i="44"/>
  <c r="AE121" i="44"/>
  <c r="AD121" i="44"/>
  <c r="AC121" i="44"/>
  <c r="AB121" i="44"/>
  <c r="AA121" i="44"/>
  <c r="Z121" i="44"/>
  <c r="Y121" i="44"/>
  <c r="X121" i="44"/>
  <c r="T121" i="44"/>
  <c r="S121" i="44"/>
  <c r="R121" i="44"/>
  <c r="Q121" i="44"/>
  <c r="P121" i="44"/>
  <c r="O121" i="44"/>
  <c r="I121" i="44"/>
  <c r="H121" i="44"/>
  <c r="AK120" i="44"/>
  <c r="AJ120" i="44"/>
  <c r="AI120" i="44"/>
  <c r="AH120" i="44"/>
  <c r="AG120" i="44"/>
  <c r="AF120" i="44"/>
  <c r="AE120" i="44"/>
  <c r="AD120" i="44"/>
  <c r="AC120" i="44"/>
  <c r="AB120" i="44"/>
  <c r="AA120" i="44"/>
  <c r="Z120" i="44"/>
  <c r="Y120" i="44"/>
  <c r="X120" i="44"/>
  <c r="T120" i="44"/>
  <c r="S120" i="44"/>
  <c r="R120" i="44"/>
  <c r="Q120" i="44"/>
  <c r="P120" i="44"/>
  <c r="O120" i="44"/>
  <c r="I120" i="44"/>
  <c r="H120" i="44"/>
  <c r="AK118" i="44"/>
  <c r="AJ118" i="44"/>
  <c r="AI118" i="44"/>
  <c r="AH118" i="44"/>
  <c r="AG118" i="44"/>
  <c r="AF118" i="44"/>
  <c r="AE118" i="44"/>
  <c r="AD118" i="44"/>
  <c r="AC118" i="44"/>
  <c r="AB118" i="44"/>
  <c r="AA118" i="44"/>
  <c r="Z118" i="44"/>
  <c r="Y118" i="44"/>
  <c r="X118" i="44"/>
  <c r="T118" i="44"/>
  <c r="S118" i="44"/>
  <c r="R118" i="44"/>
  <c r="Q118" i="44"/>
  <c r="P118" i="44"/>
  <c r="O118" i="44"/>
  <c r="M118" i="44"/>
  <c r="L118" i="44"/>
  <c r="H118" i="44"/>
  <c r="G118" i="44"/>
  <c r="F118" i="44"/>
  <c r="E118" i="44"/>
  <c r="AK117" i="44"/>
  <c r="AJ117" i="44"/>
  <c r="AI117" i="44"/>
  <c r="AH117" i="44"/>
  <c r="AG117" i="44"/>
  <c r="AF117" i="44"/>
  <c r="AE117" i="44"/>
  <c r="AD117" i="44"/>
  <c r="AC117" i="44"/>
  <c r="AB117" i="44"/>
  <c r="AA117" i="44"/>
  <c r="Z117" i="44"/>
  <c r="Y117" i="44"/>
  <c r="X117" i="44"/>
  <c r="T117" i="44"/>
  <c r="S117" i="44"/>
  <c r="R117" i="44"/>
  <c r="Q117" i="44"/>
  <c r="P117" i="44"/>
  <c r="O117" i="44"/>
  <c r="I117" i="44"/>
  <c r="H117" i="44"/>
  <c r="AK116" i="44"/>
  <c r="AJ116" i="44"/>
  <c r="AI116" i="44"/>
  <c r="AH116" i="44"/>
  <c r="AG116" i="44"/>
  <c r="AF116" i="44"/>
  <c r="AE116" i="44"/>
  <c r="AD116" i="44"/>
  <c r="AC116" i="44"/>
  <c r="AB116" i="44"/>
  <c r="AA116" i="44"/>
  <c r="Z116" i="44"/>
  <c r="Y116" i="44"/>
  <c r="X116" i="44"/>
  <c r="T116" i="44"/>
  <c r="S116" i="44"/>
  <c r="R116" i="44"/>
  <c r="Q116" i="44"/>
  <c r="P116" i="44"/>
  <c r="O116" i="44"/>
  <c r="I116" i="44"/>
  <c r="H116" i="44"/>
  <c r="AK115" i="44"/>
  <c r="AJ115" i="44"/>
  <c r="AI115" i="44"/>
  <c r="AH115" i="44"/>
  <c r="AG115" i="44"/>
  <c r="AF115" i="44"/>
  <c r="AE115" i="44"/>
  <c r="AD115" i="44"/>
  <c r="AC115" i="44"/>
  <c r="AB115" i="44"/>
  <c r="AA115" i="44"/>
  <c r="Z115" i="44"/>
  <c r="Y115" i="44"/>
  <c r="X115" i="44"/>
  <c r="S115" i="44"/>
  <c r="R115" i="44"/>
  <c r="Q115" i="44"/>
  <c r="P115" i="44"/>
  <c r="O115" i="44"/>
  <c r="M115" i="44"/>
  <c r="L115" i="44"/>
  <c r="H115" i="44"/>
  <c r="G115" i="44"/>
  <c r="F115" i="44"/>
  <c r="E115" i="44"/>
  <c r="AK114" i="44"/>
  <c r="AJ114" i="44"/>
  <c r="AI114" i="44"/>
  <c r="AH114" i="44"/>
  <c r="AG114" i="44"/>
  <c r="AF114" i="44"/>
  <c r="AE114" i="44"/>
  <c r="AD114" i="44"/>
  <c r="AC114" i="44"/>
  <c r="AB114" i="44"/>
  <c r="AA114" i="44"/>
  <c r="Z114" i="44"/>
  <c r="Y114" i="44"/>
  <c r="X114" i="44"/>
  <c r="T114" i="44"/>
  <c r="S114" i="44"/>
  <c r="R114" i="44"/>
  <c r="Q114" i="44"/>
  <c r="P114" i="44"/>
  <c r="O114" i="44"/>
  <c r="I114" i="44"/>
  <c r="H114" i="44"/>
  <c r="AK113" i="44"/>
  <c r="AJ113" i="44"/>
  <c r="AI113" i="44"/>
  <c r="AH113" i="44"/>
  <c r="AG113" i="44"/>
  <c r="AF113" i="44"/>
  <c r="AE113" i="44"/>
  <c r="AD113" i="44"/>
  <c r="AC113" i="44"/>
  <c r="AB113" i="44"/>
  <c r="AA113" i="44"/>
  <c r="Z113" i="44"/>
  <c r="Y113" i="44"/>
  <c r="X113" i="44"/>
  <c r="T113" i="44"/>
  <c r="S113" i="44"/>
  <c r="R113" i="44"/>
  <c r="Q113" i="44"/>
  <c r="P113" i="44"/>
  <c r="O113" i="44"/>
  <c r="I113" i="44"/>
  <c r="H113" i="44"/>
  <c r="AK112" i="44"/>
  <c r="AJ112" i="44"/>
  <c r="AI112" i="44"/>
  <c r="AH112" i="44"/>
  <c r="AG112" i="44"/>
  <c r="AF112" i="44"/>
  <c r="AE112" i="44"/>
  <c r="AD112" i="44"/>
  <c r="AC112" i="44"/>
  <c r="AB112" i="44"/>
  <c r="AA112" i="44"/>
  <c r="Z112" i="44"/>
  <c r="Y112" i="44"/>
  <c r="X112" i="44"/>
  <c r="T112" i="44"/>
  <c r="S112" i="44"/>
  <c r="R112" i="44"/>
  <c r="Q112" i="44"/>
  <c r="P112" i="44"/>
  <c r="O112" i="44"/>
  <c r="I112" i="44"/>
  <c r="H112" i="44"/>
  <c r="AK111" i="44"/>
  <c r="AJ111" i="44"/>
  <c r="AI111" i="44"/>
  <c r="AH111" i="44"/>
  <c r="AG111" i="44"/>
  <c r="AF111" i="44"/>
  <c r="AE111" i="44"/>
  <c r="AD111" i="44"/>
  <c r="AC111" i="44"/>
  <c r="AB111" i="44"/>
  <c r="AA111" i="44"/>
  <c r="Z111" i="44"/>
  <c r="Y111" i="44"/>
  <c r="X111" i="44"/>
  <c r="T111" i="44"/>
  <c r="S111" i="44"/>
  <c r="R111" i="44"/>
  <c r="Q111" i="44"/>
  <c r="P111" i="44"/>
  <c r="O111" i="44"/>
  <c r="I111" i="44"/>
  <c r="H111" i="44"/>
  <c r="AK110" i="44"/>
  <c r="AJ110" i="44"/>
  <c r="AI110" i="44"/>
  <c r="AH110" i="44"/>
  <c r="AG110" i="44"/>
  <c r="AF110" i="44"/>
  <c r="AE110" i="44"/>
  <c r="AD110" i="44"/>
  <c r="AC110" i="44"/>
  <c r="AB110" i="44"/>
  <c r="AA110" i="44"/>
  <c r="Z110" i="44"/>
  <c r="Y110" i="44"/>
  <c r="X110" i="44"/>
  <c r="T110" i="44"/>
  <c r="S110" i="44"/>
  <c r="R110" i="44"/>
  <c r="Q110" i="44"/>
  <c r="P110" i="44"/>
  <c r="O110" i="44"/>
  <c r="I110" i="44"/>
  <c r="H110" i="44"/>
  <c r="AK109" i="44"/>
  <c r="AJ109" i="44"/>
  <c r="AI109" i="44"/>
  <c r="AH109" i="44"/>
  <c r="AG109" i="44"/>
  <c r="AF109" i="44"/>
  <c r="AE109" i="44"/>
  <c r="AD109" i="44"/>
  <c r="AC109" i="44"/>
  <c r="AB109" i="44"/>
  <c r="AA109" i="44"/>
  <c r="Z109" i="44"/>
  <c r="Y109" i="44"/>
  <c r="X109" i="44"/>
  <c r="T109" i="44"/>
  <c r="S109" i="44"/>
  <c r="R109" i="44"/>
  <c r="Q109" i="44"/>
  <c r="P109" i="44"/>
  <c r="O109" i="44"/>
  <c r="I109" i="44"/>
  <c r="H109" i="44"/>
  <c r="AK108" i="44"/>
  <c r="AJ108" i="44"/>
  <c r="AI108" i="44"/>
  <c r="AH108" i="44"/>
  <c r="AG108" i="44"/>
  <c r="AF108" i="44"/>
  <c r="AE108" i="44"/>
  <c r="AD108" i="44"/>
  <c r="AC108" i="44"/>
  <c r="AB108" i="44"/>
  <c r="AA108" i="44"/>
  <c r="Z108" i="44"/>
  <c r="Y108" i="44"/>
  <c r="X108" i="44"/>
  <c r="T108" i="44"/>
  <c r="S108" i="44"/>
  <c r="R108" i="44"/>
  <c r="Q108" i="44"/>
  <c r="P108" i="44"/>
  <c r="O108" i="44"/>
  <c r="I108" i="44"/>
  <c r="H108" i="44"/>
  <c r="AK107" i="44"/>
  <c r="AJ107" i="44"/>
  <c r="AI107" i="44"/>
  <c r="AH107" i="44"/>
  <c r="AG107" i="44"/>
  <c r="AF107" i="44"/>
  <c r="AE107" i="44"/>
  <c r="AD107" i="44"/>
  <c r="AC107" i="44"/>
  <c r="AB107" i="44"/>
  <c r="AA107" i="44"/>
  <c r="Z107" i="44"/>
  <c r="Y107" i="44"/>
  <c r="X107" i="44"/>
  <c r="T107" i="44"/>
  <c r="S107" i="44"/>
  <c r="R107" i="44"/>
  <c r="Q107" i="44"/>
  <c r="P107" i="44"/>
  <c r="O107" i="44"/>
  <c r="I107" i="44"/>
  <c r="H107" i="44"/>
  <c r="AK106" i="44"/>
  <c r="AJ106" i="44"/>
  <c r="AI106" i="44"/>
  <c r="AH106" i="44"/>
  <c r="AG106" i="44"/>
  <c r="AF106" i="44"/>
  <c r="AE106" i="44"/>
  <c r="AD106" i="44"/>
  <c r="AC106" i="44"/>
  <c r="AB106" i="44"/>
  <c r="AA106" i="44"/>
  <c r="Z106" i="44"/>
  <c r="Y106" i="44"/>
  <c r="X106" i="44"/>
  <c r="T106" i="44"/>
  <c r="S106" i="44"/>
  <c r="R106" i="44"/>
  <c r="Q106" i="44"/>
  <c r="P106" i="44"/>
  <c r="O106" i="44"/>
  <c r="I106" i="44"/>
  <c r="H106" i="44"/>
  <c r="AK105" i="44"/>
  <c r="AJ105" i="44"/>
  <c r="AI105" i="44"/>
  <c r="AH105" i="44"/>
  <c r="AG105" i="44"/>
  <c r="AF105" i="44"/>
  <c r="AE105" i="44"/>
  <c r="AD105" i="44"/>
  <c r="AC105" i="44"/>
  <c r="AB105" i="44"/>
  <c r="AA105" i="44"/>
  <c r="Z105" i="44"/>
  <c r="Y105" i="44"/>
  <c r="X105" i="44"/>
  <c r="T105" i="44"/>
  <c r="S105" i="44"/>
  <c r="R105" i="44"/>
  <c r="Q105" i="44"/>
  <c r="P105" i="44"/>
  <c r="O105" i="44"/>
  <c r="I105" i="44"/>
  <c r="H105" i="44"/>
  <c r="AK103" i="44"/>
  <c r="AJ103" i="44"/>
  <c r="AI103" i="44"/>
  <c r="AH103" i="44"/>
  <c r="AG103" i="44"/>
  <c r="AF103" i="44"/>
  <c r="AE103" i="44"/>
  <c r="AD103" i="44"/>
  <c r="AC103" i="44"/>
  <c r="AB103" i="44"/>
  <c r="AA103" i="44"/>
  <c r="Z103" i="44"/>
  <c r="Y103" i="44"/>
  <c r="X103" i="44"/>
  <c r="S103" i="44"/>
  <c r="R103" i="44"/>
  <c r="Q103" i="44"/>
  <c r="P103" i="44"/>
  <c r="O103" i="44"/>
  <c r="M103" i="44"/>
  <c r="L103" i="44"/>
  <c r="H103" i="44"/>
  <c r="G103" i="44"/>
  <c r="F103" i="44"/>
  <c r="E103" i="44"/>
  <c r="AK102" i="44"/>
  <c r="AJ102" i="44"/>
  <c r="AI102" i="44"/>
  <c r="AH102" i="44"/>
  <c r="AG102" i="44"/>
  <c r="AF102" i="44"/>
  <c r="AE102" i="44"/>
  <c r="AD102" i="44"/>
  <c r="AC102" i="44"/>
  <c r="AB102" i="44"/>
  <c r="AA102" i="44"/>
  <c r="Z102" i="44"/>
  <c r="Y102" i="44"/>
  <c r="X102" i="44"/>
  <c r="T102" i="44"/>
  <c r="S102" i="44"/>
  <c r="R102" i="44"/>
  <c r="Q102" i="44"/>
  <c r="P102" i="44"/>
  <c r="O102" i="44"/>
  <c r="I102" i="44"/>
  <c r="H102" i="44"/>
  <c r="AK101" i="44"/>
  <c r="AJ101" i="44"/>
  <c r="AI101" i="44"/>
  <c r="AH101" i="44"/>
  <c r="AG101" i="44"/>
  <c r="AF101" i="44"/>
  <c r="AE101" i="44"/>
  <c r="AD101" i="44"/>
  <c r="AC101" i="44"/>
  <c r="AB101" i="44"/>
  <c r="AA101" i="44"/>
  <c r="Z101" i="44"/>
  <c r="Y101" i="44"/>
  <c r="X101" i="44"/>
  <c r="T101" i="44"/>
  <c r="S101" i="44"/>
  <c r="R101" i="44"/>
  <c r="Q101" i="44"/>
  <c r="P101" i="44"/>
  <c r="O101" i="44"/>
  <c r="I101" i="44"/>
  <c r="H101" i="44"/>
  <c r="AK100" i="44"/>
  <c r="AJ100" i="44"/>
  <c r="AI100" i="44"/>
  <c r="AH100" i="44"/>
  <c r="AG100" i="44"/>
  <c r="AF100" i="44"/>
  <c r="AE100" i="44"/>
  <c r="AD100" i="44"/>
  <c r="AC100" i="44"/>
  <c r="AB100" i="44"/>
  <c r="AA100" i="44"/>
  <c r="Z100" i="44"/>
  <c r="Y100" i="44"/>
  <c r="X100" i="44"/>
  <c r="T100" i="44"/>
  <c r="S100" i="44"/>
  <c r="R100" i="44"/>
  <c r="Q100" i="44"/>
  <c r="P100" i="44"/>
  <c r="O100" i="44"/>
  <c r="I100" i="44"/>
  <c r="H100" i="44"/>
  <c r="AK99" i="44"/>
  <c r="AJ99" i="44"/>
  <c r="AI99" i="44"/>
  <c r="AH99" i="44"/>
  <c r="AG99" i="44"/>
  <c r="AF99" i="44"/>
  <c r="AE99" i="44"/>
  <c r="AD99" i="44"/>
  <c r="AC99" i="44"/>
  <c r="AB99" i="44"/>
  <c r="AA99" i="44"/>
  <c r="Z99" i="44"/>
  <c r="Y99" i="44"/>
  <c r="X99" i="44"/>
  <c r="T99" i="44"/>
  <c r="S99" i="44"/>
  <c r="R99" i="44"/>
  <c r="Q99" i="44"/>
  <c r="P99" i="44"/>
  <c r="O99" i="44"/>
  <c r="I99" i="44"/>
  <c r="H99" i="44"/>
  <c r="AK98" i="44"/>
  <c r="AJ98" i="44"/>
  <c r="AI98" i="44"/>
  <c r="AH98" i="44"/>
  <c r="AG98" i="44"/>
  <c r="AF98" i="44"/>
  <c r="AE98" i="44"/>
  <c r="AD98" i="44"/>
  <c r="AC98" i="44"/>
  <c r="AB98" i="44"/>
  <c r="AA98" i="44"/>
  <c r="Z98" i="44"/>
  <c r="Y98" i="44"/>
  <c r="X98" i="44"/>
  <c r="T98" i="44"/>
  <c r="S98" i="44"/>
  <c r="R98" i="44"/>
  <c r="Q98" i="44"/>
  <c r="P98" i="44"/>
  <c r="O98" i="44"/>
  <c r="I98" i="44"/>
  <c r="H98" i="44"/>
  <c r="AK97" i="44"/>
  <c r="AJ97" i="44"/>
  <c r="AI97" i="44"/>
  <c r="AH97" i="44"/>
  <c r="AG97" i="44"/>
  <c r="AF97" i="44"/>
  <c r="AE97" i="44"/>
  <c r="AD97" i="44"/>
  <c r="AC97" i="44"/>
  <c r="AB97" i="44"/>
  <c r="AA97" i="44"/>
  <c r="Z97" i="44"/>
  <c r="Y97" i="44"/>
  <c r="X97" i="44"/>
  <c r="T97" i="44"/>
  <c r="S97" i="44"/>
  <c r="R97" i="44"/>
  <c r="Q97" i="44"/>
  <c r="P97" i="44"/>
  <c r="O97" i="44"/>
  <c r="I97" i="44"/>
  <c r="H97" i="44"/>
  <c r="AK96" i="44"/>
  <c r="AJ96" i="44"/>
  <c r="AI96" i="44"/>
  <c r="AH96" i="44"/>
  <c r="AG96" i="44"/>
  <c r="AF96" i="44"/>
  <c r="AE96" i="44"/>
  <c r="AD96" i="44"/>
  <c r="AC96" i="44"/>
  <c r="AB96" i="44"/>
  <c r="AA96" i="44"/>
  <c r="Z96" i="44"/>
  <c r="Y96" i="44"/>
  <c r="X96" i="44"/>
  <c r="T96" i="44"/>
  <c r="S96" i="44"/>
  <c r="R96" i="44"/>
  <c r="Q96" i="44"/>
  <c r="P96" i="44"/>
  <c r="O96" i="44"/>
  <c r="I96" i="44"/>
  <c r="H96" i="44"/>
  <c r="AK95" i="44"/>
  <c r="AJ95" i="44"/>
  <c r="AI95" i="44"/>
  <c r="AH95" i="44"/>
  <c r="AG95" i="44"/>
  <c r="AF95" i="44"/>
  <c r="AE95" i="44"/>
  <c r="AD95" i="44"/>
  <c r="AC95" i="44"/>
  <c r="AB95" i="44"/>
  <c r="AA95" i="44"/>
  <c r="Z95" i="44"/>
  <c r="Y95" i="44"/>
  <c r="X95" i="44"/>
  <c r="T95" i="44"/>
  <c r="S95" i="44"/>
  <c r="R95" i="44"/>
  <c r="Q95" i="44"/>
  <c r="P95" i="44"/>
  <c r="O95" i="44"/>
  <c r="I95" i="44"/>
  <c r="H95" i="44"/>
  <c r="AK94" i="44"/>
  <c r="AJ94" i="44"/>
  <c r="AI94" i="44"/>
  <c r="AH94" i="44"/>
  <c r="AG94" i="44"/>
  <c r="AF94" i="44"/>
  <c r="AE94" i="44"/>
  <c r="AD94" i="44"/>
  <c r="AC94" i="44"/>
  <c r="AB94" i="44"/>
  <c r="AA94" i="44"/>
  <c r="Z94" i="44"/>
  <c r="Y94" i="44"/>
  <c r="X94" i="44"/>
  <c r="T94" i="44"/>
  <c r="S94" i="44"/>
  <c r="R94" i="44"/>
  <c r="Q94" i="44"/>
  <c r="P94" i="44"/>
  <c r="O94" i="44"/>
  <c r="I94" i="44"/>
  <c r="H94" i="44"/>
  <c r="AK93" i="44"/>
  <c r="AJ93" i="44"/>
  <c r="AI93" i="44"/>
  <c r="AH93" i="44"/>
  <c r="AG93" i="44"/>
  <c r="AF93" i="44"/>
  <c r="AE93" i="44"/>
  <c r="AD93" i="44"/>
  <c r="AC93" i="44"/>
  <c r="AB93" i="44"/>
  <c r="AA93" i="44"/>
  <c r="Z93" i="44"/>
  <c r="Y93" i="44"/>
  <c r="X93" i="44"/>
  <c r="T93" i="44"/>
  <c r="S93" i="44"/>
  <c r="R93" i="44"/>
  <c r="Q93" i="44"/>
  <c r="P93" i="44"/>
  <c r="O93" i="44"/>
  <c r="I93" i="44"/>
  <c r="H93" i="44"/>
  <c r="AK92" i="44"/>
  <c r="AJ92" i="44"/>
  <c r="AI92" i="44"/>
  <c r="AH92" i="44"/>
  <c r="AG92" i="44"/>
  <c r="AF92" i="44"/>
  <c r="AE92" i="44"/>
  <c r="AD92" i="44"/>
  <c r="AC92" i="44"/>
  <c r="AB92" i="44"/>
  <c r="AA92" i="44"/>
  <c r="Z92" i="44"/>
  <c r="Y92" i="44"/>
  <c r="X92" i="44"/>
  <c r="T92" i="44"/>
  <c r="S92" i="44"/>
  <c r="R92" i="44"/>
  <c r="Q92" i="44"/>
  <c r="P92" i="44"/>
  <c r="O92" i="44"/>
  <c r="I92" i="44"/>
  <c r="H92" i="44"/>
  <c r="AK90" i="44"/>
  <c r="AJ90" i="44"/>
  <c r="AI90" i="44"/>
  <c r="AH90" i="44"/>
  <c r="AG90" i="44"/>
  <c r="AF90" i="44"/>
  <c r="AE90" i="44"/>
  <c r="AD90" i="44"/>
  <c r="AC90" i="44"/>
  <c r="AB90" i="44"/>
  <c r="AA90" i="44"/>
  <c r="Z90" i="44"/>
  <c r="Y90" i="44"/>
  <c r="X90" i="44"/>
  <c r="S90" i="44"/>
  <c r="R90" i="44"/>
  <c r="Q90" i="44"/>
  <c r="P90" i="44"/>
  <c r="O90" i="44"/>
  <c r="M90" i="44"/>
  <c r="L90" i="44"/>
  <c r="H90" i="44"/>
  <c r="G90" i="44"/>
  <c r="F90" i="44"/>
  <c r="E90" i="44"/>
  <c r="AK89" i="44"/>
  <c r="AJ89" i="44"/>
  <c r="AI89" i="44"/>
  <c r="AH89" i="44"/>
  <c r="AG89" i="44"/>
  <c r="AF89" i="44"/>
  <c r="AE89" i="44"/>
  <c r="AD89" i="44"/>
  <c r="AC89" i="44"/>
  <c r="AB89" i="44"/>
  <c r="AA89" i="44"/>
  <c r="Z89" i="44"/>
  <c r="Y89" i="44"/>
  <c r="X89" i="44"/>
  <c r="T89" i="44"/>
  <c r="S89" i="44"/>
  <c r="R89" i="44"/>
  <c r="Q89" i="44"/>
  <c r="P89" i="44"/>
  <c r="O89" i="44"/>
  <c r="I89" i="44"/>
  <c r="H89" i="44"/>
  <c r="AK88" i="44"/>
  <c r="AJ88" i="44"/>
  <c r="AI88" i="44"/>
  <c r="AH88" i="44"/>
  <c r="AG88" i="44"/>
  <c r="AF88" i="44"/>
  <c r="AE88" i="44"/>
  <c r="AD88" i="44"/>
  <c r="AC88" i="44"/>
  <c r="AB88" i="44"/>
  <c r="AA88" i="44"/>
  <c r="Z88" i="44"/>
  <c r="Y88" i="44"/>
  <c r="X88" i="44"/>
  <c r="T88" i="44"/>
  <c r="S88" i="44"/>
  <c r="R88" i="44"/>
  <c r="Q88" i="44"/>
  <c r="P88" i="44"/>
  <c r="O88" i="44"/>
  <c r="I88" i="44"/>
  <c r="H88" i="44"/>
  <c r="AK87" i="44"/>
  <c r="AJ87" i="44"/>
  <c r="AI87" i="44"/>
  <c r="AH87" i="44"/>
  <c r="AG87" i="44"/>
  <c r="AF87" i="44"/>
  <c r="AE87" i="44"/>
  <c r="AD87" i="44"/>
  <c r="AC87" i="44"/>
  <c r="AB87" i="44"/>
  <c r="AA87" i="44"/>
  <c r="Z87" i="44"/>
  <c r="Y87" i="44"/>
  <c r="X87" i="44"/>
  <c r="T87" i="44"/>
  <c r="S87" i="44"/>
  <c r="R87" i="44"/>
  <c r="Q87" i="44"/>
  <c r="P87" i="44"/>
  <c r="O87" i="44"/>
  <c r="I87" i="44"/>
  <c r="H87" i="44"/>
  <c r="AK86" i="44"/>
  <c r="AJ86" i="44"/>
  <c r="AI86" i="44"/>
  <c r="AH86" i="44"/>
  <c r="AG86" i="44"/>
  <c r="AF86" i="44"/>
  <c r="AE86" i="44"/>
  <c r="AD86" i="44"/>
  <c r="AC86" i="44"/>
  <c r="AB86" i="44"/>
  <c r="AA86" i="44"/>
  <c r="Z86" i="44"/>
  <c r="Y86" i="44"/>
  <c r="X86" i="44"/>
  <c r="T86" i="44"/>
  <c r="S86" i="44"/>
  <c r="R86" i="44"/>
  <c r="Q86" i="44"/>
  <c r="P86" i="44"/>
  <c r="O86" i="44"/>
  <c r="I86" i="44"/>
  <c r="H86" i="44"/>
  <c r="AK85" i="44"/>
  <c r="AJ85" i="44"/>
  <c r="AI85" i="44"/>
  <c r="AH85" i="44"/>
  <c r="AG85" i="44"/>
  <c r="AF85" i="44"/>
  <c r="AE85" i="44"/>
  <c r="AD85" i="44"/>
  <c r="AC85" i="44"/>
  <c r="AB85" i="44"/>
  <c r="AA85" i="44"/>
  <c r="Z85" i="44"/>
  <c r="Y85" i="44"/>
  <c r="X85" i="44"/>
  <c r="T85" i="44"/>
  <c r="S85" i="44"/>
  <c r="R85" i="44"/>
  <c r="Q85" i="44"/>
  <c r="P85" i="44"/>
  <c r="O85" i="44"/>
  <c r="I85" i="44"/>
  <c r="H85" i="44"/>
  <c r="AK84" i="44"/>
  <c r="AJ84" i="44"/>
  <c r="AI84" i="44"/>
  <c r="AH84" i="44"/>
  <c r="AG84" i="44"/>
  <c r="AF84" i="44"/>
  <c r="AE84" i="44"/>
  <c r="AD84" i="44"/>
  <c r="AC84" i="44"/>
  <c r="AB84" i="44"/>
  <c r="AA84" i="44"/>
  <c r="Z84" i="44"/>
  <c r="Y84" i="44"/>
  <c r="X84" i="44"/>
  <c r="S84" i="44"/>
  <c r="R84" i="44"/>
  <c r="Q84" i="44"/>
  <c r="P84" i="44"/>
  <c r="O84" i="44"/>
  <c r="M84" i="44"/>
  <c r="L84" i="44"/>
  <c r="H84" i="44"/>
  <c r="G84" i="44"/>
  <c r="F84" i="44"/>
  <c r="E84" i="44"/>
  <c r="AK83" i="44"/>
  <c r="AJ83" i="44"/>
  <c r="AI83" i="44"/>
  <c r="AH83" i="44"/>
  <c r="AG83" i="44"/>
  <c r="AF83" i="44"/>
  <c r="AE83" i="44"/>
  <c r="AD83" i="44"/>
  <c r="AC83" i="44"/>
  <c r="AB83" i="44"/>
  <c r="AA83" i="44"/>
  <c r="Z83" i="44"/>
  <c r="Y83" i="44"/>
  <c r="X83" i="44"/>
  <c r="T83" i="44"/>
  <c r="S83" i="44"/>
  <c r="R83" i="44"/>
  <c r="Q83" i="44"/>
  <c r="P83" i="44"/>
  <c r="O83" i="44"/>
  <c r="I83" i="44"/>
  <c r="H83" i="44"/>
  <c r="AK82" i="44"/>
  <c r="AJ82" i="44"/>
  <c r="AI82" i="44"/>
  <c r="AH82" i="44"/>
  <c r="AG82" i="44"/>
  <c r="AF82" i="44"/>
  <c r="AE82" i="44"/>
  <c r="AD82" i="44"/>
  <c r="AC82" i="44"/>
  <c r="AB82" i="44"/>
  <c r="AA82" i="44"/>
  <c r="Z82" i="44"/>
  <c r="Y82" i="44"/>
  <c r="X82" i="44"/>
  <c r="T82" i="44"/>
  <c r="S82" i="44"/>
  <c r="R82" i="44"/>
  <c r="Q82" i="44"/>
  <c r="P82" i="44"/>
  <c r="O82" i="44"/>
  <c r="I82" i="44"/>
  <c r="H82" i="44"/>
  <c r="AK81" i="44"/>
  <c r="AJ81" i="44"/>
  <c r="AI81" i="44"/>
  <c r="AH81" i="44"/>
  <c r="AG81" i="44"/>
  <c r="AF81" i="44"/>
  <c r="AE81" i="44"/>
  <c r="AD81" i="44"/>
  <c r="AC81" i="44"/>
  <c r="AB81" i="44"/>
  <c r="AA81" i="44"/>
  <c r="Z81" i="44"/>
  <c r="Y81" i="44"/>
  <c r="X81" i="44"/>
  <c r="T81" i="44"/>
  <c r="S81" i="44"/>
  <c r="R81" i="44"/>
  <c r="Q81" i="44"/>
  <c r="P81" i="44"/>
  <c r="O81" i="44"/>
  <c r="I81" i="44"/>
  <c r="H81" i="44"/>
  <c r="AK80" i="44"/>
  <c r="AJ80" i="44"/>
  <c r="AI80" i="44"/>
  <c r="AH80" i="44"/>
  <c r="AG80" i="44"/>
  <c r="AF80" i="44"/>
  <c r="AE80" i="44"/>
  <c r="AD80" i="44"/>
  <c r="AC80" i="44"/>
  <c r="AB80" i="44"/>
  <c r="AA80" i="44"/>
  <c r="Z80" i="44"/>
  <c r="Y80" i="44"/>
  <c r="X80" i="44"/>
  <c r="T80" i="44"/>
  <c r="S80" i="44"/>
  <c r="R80" i="44"/>
  <c r="Q80" i="44"/>
  <c r="P80" i="44"/>
  <c r="O80" i="44"/>
  <c r="I80" i="44"/>
  <c r="H80" i="44"/>
  <c r="AK79" i="44"/>
  <c r="AJ79" i="44"/>
  <c r="AI79" i="44"/>
  <c r="AH79" i="44"/>
  <c r="AG79" i="44"/>
  <c r="AF79" i="44"/>
  <c r="AE79" i="44"/>
  <c r="AD79" i="44"/>
  <c r="AC79" i="44"/>
  <c r="AB79" i="44"/>
  <c r="AA79" i="44"/>
  <c r="Z79" i="44"/>
  <c r="Y79" i="44"/>
  <c r="X79" i="44"/>
  <c r="T79" i="44"/>
  <c r="S79" i="44"/>
  <c r="R79" i="44"/>
  <c r="Q79" i="44"/>
  <c r="P79" i="44"/>
  <c r="O79" i="44"/>
  <c r="I79" i="44"/>
  <c r="H79" i="44"/>
  <c r="AK78" i="44"/>
  <c r="AJ78" i="44"/>
  <c r="AI78" i="44"/>
  <c r="AH78" i="44"/>
  <c r="AG78" i="44"/>
  <c r="AF78" i="44"/>
  <c r="AE78" i="44"/>
  <c r="AD78" i="44"/>
  <c r="AC78" i="44"/>
  <c r="AB78" i="44"/>
  <c r="AA78" i="44"/>
  <c r="Z78" i="44"/>
  <c r="Y78" i="44"/>
  <c r="X78" i="44"/>
  <c r="S78" i="44"/>
  <c r="R78" i="44"/>
  <c r="Q78" i="44"/>
  <c r="P78" i="44"/>
  <c r="O78" i="44"/>
  <c r="M78" i="44"/>
  <c r="L78" i="44"/>
  <c r="H78" i="44"/>
  <c r="G78" i="44"/>
  <c r="F78" i="44"/>
  <c r="E78" i="44"/>
  <c r="AK77" i="44"/>
  <c r="AJ77" i="44"/>
  <c r="AI77" i="44"/>
  <c r="AH77" i="44"/>
  <c r="AG77" i="44"/>
  <c r="AF77" i="44"/>
  <c r="AE77" i="44"/>
  <c r="AD77" i="44"/>
  <c r="AC77" i="44"/>
  <c r="AB77" i="44"/>
  <c r="AA77" i="44"/>
  <c r="Z77" i="44"/>
  <c r="Y77" i="44"/>
  <c r="X77" i="44"/>
  <c r="T77" i="44"/>
  <c r="S77" i="44"/>
  <c r="R77" i="44"/>
  <c r="Q77" i="44"/>
  <c r="P77" i="44"/>
  <c r="O77" i="44"/>
  <c r="I77" i="44"/>
  <c r="H77" i="44"/>
  <c r="AK76" i="44"/>
  <c r="AJ76" i="44"/>
  <c r="AI76" i="44"/>
  <c r="AH76" i="44"/>
  <c r="AG76" i="44"/>
  <c r="AF76" i="44"/>
  <c r="AE76" i="44"/>
  <c r="AD76" i="44"/>
  <c r="AC76" i="44"/>
  <c r="AB76" i="44"/>
  <c r="AA76" i="44"/>
  <c r="Z76" i="44"/>
  <c r="Y76" i="44"/>
  <c r="X76" i="44"/>
  <c r="T76" i="44"/>
  <c r="S76" i="44"/>
  <c r="R76" i="44"/>
  <c r="Q76" i="44"/>
  <c r="P76" i="44"/>
  <c r="O76" i="44"/>
  <c r="I76" i="44"/>
  <c r="H76" i="44"/>
  <c r="AK75" i="44"/>
  <c r="AJ75" i="44"/>
  <c r="AI75" i="44"/>
  <c r="AH75" i="44"/>
  <c r="AG75" i="44"/>
  <c r="AF75" i="44"/>
  <c r="AE75" i="44"/>
  <c r="AD75" i="44"/>
  <c r="AC75" i="44"/>
  <c r="AB75" i="44"/>
  <c r="AA75" i="44"/>
  <c r="Z75" i="44"/>
  <c r="Y75" i="44"/>
  <c r="X75" i="44"/>
  <c r="T75" i="44"/>
  <c r="S75" i="44"/>
  <c r="R75" i="44"/>
  <c r="Q75" i="44"/>
  <c r="P75" i="44"/>
  <c r="O75" i="44"/>
  <c r="I75" i="44"/>
  <c r="H75" i="44"/>
  <c r="AK70" i="44"/>
  <c r="AJ70" i="44"/>
  <c r="AI70" i="44"/>
  <c r="AH70" i="44"/>
  <c r="AG70" i="44"/>
  <c r="AF70" i="44"/>
  <c r="AE70" i="44"/>
  <c r="AD70" i="44"/>
  <c r="AC70" i="44"/>
  <c r="AB70" i="44"/>
  <c r="AA70" i="44"/>
  <c r="Z70" i="44"/>
  <c r="Y70" i="44"/>
  <c r="X70" i="44"/>
  <c r="S70" i="44"/>
  <c r="R70" i="44"/>
  <c r="Q70" i="44"/>
  <c r="P70" i="44"/>
  <c r="O70" i="44"/>
  <c r="M70" i="44"/>
  <c r="L70" i="44"/>
  <c r="H70" i="44"/>
  <c r="G70" i="44"/>
  <c r="F70" i="44"/>
  <c r="E70" i="44"/>
  <c r="AK68" i="44"/>
  <c r="AJ68" i="44"/>
  <c r="AI68" i="44"/>
  <c r="AH68" i="44"/>
  <c r="AG68" i="44"/>
  <c r="AF68" i="44"/>
  <c r="AE68" i="44"/>
  <c r="AD68" i="44"/>
  <c r="AC68" i="44"/>
  <c r="AB68" i="44"/>
  <c r="AA68" i="44"/>
  <c r="Z68" i="44"/>
  <c r="Y68" i="44"/>
  <c r="X68" i="44"/>
  <c r="S68" i="44"/>
  <c r="R68" i="44"/>
  <c r="Q68" i="44"/>
  <c r="P68" i="44"/>
  <c r="O68" i="44"/>
  <c r="M68" i="44"/>
  <c r="L68" i="44"/>
  <c r="H68" i="44"/>
  <c r="G68" i="44"/>
  <c r="F68" i="44"/>
  <c r="E68" i="44"/>
  <c r="AJ67" i="44"/>
  <c r="AI67" i="44"/>
  <c r="AH67" i="44"/>
  <c r="AG67" i="44"/>
  <c r="AF67" i="44"/>
  <c r="AE67" i="44"/>
  <c r="AD67" i="44"/>
  <c r="AC67" i="44"/>
  <c r="AB67" i="44"/>
  <c r="AA67" i="44"/>
  <c r="Z67" i="44"/>
  <c r="Y67" i="44"/>
  <c r="X67" i="44"/>
  <c r="S67" i="44"/>
  <c r="R67" i="44"/>
  <c r="Q67" i="44"/>
  <c r="P67" i="44"/>
  <c r="O67" i="44"/>
  <c r="M67" i="44"/>
  <c r="L67" i="44"/>
  <c r="H67" i="44"/>
  <c r="G67" i="44"/>
  <c r="F67" i="44"/>
  <c r="E67" i="44"/>
  <c r="AK66" i="44"/>
  <c r="AJ66" i="44"/>
  <c r="AI66" i="44"/>
  <c r="AH66" i="44"/>
  <c r="AG66" i="44"/>
  <c r="AF66" i="44"/>
  <c r="AE66" i="44"/>
  <c r="AD66" i="44"/>
  <c r="AC66" i="44"/>
  <c r="AB66" i="44"/>
  <c r="AA66" i="44"/>
  <c r="Z66" i="44"/>
  <c r="Y66" i="44"/>
  <c r="X66" i="44"/>
  <c r="T66" i="44"/>
  <c r="S66" i="44"/>
  <c r="R66" i="44"/>
  <c r="Q66" i="44"/>
  <c r="P66" i="44"/>
  <c r="O66" i="44"/>
  <c r="H66" i="44"/>
  <c r="AK65" i="44"/>
  <c r="AJ65" i="44"/>
  <c r="AI65" i="44"/>
  <c r="AH65" i="44"/>
  <c r="AG65" i="44"/>
  <c r="AF65" i="44"/>
  <c r="AE65" i="44"/>
  <c r="AD65" i="44"/>
  <c r="AC65" i="44"/>
  <c r="AB65" i="44"/>
  <c r="AA65" i="44"/>
  <c r="Z65" i="44"/>
  <c r="Y65" i="44"/>
  <c r="X65" i="44"/>
  <c r="T65" i="44"/>
  <c r="S65" i="44"/>
  <c r="R65" i="44"/>
  <c r="Q65" i="44"/>
  <c r="P65" i="44"/>
  <c r="O65" i="44"/>
  <c r="H65" i="44"/>
  <c r="AJ64" i="44"/>
  <c r="AI64" i="44"/>
  <c r="AH64" i="44"/>
  <c r="AG64" i="44"/>
  <c r="AF64" i="44"/>
  <c r="AE64" i="44"/>
  <c r="AD64" i="44"/>
  <c r="AC64" i="44"/>
  <c r="AB64" i="44"/>
  <c r="AA64" i="44"/>
  <c r="Z64" i="44"/>
  <c r="Y64" i="44"/>
  <c r="X64" i="44"/>
  <c r="S64" i="44"/>
  <c r="R64" i="44"/>
  <c r="Q64" i="44"/>
  <c r="P64" i="44"/>
  <c r="O64" i="44"/>
  <c r="M64" i="44"/>
  <c r="L64" i="44"/>
  <c r="H64" i="44"/>
  <c r="G64" i="44"/>
  <c r="F64" i="44"/>
  <c r="E64" i="44"/>
  <c r="AK63" i="44"/>
  <c r="AJ63" i="44"/>
  <c r="AI63" i="44"/>
  <c r="AH63" i="44"/>
  <c r="AG63" i="44"/>
  <c r="AF63" i="44"/>
  <c r="AE63" i="44"/>
  <c r="AD63" i="44"/>
  <c r="AC63" i="44"/>
  <c r="AB63" i="44"/>
  <c r="AA63" i="44"/>
  <c r="Z63" i="44"/>
  <c r="Y63" i="44"/>
  <c r="X63" i="44"/>
  <c r="T63" i="44"/>
  <c r="S63" i="44"/>
  <c r="R63" i="44"/>
  <c r="Q63" i="44"/>
  <c r="P63" i="44"/>
  <c r="O63" i="44"/>
  <c r="H63" i="44"/>
  <c r="AK62" i="44"/>
  <c r="AJ62" i="44"/>
  <c r="AI62" i="44"/>
  <c r="AH62" i="44"/>
  <c r="AG62" i="44"/>
  <c r="AF62" i="44"/>
  <c r="AE62" i="44"/>
  <c r="AD62" i="44"/>
  <c r="AC62" i="44"/>
  <c r="AB62" i="44"/>
  <c r="AA62" i="44"/>
  <c r="Z62" i="44"/>
  <c r="Y62" i="44"/>
  <c r="X62" i="44"/>
  <c r="T62" i="44"/>
  <c r="S62" i="44"/>
  <c r="R62" i="44"/>
  <c r="Q62" i="44"/>
  <c r="P62" i="44"/>
  <c r="O62" i="44"/>
  <c r="H62" i="44"/>
  <c r="AJ61" i="44"/>
  <c r="AI61" i="44"/>
  <c r="AH61" i="44"/>
  <c r="AG61" i="44"/>
  <c r="AF61" i="44"/>
  <c r="AE61" i="44"/>
  <c r="AD61" i="44"/>
  <c r="AC61" i="44"/>
  <c r="AB61" i="44"/>
  <c r="AA61" i="44"/>
  <c r="Z61" i="44"/>
  <c r="Y61" i="44"/>
  <c r="X61" i="44"/>
  <c r="S61" i="44"/>
  <c r="R61" i="44"/>
  <c r="Q61" i="44"/>
  <c r="P61" i="44"/>
  <c r="O61" i="44"/>
  <c r="M61" i="44"/>
  <c r="L61" i="44"/>
  <c r="H61" i="44"/>
  <c r="G61" i="44"/>
  <c r="F61" i="44"/>
  <c r="E61" i="44"/>
  <c r="AK60" i="44"/>
  <c r="AJ60" i="44"/>
  <c r="AI60" i="44"/>
  <c r="AH60" i="44"/>
  <c r="AG60" i="44"/>
  <c r="AF60" i="44"/>
  <c r="AE60" i="44"/>
  <c r="AD60" i="44"/>
  <c r="AC60" i="44"/>
  <c r="AB60" i="44"/>
  <c r="AA60" i="44"/>
  <c r="Z60" i="44"/>
  <c r="Y60" i="44"/>
  <c r="X60" i="44"/>
  <c r="T60" i="44"/>
  <c r="S60" i="44"/>
  <c r="R60" i="44"/>
  <c r="Q60" i="44"/>
  <c r="P60" i="44"/>
  <c r="O60" i="44"/>
  <c r="H60" i="44"/>
  <c r="AK59" i="44"/>
  <c r="AJ59" i="44"/>
  <c r="AI59" i="44"/>
  <c r="AH59" i="44"/>
  <c r="AG59" i="44"/>
  <c r="AF59" i="44"/>
  <c r="AE59" i="44"/>
  <c r="AD59" i="44"/>
  <c r="AC59" i="44"/>
  <c r="AB59" i="44"/>
  <c r="AA59" i="44"/>
  <c r="Z59" i="44"/>
  <c r="Y59" i="44"/>
  <c r="X59" i="44"/>
  <c r="T59" i="44"/>
  <c r="S59" i="44"/>
  <c r="R59" i="44"/>
  <c r="Q59" i="44"/>
  <c r="P59" i="44"/>
  <c r="O59" i="44"/>
  <c r="H59" i="44"/>
  <c r="AK58" i="44"/>
  <c r="AJ58" i="44"/>
  <c r="AI58" i="44"/>
  <c r="AH58" i="44"/>
  <c r="AG58" i="44"/>
  <c r="AF58" i="44"/>
  <c r="AE58" i="44"/>
  <c r="AD58" i="44"/>
  <c r="AC58" i="44"/>
  <c r="AB58" i="44"/>
  <c r="AA58" i="44"/>
  <c r="Z58" i="44"/>
  <c r="Y58" i="44"/>
  <c r="X58" i="44"/>
  <c r="T58" i="44"/>
  <c r="S58" i="44"/>
  <c r="R58" i="44"/>
  <c r="Q58" i="44"/>
  <c r="P58" i="44"/>
  <c r="O58" i="44"/>
  <c r="H58" i="44"/>
  <c r="AJ57" i="44"/>
  <c r="AI57" i="44"/>
  <c r="AH57" i="44"/>
  <c r="AG57" i="44"/>
  <c r="AF57" i="44"/>
  <c r="AE57" i="44"/>
  <c r="AD57" i="44"/>
  <c r="AC57" i="44"/>
  <c r="AB57" i="44"/>
  <c r="AA57" i="44"/>
  <c r="Z57" i="44"/>
  <c r="Y57" i="44"/>
  <c r="X57" i="44"/>
  <c r="S57" i="44"/>
  <c r="R57" i="44"/>
  <c r="Q57" i="44"/>
  <c r="P57" i="44"/>
  <c r="O57" i="44"/>
  <c r="M57" i="44"/>
  <c r="L57" i="44"/>
  <c r="H57" i="44"/>
  <c r="G57" i="44"/>
  <c r="F57" i="44"/>
  <c r="E57" i="44"/>
  <c r="AK56" i="44"/>
  <c r="AJ56" i="44"/>
  <c r="AI56" i="44"/>
  <c r="AH56" i="44"/>
  <c r="AG56" i="44"/>
  <c r="AF56" i="44"/>
  <c r="AE56" i="44"/>
  <c r="AD56" i="44"/>
  <c r="AC56" i="44"/>
  <c r="AB56" i="44"/>
  <c r="AA56" i="44"/>
  <c r="Z56" i="44"/>
  <c r="Y56" i="44"/>
  <c r="X56" i="44"/>
  <c r="T56" i="44"/>
  <c r="S56" i="44"/>
  <c r="R56" i="44"/>
  <c r="Q56" i="44"/>
  <c r="P56" i="44"/>
  <c r="O56" i="44"/>
  <c r="H56" i="44"/>
  <c r="AK55" i="44"/>
  <c r="AJ55" i="44"/>
  <c r="AI55" i="44"/>
  <c r="AH55" i="44"/>
  <c r="AG55" i="44"/>
  <c r="AF55" i="44"/>
  <c r="AE55" i="44"/>
  <c r="AD55" i="44"/>
  <c r="AC55" i="44"/>
  <c r="AB55" i="44"/>
  <c r="AA55" i="44"/>
  <c r="Z55" i="44"/>
  <c r="Y55" i="44"/>
  <c r="X55" i="44"/>
  <c r="T55" i="44"/>
  <c r="S55" i="44"/>
  <c r="R55" i="44"/>
  <c r="Q55" i="44"/>
  <c r="P55" i="44"/>
  <c r="O55" i="44"/>
  <c r="H55" i="44"/>
  <c r="AJ54" i="44"/>
  <c r="AI54" i="44"/>
  <c r="AH54" i="44"/>
  <c r="AG54" i="44"/>
  <c r="AF54" i="44"/>
  <c r="AE54" i="44"/>
  <c r="AD54" i="44"/>
  <c r="AC54" i="44"/>
  <c r="AB54" i="44"/>
  <c r="AA54" i="44"/>
  <c r="Z54" i="44"/>
  <c r="Y54" i="44"/>
  <c r="X54" i="44"/>
  <c r="S54" i="44"/>
  <c r="R54" i="44"/>
  <c r="Q54" i="44"/>
  <c r="P54" i="44"/>
  <c r="O54" i="44"/>
  <c r="M54" i="44"/>
  <c r="L54" i="44"/>
  <c r="H54" i="44"/>
  <c r="G54" i="44"/>
  <c r="F54" i="44"/>
  <c r="E54" i="44"/>
  <c r="AK53" i="44"/>
  <c r="AJ53" i="44"/>
  <c r="AI53" i="44"/>
  <c r="AH53" i="44"/>
  <c r="AG53" i="44"/>
  <c r="AF53" i="44"/>
  <c r="AE53" i="44"/>
  <c r="AD53" i="44"/>
  <c r="AC53" i="44"/>
  <c r="AB53" i="44"/>
  <c r="AA53" i="44"/>
  <c r="Z53" i="44"/>
  <c r="Y53" i="44"/>
  <c r="X53" i="44"/>
  <c r="T53" i="44"/>
  <c r="S53" i="44"/>
  <c r="R53" i="44"/>
  <c r="Q53" i="44"/>
  <c r="P53" i="44"/>
  <c r="O53" i="44"/>
  <c r="H53" i="44"/>
  <c r="AK52" i="44"/>
  <c r="AJ52" i="44"/>
  <c r="AI52" i="44"/>
  <c r="AH52" i="44"/>
  <c r="AG52" i="44"/>
  <c r="AF52" i="44"/>
  <c r="AE52" i="44"/>
  <c r="AD52" i="44"/>
  <c r="AC52" i="44"/>
  <c r="AB52" i="44"/>
  <c r="AA52" i="44"/>
  <c r="Z52" i="44"/>
  <c r="Y52" i="44"/>
  <c r="X52" i="44"/>
  <c r="T52" i="44"/>
  <c r="S52" i="44"/>
  <c r="R52" i="44"/>
  <c r="Q52" i="44"/>
  <c r="P52" i="44"/>
  <c r="O52" i="44"/>
  <c r="H52" i="44"/>
  <c r="AK50" i="44"/>
  <c r="AJ50" i="44"/>
  <c r="AI50" i="44"/>
  <c r="AH50" i="44"/>
  <c r="AG50" i="44"/>
  <c r="AF50" i="44"/>
  <c r="AE50" i="44"/>
  <c r="AD50" i="44"/>
  <c r="AC50" i="44"/>
  <c r="AB50" i="44"/>
  <c r="AA50" i="44"/>
  <c r="Z50" i="44"/>
  <c r="Y50" i="44"/>
  <c r="X50" i="44"/>
  <c r="S50" i="44"/>
  <c r="R50" i="44"/>
  <c r="Q50" i="44"/>
  <c r="P50" i="44"/>
  <c r="O50" i="44"/>
  <c r="M50" i="44"/>
  <c r="L50" i="44"/>
  <c r="H50" i="44"/>
  <c r="G50" i="44"/>
  <c r="F50" i="44"/>
  <c r="E50" i="44"/>
  <c r="AK49" i="44"/>
  <c r="AJ49" i="44"/>
  <c r="AI49" i="44"/>
  <c r="AH49" i="44"/>
  <c r="AG49" i="44"/>
  <c r="AF49" i="44"/>
  <c r="AE49" i="44"/>
  <c r="AD49" i="44"/>
  <c r="AC49" i="44"/>
  <c r="AB49" i="44"/>
  <c r="AA49" i="44"/>
  <c r="Z49" i="44"/>
  <c r="Y49" i="44"/>
  <c r="X49" i="44"/>
  <c r="T49" i="44"/>
  <c r="S49" i="44"/>
  <c r="R49" i="44"/>
  <c r="Q49" i="44"/>
  <c r="P49" i="44"/>
  <c r="O49" i="44"/>
  <c r="H49" i="44"/>
  <c r="AK48" i="44"/>
  <c r="AJ48" i="44"/>
  <c r="AI48" i="44"/>
  <c r="AH48" i="44"/>
  <c r="AG48" i="44"/>
  <c r="AF48" i="44"/>
  <c r="AE48" i="44"/>
  <c r="AD48" i="44"/>
  <c r="AC48" i="44"/>
  <c r="AB48" i="44"/>
  <c r="AA48" i="44"/>
  <c r="Z48" i="44"/>
  <c r="Y48" i="44"/>
  <c r="X48" i="44"/>
  <c r="T48" i="44"/>
  <c r="S48" i="44"/>
  <c r="R48" i="44"/>
  <c r="Q48" i="44"/>
  <c r="P48" i="44"/>
  <c r="O48" i="44"/>
  <c r="H48" i="44"/>
  <c r="AK47" i="44"/>
  <c r="AJ47" i="44"/>
  <c r="AI47" i="44"/>
  <c r="AH47" i="44"/>
  <c r="AG47" i="44"/>
  <c r="AF47" i="44"/>
  <c r="AE47" i="44"/>
  <c r="AD47" i="44"/>
  <c r="AC47" i="44"/>
  <c r="AB47" i="44"/>
  <c r="AA47" i="44"/>
  <c r="Z47" i="44"/>
  <c r="Y47" i="44"/>
  <c r="X47" i="44"/>
  <c r="T47" i="44"/>
  <c r="S47" i="44"/>
  <c r="R47" i="44"/>
  <c r="Q47" i="44"/>
  <c r="P47" i="44"/>
  <c r="O47" i="44"/>
  <c r="H47" i="44"/>
  <c r="AK46" i="44"/>
  <c r="AJ46" i="44"/>
  <c r="AI46" i="44"/>
  <c r="AH46" i="44"/>
  <c r="AG46" i="44"/>
  <c r="AF46" i="44"/>
  <c r="AE46" i="44"/>
  <c r="AD46" i="44"/>
  <c r="AC46" i="44"/>
  <c r="AB46" i="44"/>
  <c r="AA46" i="44"/>
  <c r="Z46" i="44"/>
  <c r="Y46" i="44"/>
  <c r="X46" i="44"/>
  <c r="T46" i="44"/>
  <c r="S46" i="44"/>
  <c r="R46" i="44"/>
  <c r="Q46" i="44"/>
  <c r="P46" i="44"/>
  <c r="O46" i="44"/>
  <c r="H46" i="44"/>
  <c r="AK44" i="44"/>
  <c r="AJ44" i="44"/>
  <c r="AI44" i="44"/>
  <c r="AH44" i="44"/>
  <c r="AG44" i="44"/>
  <c r="AF44" i="44"/>
  <c r="AE44" i="44"/>
  <c r="AD44" i="44"/>
  <c r="AC44" i="44"/>
  <c r="AB44" i="44"/>
  <c r="AA44" i="44"/>
  <c r="Z44" i="44"/>
  <c r="Y44" i="44"/>
  <c r="X44" i="44"/>
  <c r="W44" i="44"/>
  <c r="V44" i="44"/>
  <c r="U44" i="44"/>
  <c r="T44" i="44"/>
  <c r="S44" i="44"/>
  <c r="R44" i="44"/>
  <c r="Q44" i="44"/>
  <c r="P44" i="44"/>
  <c r="O44" i="44"/>
  <c r="M44" i="44"/>
  <c r="L44" i="44"/>
  <c r="H44" i="44"/>
  <c r="G44" i="44"/>
  <c r="F44" i="44"/>
  <c r="E44" i="44"/>
  <c r="AK42" i="44"/>
  <c r="AJ42" i="44"/>
  <c r="AI42" i="44"/>
  <c r="AH42" i="44"/>
  <c r="AG42" i="44"/>
  <c r="AF42" i="44"/>
  <c r="AE42" i="44"/>
  <c r="AD42" i="44"/>
  <c r="AC42" i="44"/>
  <c r="AB42" i="44"/>
  <c r="AA42" i="44"/>
  <c r="Z42" i="44"/>
  <c r="Y42" i="44"/>
  <c r="X42" i="44"/>
  <c r="T42" i="44"/>
  <c r="S42" i="44"/>
  <c r="R42" i="44"/>
  <c r="Q42" i="44"/>
  <c r="P42" i="44"/>
  <c r="O42" i="44"/>
  <c r="H42" i="44"/>
  <c r="AK41" i="44"/>
  <c r="AJ41" i="44"/>
  <c r="AI41" i="44"/>
  <c r="AH41" i="44"/>
  <c r="AG41" i="44"/>
  <c r="AF41" i="44"/>
  <c r="AE41" i="44"/>
  <c r="AD41" i="44"/>
  <c r="AC41" i="44"/>
  <c r="AB41" i="44"/>
  <c r="AA41" i="44"/>
  <c r="Z41" i="44"/>
  <c r="Y41" i="44"/>
  <c r="X41" i="44"/>
  <c r="T41" i="44"/>
  <c r="S41" i="44"/>
  <c r="R41" i="44"/>
  <c r="Q41" i="44"/>
  <c r="P41" i="44"/>
  <c r="O41" i="44"/>
  <c r="H41" i="44"/>
  <c r="AK40" i="44"/>
  <c r="AJ40" i="44"/>
  <c r="AI40" i="44"/>
  <c r="AH40" i="44"/>
  <c r="AG40" i="44"/>
  <c r="AF40" i="44"/>
  <c r="AE40" i="44"/>
  <c r="AD40" i="44"/>
  <c r="AC40" i="44"/>
  <c r="AB40" i="44"/>
  <c r="AA40" i="44"/>
  <c r="Z40" i="44"/>
  <c r="Y40" i="44"/>
  <c r="X40" i="44"/>
  <c r="T40" i="44"/>
  <c r="S40" i="44"/>
  <c r="R40" i="44"/>
  <c r="Q40" i="44"/>
  <c r="P40" i="44"/>
  <c r="O40" i="44"/>
  <c r="H40" i="44"/>
  <c r="AK37" i="44"/>
  <c r="AJ37" i="44"/>
  <c r="AI37" i="44"/>
  <c r="AH37" i="44"/>
  <c r="AG37" i="44"/>
  <c r="AF37" i="44"/>
  <c r="AE37" i="44"/>
  <c r="AD37" i="44"/>
  <c r="AC37" i="44"/>
  <c r="AB37" i="44"/>
  <c r="AA37" i="44"/>
  <c r="Z37" i="44"/>
  <c r="Y37" i="44"/>
  <c r="X37" i="44"/>
  <c r="T37" i="44"/>
  <c r="S37" i="44"/>
  <c r="R37" i="44"/>
  <c r="Q37" i="44"/>
  <c r="P37" i="44"/>
  <c r="O37" i="44"/>
  <c r="H37" i="44"/>
  <c r="AK36" i="44"/>
  <c r="AJ36" i="44"/>
  <c r="AI36" i="44"/>
  <c r="AH36" i="44"/>
  <c r="AG36" i="44"/>
  <c r="AF36" i="44"/>
  <c r="AE36" i="44"/>
  <c r="AD36" i="44"/>
  <c r="AC36" i="44"/>
  <c r="AB36" i="44"/>
  <c r="AA36" i="44"/>
  <c r="Z36" i="44"/>
  <c r="Y36" i="44"/>
  <c r="X36" i="44"/>
  <c r="T36" i="44"/>
  <c r="S36" i="44"/>
  <c r="R36" i="44"/>
  <c r="Q36" i="44"/>
  <c r="P36" i="44"/>
  <c r="O36" i="44"/>
  <c r="H36" i="44"/>
  <c r="AK35" i="44"/>
  <c r="AJ35" i="44"/>
  <c r="AI35" i="44"/>
  <c r="AH35" i="44"/>
  <c r="AG35" i="44"/>
  <c r="AF35" i="44"/>
  <c r="AE35" i="44"/>
  <c r="AD35" i="44"/>
  <c r="AC35" i="44"/>
  <c r="AB35" i="44"/>
  <c r="AA35" i="44"/>
  <c r="Z35" i="44"/>
  <c r="Y35" i="44"/>
  <c r="X35" i="44"/>
  <c r="T35" i="44"/>
  <c r="S35" i="44"/>
  <c r="R35" i="44"/>
  <c r="Q35" i="44"/>
  <c r="P35" i="44"/>
  <c r="O35" i="44"/>
  <c r="H35" i="44"/>
  <c r="AK34" i="44"/>
  <c r="AJ34" i="44"/>
  <c r="AI34" i="44"/>
  <c r="AH34" i="44"/>
  <c r="AG34" i="44"/>
  <c r="AF34" i="44"/>
  <c r="AE34" i="44"/>
  <c r="AD34" i="44"/>
  <c r="AC34" i="44"/>
  <c r="AB34" i="44"/>
  <c r="AA34" i="44"/>
  <c r="Z34" i="44"/>
  <c r="Y34" i="44"/>
  <c r="X34" i="44"/>
  <c r="T34" i="44"/>
  <c r="S34" i="44"/>
  <c r="R34" i="44"/>
  <c r="Q34" i="44"/>
  <c r="P34" i="44"/>
  <c r="O34" i="44"/>
  <c r="H34" i="44"/>
  <c r="AK33" i="44"/>
  <c r="AJ33" i="44"/>
  <c r="AI33" i="44"/>
  <c r="AH33" i="44"/>
  <c r="AG33" i="44"/>
  <c r="AF33" i="44"/>
  <c r="AE33" i="44"/>
  <c r="AD33" i="44"/>
  <c r="AC33" i="44"/>
  <c r="AB33" i="44"/>
  <c r="AA33" i="44"/>
  <c r="Z33" i="44"/>
  <c r="Y33" i="44"/>
  <c r="X33" i="44"/>
  <c r="T33" i="44"/>
  <c r="S33" i="44"/>
  <c r="R33" i="44"/>
  <c r="Q33" i="44"/>
  <c r="P33" i="44"/>
  <c r="O33" i="44"/>
  <c r="H33" i="44"/>
  <c r="AK31" i="44"/>
  <c r="AJ31" i="44"/>
  <c r="AI31" i="44"/>
  <c r="AH31" i="44"/>
  <c r="AG31" i="44"/>
  <c r="AF31" i="44"/>
  <c r="AE31" i="44"/>
  <c r="AD31" i="44"/>
  <c r="AC31" i="44"/>
  <c r="AB31" i="44"/>
  <c r="AA31" i="44"/>
  <c r="Z31" i="44"/>
  <c r="Y31" i="44"/>
  <c r="X31" i="44"/>
  <c r="S31" i="44"/>
  <c r="R31" i="44"/>
  <c r="Q31" i="44"/>
  <c r="P31" i="44"/>
  <c r="O31" i="44"/>
  <c r="M31" i="44"/>
  <c r="L31" i="44"/>
  <c r="H31" i="44"/>
  <c r="G31" i="44"/>
  <c r="F31" i="44"/>
  <c r="E31" i="44"/>
  <c r="AK30" i="44"/>
  <c r="AJ30" i="44"/>
  <c r="AI30" i="44"/>
  <c r="AH30" i="44"/>
  <c r="AG30" i="44"/>
  <c r="AF30" i="44"/>
  <c r="AE30" i="44"/>
  <c r="AD30" i="44"/>
  <c r="AC30" i="44"/>
  <c r="AB30" i="44"/>
  <c r="AA30" i="44"/>
  <c r="Z30" i="44"/>
  <c r="Y30" i="44"/>
  <c r="X30" i="44"/>
  <c r="T30" i="44"/>
  <c r="S30" i="44"/>
  <c r="R30" i="44"/>
  <c r="Q30" i="44"/>
  <c r="P30" i="44"/>
  <c r="O30" i="44"/>
  <c r="H30" i="44"/>
  <c r="AK29" i="44"/>
  <c r="AJ29" i="44"/>
  <c r="AI29" i="44"/>
  <c r="AH29" i="44"/>
  <c r="AG29" i="44"/>
  <c r="AF29" i="44"/>
  <c r="AE29" i="44"/>
  <c r="AD29" i="44"/>
  <c r="AC29" i="44"/>
  <c r="AB29" i="44"/>
  <c r="AA29" i="44"/>
  <c r="Z29" i="44"/>
  <c r="Y29" i="44"/>
  <c r="X29" i="44"/>
  <c r="T29" i="44"/>
  <c r="S29" i="44"/>
  <c r="R29" i="44"/>
  <c r="Q29" i="44"/>
  <c r="P29" i="44"/>
  <c r="O29" i="44"/>
  <c r="H29" i="44"/>
  <c r="AK28" i="44"/>
  <c r="AJ28" i="44"/>
  <c r="AI28" i="44"/>
  <c r="AH28" i="44"/>
  <c r="AG28" i="44"/>
  <c r="AF28" i="44"/>
  <c r="AE28" i="44"/>
  <c r="AD28" i="44"/>
  <c r="AC28" i="44"/>
  <c r="AB28" i="44"/>
  <c r="AA28" i="44"/>
  <c r="Z28" i="44"/>
  <c r="Y28" i="44"/>
  <c r="X28" i="44"/>
  <c r="T28" i="44"/>
  <c r="S28" i="44"/>
  <c r="R28" i="44"/>
  <c r="Q28" i="44"/>
  <c r="P28" i="44"/>
  <c r="O28" i="44"/>
  <c r="H28" i="44"/>
  <c r="AK27" i="44"/>
  <c r="AJ27" i="44"/>
  <c r="AI27" i="44"/>
  <c r="AH27" i="44"/>
  <c r="AG27" i="44"/>
  <c r="AF27" i="44"/>
  <c r="AE27" i="44"/>
  <c r="AD27" i="44"/>
  <c r="AC27" i="44"/>
  <c r="AB27" i="44"/>
  <c r="AA27" i="44"/>
  <c r="Z27" i="44"/>
  <c r="Y27" i="44"/>
  <c r="X27" i="44"/>
  <c r="T27" i="44"/>
  <c r="S27" i="44"/>
  <c r="R27" i="44"/>
  <c r="Q27" i="44"/>
  <c r="P27" i="44"/>
  <c r="O27" i="44"/>
  <c r="H27" i="44"/>
  <c r="AK25" i="44"/>
  <c r="AJ25" i="44"/>
  <c r="AI25" i="44"/>
  <c r="AH25" i="44"/>
  <c r="AG25" i="44"/>
  <c r="AF25" i="44"/>
  <c r="AE25" i="44"/>
  <c r="AD25" i="44"/>
  <c r="AC25" i="44"/>
  <c r="AB25" i="44"/>
  <c r="AA25" i="44"/>
  <c r="Z25" i="44"/>
  <c r="Y25" i="44"/>
  <c r="X25" i="44"/>
  <c r="S25" i="44"/>
  <c r="R25" i="44"/>
  <c r="Q25" i="44"/>
  <c r="P25" i="44"/>
  <c r="O25" i="44"/>
  <c r="M25" i="44"/>
  <c r="L25" i="44"/>
  <c r="H25" i="44"/>
  <c r="G25" i="44"/>
  <c r="F25" i="44"/>
  <c r="E25" i="44"/>
  <c r="AK24" i="44"/>
  <c r="AJ24" i="44"/>
  <c r="AI24" i="44"/>
  <c r="AH24" i="44"/>
  <c r="AG24" i="44"/>
  <c r="AF24" i="44"/>
  <c r="AE24" i="44"/>
  <c r="AD24" i="44"/>
  <c r="AC24" i="44"/>
  <c r="AB24" i="44"/>
  <c r="AA24" i="44"/>
  <c r="Z24" i="44"/>
  <c r="Y24" i="44"/>
  <c r="X24" i="44"/>
  <c r="T24" i="44"/>
  <c r="S24" i="44"/>
  <c r="R24" i="44"/>
  <c r="Q24" i="44"/>
  <c r="P24" i="44"/>
  <c r="O24" i="44"/>
  <c r="H24" i="44"/>
  <c r="AK23" i="44"/>
  <c r="AJ23" i="44"/>
  <c r="AI23" i="44"/>
  <c r="AH23" i="44"/>
  <c r="AG23" i="44"/>
  <c r="AF23" i="44"/>
  <c r="AE23" i="44"/>
  <c r="AD23" i="44"/>
  <c r="AC23" i="44"/>
  <c r="AB23" i="44"/>
  <c r="AA23" i="44"/>
  <c r="Z23" i="44"/>
  <c r="Y23" i="44"/>
  <c r="X23" i="44"/>
  <c r="T23" i="44"/>
  <c r="S23" i="44"/>
  <c r="R23" i="44"/>
  <c r="Q23" i="44"/>
  <c r="P23" i="44"/>
  <c r="O23" i="44"/>
  <c r="H23" i="44"/>
  <c r="AK22" i="44"/>
  <c r="AJ22" i="44"/>
  <c r="AI22" i="44"/>
  <c r="AH22" i="44"/>
  <c r="AG22" i="44"/>
  <c r="AF22" i="44"/>
  <c r="AE22" i="44"/>
  <c r="AD22" i="44"/>
  <c r="AC22" i="44"/>
  <c r="AB22" i="44"/>
  <c r="AA22" i="44"/>
  <c r="Z22" i="44"/>
  <c r="Y22" i="44"/>
  <c r="X22" i="44"/>
  <c r="T22" i="44"/>
  <c r="S22" i="44"/>
  <c r="R22" i="44"/>
  <c r="Q22" i="44"/>
  <c r="P22" i="44"/>
  <c r="O22" i="44"/>
  <c r="H22" i="44"/>
  <c r="AK21" i="44"/>
  <c r="AJ21" i="44"/>
  <c r="AI21" i="44"/>
  <c r="AH21" i="44"/>
  <c r="AG21" i="44"/>
  <c r="AF21" i="44"/>
  <c r="AE21" i="44"/>
  <c r="AD21" i="44"/>
  <c r="AC21" i="44"/>
  <c r="AB21" i="44"/>
  <c r="AA21" i="44"/>
  <c r="Z21" i="44"/>
  <c r="Y21" i="44"/>
  <c r="X21" i="44"/>
  <c r="T21" i="44"/>
  <c r="S21" i="44"/>
  <c r="R21" i="44"/>
  <c r="Q21" i="44"/>
  <c r="P21" i="44"/>
  <c r="O21" i="44"/>
  <c r="H21" i="44"/>
  <c r="AK20" i="44"/>
  <c r="AJ20" i="44"/>
  <c r="AI20" i="44"/>
  <c r="AH20" i="44"/>
  <c r="AG20" i="44"/>
  <c r="AF20" i="44"/>
  <c r="AE20" i="44"/>
  <c r="AD20" i="44"/>
  <c r="AC20" i="44"/>
  <c r="AB20" i="44"/>
  <c r="AA20" i="44"/>
  <c r="Z20" i="44"/>
  <c r="Y20" i="44"/>
  <c r="X20" i="44"/>
  <c r="T20" i="44"/>
  <c r="S20" i="44"/>
  <c r="R20" i="44"/>
  <c r="Q20" i="44"/>
  <c r="P20" i="44"/>
  <c r="O20" i="44"/>
  <c r="H20" i="44"/>
  <c r="AK19" i="44"/>
  <c r="AJ19" i="44"/>
  <c r="AI19" i="44"/>
  <c r="AH19" i="44"/>
  <c r="AG19" i="44"/>
  <c r="AF19" i="44"/>
  <c r="AE19" i="44"/>
  <c r="AD19" i="44"/>
  <c r="AC19" i="44"/>
  <c r="AB19" i="44"/>
  <c r="AA19" i="44"/>
  <c r="Z19" i="44"/>
  <c r="Y19" i="44"/>
  <c r="X19" i="44"/>
  <c r="T19" i="44"/>
  <c r="S19" i="44"/>
  <c r="R19" i="44"/>
  <c r="Q19" i="44"/>
  <c r="P19" i="44"/>
  <c r="O19" i="44"/>
  <c r="H19" i="44"/>
  <c r="AK17" i="44"/>
  <c r="AJ17" i="44"/>
  <c r="AI17" i="44"/>
  <c r="AH17" i="44"/>
  <c r="AG17" i="44"/>
  <c r="AF17" i="44"/>
  <c r="AE17" i="44"/>
  <c r="AD17" i="44"/>
  <c r="AC17" i="44"/>
  <c r="AB17" i="44"/>
  <c r="AA17" i="44"/>
  <c r="Z17" i="44"/>
  <c r="Y17" i="44"/>
  <c r="X17" i="44"/>
  <c r="S17" i="44"/>
  <c r="R17" i="44"/>
  <c r="Q17" i="44"/>
  <c r="P17" i="44"/>
  <c r="O17" i="44"/>
  <c r="M17" i="44"/>
  <c r="L17" i="44"/>
  <c r="H17" i="44"/>
  <c r="G17" i="44"/>
  <c r="F17" i="44"/>
  <c r="E17" i="44"/>
  <c r="AK16" i="44"/>
  <c r="AJ16" i="44"/>
  <c r="AI16" i="44"/>
  <c r="AH16" i="44"/>
  <c r="AG16" i="44"/>
  <c r="AF16" i="44"/>
  <c r="AE16" i="44"/>
  <c r="AD16" i="44"/>
  <c r="AC16" i="44"/>
  <c r="AB16" i="44"/>
  <c r="AA16" i="44"/>
  <c r="Z16" i="44"/>
  <c r="Y16" i="44"/>
  <c r="X16" i="44"/>
  <c r="T16" i="44"/>
  <c r="S16" i="44"/>
  <c r="R16" i="44"/>
  <c r="Q16" i="44"/>
  <c r="P16" i="44"/>
  <c r="O16" i="44"/>
  <c r="H16" i="44"/>
  <c r="AK15" i="44"/>
  <c r="AJ15" i="44"/>
  <c r="AI15" i="44"/>
  <c r="AH15" i="44"/>
  <c r="AG15" i="44"/>
  <c r="AF15" i="44"/>
  <c r="AE15" i="44"/>
  <c r="AD15" i="44"/>
  <c r="AC15" i="44"/>
  <c r="AB15" i="44"/>
  <c r="AA15" i="44"/>
  <c r="Z15" i="44"/>
  <c r="Y15" i="44"/>
  <c r="X15" i="44"/>
  <c r="T15" i="44"/>
  <c r="S15" i="44"/>
  <c r="R15" i="44"/>
  <c r="Q15" i="44"/>
  <c r="P15" i="44"/>
  <c r="O15" i="44"/>
  <c r="H15" i="44"/>
  <c r="AK12" i="44"/>
  <c r="AJ12" i="44"/>
  <c r="AI12" i="44"/>
  <c r="AH12" i="44"/>
  <c r="AG12" i="44"/>
  <c r="AF12" i="44"/>
  <c r="AE12" i="44"/>
  <c r="AD12" i="44"/>
  <c r="AC12" i="44"/>
  <c r="AB12" i="44"/>
  <c r="AA12" i="44"/>
  <c r="Z12" i="44"/>
  <c r="Y12" i="44"/>
  <c r="X12" i="44"/>
  <c r="T12" i="44"/>
  <c r="S12" i="44"/>
  <c r="R12" i="44"/>
  <c r="Q12" i="44"/>
  <c r="P12" i="44"/>
  <c r="O12" i="44"/>
  <c r="H12" i="44"/>
  <c r="AK11" i="44"/>
  <c r="AJ11" i="44"/>
  <c r="AI11" i="44"/>
  <c r="AH11" i="44"/>
  <c r="AG11" i="44"/>
  <c r="AF11" i="44"/>
  <c r="AE11" i="44"/>
  <c r="AD11" i="44"/>
  <c r="AC11" i="44"/>
  <c r="AB11" i="44"/>
  <c r="AA11" i="44"/>
  <c r="Z11" i="44"/>
  <c r="Y11" i="44"/>
  <c r="X11" i="44"/>
  <c r="T11" i="44"/>
  <c r="S11" i="44"/>
  <c r="R11" i="44"/>
  <c r="Q11" i="44"/>
  <c r="P11" i="44"/>
  <c r="O11" i="44"/>
  <c r="H11" i="44"/>
  <c r="AK10" i="44"/>
  <c r="AJ10" i="44"/>
  <c r="AI10" i="44"/>
  <c r="AH10" i="44"/>
  <c r="AG10" i="44"/>
  <c r="AF10" i="44"/>
  <c r="AE10" i="44"/>
  <c r="AD10" i="44"/>
  <c r="AC10" i="44"/>
  <c r="AB10" i="44"/>
  <c r="AA10" i="44"/>
  <c r="Z10" i="44"/>
  <c r="Y10" i="44"/>
  <c r="X10" i="44"/>
  <c r="T10" i="44"/>
  <c r="S10" i="44"/>
  <c r="R10" i="44"/>
  <c r="Q10" i="44"/>
  <c r="P10" i="44"/>
  <c r="O10" i="44"/>
  <c r="H10" i="44"/>
  <c r="AK8" i="44"/>
  <c r="AJ8" i="44"/>
  <c r="AI8" i="44"/>
  <c r="AH8" i="44"/>
  <c r="AG8" i="44"/>
  <c r="AF8" i="44"/>
  <c r="AE8" i="44"/>
  <c r="AD8" i="44"/>
  <c r="AC8" i="44"/>
  <c r="AB8" i="44"/>
  <c r="AA8" i="44"/>
  <c r="Z8" i="44"/>
  <c r="Y8" i="44"/>
  <c r="X8" i="44"/>
  <c r="T8" i="44"/>
  <c r="S8" i="44"/>
  <c r="R8" i="44"/>
  <c r="Q8" i="44"/>
  <c r="P8" i="44"/>
  <c r="O8" i="44"/>
  <c r="H8" i="44"/>
  <c r="AK7" i="44"/>
  <c r="AJ7" i="44"/>
  <c r="AI7" i="44"/>
  <c r="AH7" i="44"/>
  <c r="AG7" i="44"/>
  <c r="AF7" i="44"/>
  <c r="AE7" i="44"/>
  <c r="AD7" i="44"/>
  <c r="AC7" i="44"/>
  <c r="AB7" i="44"/>
  <c r="AA7" i="44"/>
  <c r="Z7" i="44"/>
  <c r="Y7" i="44"/>
  <c r="X7" i="44"/>
  <c r="T7" i="44"/>
  <c r="S7" i="44"/>
  <c r="R7" i="44"/>
  <c r="Q7" i="44"/>
  <c r="P7" i="44"/>
  <c r="O7" i="44"/>
  <c r="H7" i="44"/>
  <c r="T5" i="44"/>
  <c r="S5" i="44"/>
  <c r="R5" i="44"/>
  <c r="Q5" i="44"/>
  <c r="P5" i="44"/>
  <c r="O5" i="44"/>
  <c r="H5" i="44"/>
  <c r="G5" i="44"/>
  <c r="F5" i="44"/>
  <c r="E5" i="44"/>
  <c r="E4" i="44"/>
  <c r="A3" i="44"/>
  <c r="A2" i="44"/>
  <c r="W1" i="44"/>
  <c r="A1" i="44"/>
  <c r="AK166" i="6"/>
  <c r="AJ166" i="6"/>
  <c r="AI166" i="6"/>
  <c r="AH166" i="6"/>
  <c r="AG166" i="6"/>
  <c r="AF166" i="6"/>
  <c r="AE166" i="6"/>
  <c r="AD166" i="6"/>
  <c r="AC166" i="6"/>
  <c r="AB166" i="6"/>
  <c r="AA166" i="6"/>
  <c r="Z166" i="6"/>
  <c r="Y166" i="6"/>
  <c r="X166" i="6"/>
  <c r="S166" i="6"/>
  <c r="R166" i="6"/>
  <c r="Q166" i="6"/>
  <c r="P166" i="6"/>
  <c r="O166" i="6"/>
  <c r="M166" i="6"/>
  <c r="L166" i="6"/>
  <c r="H166" i="6"/>
  <c r="G166" i="6"/>
  <c r="F166" i="6"/>
  <c r="E166" i="6"/>
  <c r="AK165" i="6"/>
  <c r="AJ165" i="6"/>
  <c r="AI165" i="6"/>
  <c r="AH165" i="6"/>
  <c r="AG165" i="6"/>
  <c r="AF165" i="6"/>
  <c r="AE165" i="6"/>
  <c r="AD165" i="6"/>
  <c r="AC165" i="6"/>
  <c r="AB165" i="6"/>
  <c r="AA165" i="6"/>
  <c r="Z165" i="6"/>
  <c r="Y165" i="6"/>
  <c r="X165" i="6"/>
  <c r="T165" i="6"/>
  <c r="S165" i="6"/>
  <c r="R165" i="6"/>
  <c r="Q165" i="6"/>
  <c r="P165" i="6"/>
  <c r="O165" i="6"/>
  <c r="H165" i="6"/>
  <c r="AK164" i="6"/>
  <c r="AJ164" i="6"/>
  <c r="AI164" i="6"/>
  <c r="AH164" i="6"/>
  <c r="AG164" i="6"/>
  <c r="AF164" i="6"/>
  <c r="AE164" i="6"/>
  <c r="AD164" i="6"/>
  <c r="AC164" i="6"/>
  <c r="AB164" i="6"/>
  <c r="AA164" i="6"/>
  <c r="Z164" i="6"/>
  <c r="Y164" i="6"/>
  <c r="X164" i="6"/>
  <c r="T164" i="6"/>
  <c r="S164" i="6"/>
  <c r="R164" i="6"/>
  <c r="Q164" i="6"/>
  <c r="P164" i="6"/>
  <c r="O164" i="6"/>
  <c r="H164" i="6"/>
  <c r="AK160" i="6"/>
  <c r="AJ160" i="6"/>
  <c r="AI160" i="6"/>
  <c r="AH160" i="6"/>
  <c r="AG160" i="6"/>
  <c r="AF160" i="6"/>
  <c r="AE160" i="6"/>
  <c r="AD160" i="6"/>
  <c r="AC160" i="6"/>
  <c r="AB160" i="6"/>
  <c r="AA160" i="6"/>
  <c r="Z160" i="6"/>
  <c r="Y160" i="6"/>
  <c r="X160" i="6"/>
  <c r="S160" i="6"/>
  <c r="R160" i="6"/>
  <c r="Q160" i="6"/>
  <c r="P160" i="6"/>
  <c r="O160" i="6"/>
  <c r="M160" i="6"/>
  <c r="L160" i="6"/>
  <c r="H160" i="6"/>
  <c r="G160" i="6"/>
  <c r="F160" i="6"/>
  <c r="E160" i="6"/>
  <c r="AJ159" i="6"/>
  <c r="AI159" i="6"/>
  <c r="AH159" i="6"/>
  <c r="AG159" i="6"/>
  <c r="AF159" i="6"/>
  <c r="AE159" i="6"/>
  <c r="AD159" i="6"/>
  <c r="AC159" i="6"/>
  <c r="AB159" i="6"/>
  <c r="AA159" i="6"/>
  <c r="Z159" i="6"/>
  <c r="Y159" i="6"/>
  <c r="X159" i="6"/>
  <c r="S159" i="6"/>
  <c r="R159" i="6"/>
  <c r="Q159" i="6"/>
  <c r="P159" i="6"/>
  <c r="O159" i="6"/>
  <c r="M159" i="6"/>
  <c r="L159" i="6"/>
  <c r="H159" i="6"/>
  <c r="G159" i="6"/>
  <c r="F159" i="6"/>
  <c r="E159" i="6"/>
  <c r="AK158" i="6"/>
  <c r="AJ158" i="6"/>
  <c r="AI158" i="6"/>
  <c r="AH158" i="6"/>
  <c r="AG158" i="6"/>
  <c r="AF158" i="6"/>
  <c r="AE158" i="6"/>
  <c r="AD158" i="6"/>
  <c r="AC158" i="6"/>
  <c r="AB158" i="6"/>
  <c r="AA158" i="6"/>
  <c r="Z158" i="6"/>
  <c r="Y158" i="6"/>
  <c r="X158" i="6"/>
  <c r="T158" i="6"/>
  <c r="S158" i="6"/>
  <c r="R158" i="6"/>
  <c r="Q158" i="6"/>
  <c r="P158" i="6"/>
  <c r="O158" i="6"/>
  <c r="H158" i="6"/>
  <c r="AK157" i="6"/>
  <c r="AJ157" i="6"/>
  <c r="AI157" i="6"/>
  <c r="AH157" i="6"/>
  <c r="AG157" i="6"/>
  <c r="AF157" i="6"/>
  <c r="AE157" i="6"/>
  <c r="AD157" i="6"/>
  <c r="AC157" i="6"/>
  <c r="AB157" i="6"/>
  <c r="AA157" i="6"/>
  <c r="Z157" i="6"/>
  <c r="Y157" i="6"/>
  <c r="X157" i="6"/>
  <c r="T157" i="6"/>
  <c r="S157" i="6"/>
  <c r="R157" i="6"/>
  <c r="Q157" i="6"/>
  <c r="P157" i="6"/>
  <c r="O157" i="6"/>
  <c r="H157" i="6"/>
  <c r="AK156" i="6"/>
  <c r="AJ156" i="6"/>
  <c r="AI156" i="6"/>
  <c r="AH156" i="6"/>
  <c r="AG156" i="6"/>
  <c r="AF156" i="6"/>
  <c r="AE156" i="6"/>
  <c r="AD156" i="6"/>
  <c r="AC156" i="6"/>
  <c r="AB156" i="6"/>
  <c r="AA156" i="6"/>
  <c r="Z156" i="6"/>
  <c r="Y156" i="6"/>
  <c r="X156" i="6"/>
  <c r="T156" i="6"/>
  <c r="S156" i="6"/>
  <c r="R156" i="6"/>
  <c r="Q156" i="6"/>
  <c r="P156" i="6"/>
  <c r="O156" i="6"/>
  <c r="H156" i="6"/>
  <c r="AJ151" i="6"/>
  <c r="AI151" i="6"/>
  <c r="AH151" i="6"/>
  <c r="AG151" i="6"/>
  <c r="AF151" i="6"/>
  <c r="AE151" i="6"/>
  <c r="AD151" i="6"/>
  <c r="AC151" i="6"/>
  <c r="AB151" i="6"/>
  <c r="AA151" i="6"/>
  <c r="Z151" i="6"/>
  <c r="Y151" i="6"/>
  <c r="X151" i="6"/>
  <c r="S151" i="6"/>
  <c r="R151" i="6"/>
  <c r="Q151" i="6"/>
  <c r="P151" i="6"/>
  <c r="O151" i="6"/>
  <c r="M151" i="6"/>
  <c r="L151" i="6"/>
  <c r="H151" i="6"/>
  <c r="G151" i="6"/>
  <c r="F151" i="6"/>
  <c r="E151" i="6"/>
  <c r="AK150" i="6"/>
  <c r="AJ150" i="6"/>
  <c r="AI150" i="6"/>
  <c r="AH150" i="6"/>
  <c r="AG150" i="6"/>
  <c r="AF150" i="6"/>
  <c r="AE150" i="6"/>
  <c r="AD150" i="6"/>
  <c r="AC150" i="6"/>
  <c r="AB150" i="6"/>
  <c r="AA150" i="6"/>
  <c r="Z150" i="6"/>
  <c r="Y150" i="6"/>
  <c r="X150" i="6"/>
  <c r="T150" i="6"/>
  <c r="S150" i="6"/>
  <c r="R150" i="6"/>
  <c r="Q150" i="6"/>
  <c r="P150" i="6"/>
  <c r="O150" i="6"/>
  <c r="H150" i="6"/>
  <c r="AK149" i="6"/>
  <c r="AJ149" i="6"/>
  <c r="AI149" i="6"/>
  <c r="AH149" i="6"/>
  <c r="AG149" i="6"/>
  <c r="AF149" i="6"/>
  <c r="AE149" i="6"/>
  <c r="AD149" i="6"/>
  <c r="AC149" i="6"/>
  <c r="AB149" i="6"/>
  <c r="AA149" i="6"/>
  <c r="Z149" i="6"/>
  <c r="Y149" i="6"/>
  <c r="X149" i="6"/>
  <c r="T149" i="6"/>
  <c r="S149" i="6"/>
  <c r="R149" i="6"/>
  <c r="Q149" i="6"/>
  <c r="P149" i="6"/>
  <c r="O149" i="6"/>
  <c r="H149" i="6"/>
  <c r="AK144" i="6"/>
  <c r="AJ144" i="6"/>
  <c r="AI144" i="6"/>
  <c r="AH144" i="6"/>
  <c r="AG144" i="6"/>
  <c r="AF144" i="6"/>
  <c r="AE144" i="6"/>
  <c r="AD144" i="6"/>
  <c r="AC144" i="6"/>
  <c r="AB144" i="6"/>
  <c r="AA144" i="6"/>
  <c r="Z144" i="6"/>
  <c r="Y144" i="6"/>
  <c r="X144" i="6"/>
  <c r="S144" i="6"/>
  <c r="R144" i="6"/>
  <c r="Q144" i="6"/>
  <c r="P144" i="6"/>
  <c r="O144" i="6"/>
  <c r="M144" i="6"/>
  <c r="L144" i="6"/>
  <c r="H144" i="6"/>
  <c r="G144" i="6"/>
  <c r="F144" i="6"/>
  <c r="E144" i="6"/>
  <c r="AK143" i="6"/>
  <c r="AJ143" i="6"/>
  <c r="AI143" i="6"/>
  <c r="AH143" i="6"/>
  <c r="AG143" i="6"/>
  <c r="AF143" i="6"/>
  <c r="AE143" i="6"/>
  <c r="AD143" i="6"/>
  <c r="AC143" i="6"/>
  <c r="AB143" i="6"/>
  <c r="AA143" i="6"/>
  <c r="Z143" i="6"/>
  <c r="Y143" i="6"/>
  <c r="X143" i="6"/>
  <c r="S143" i="6"/>
  <c r="R143" i="6"/>
  <c r="Q143" i="6"/>
  <c r="P143" i="6"/>
  <c r="O143" i="6"/>
  <c r="M143" i="6"/>
  <c r="L143" i="6"/>
  <c r="H143" i="6"/>
  <c r="G143" i="6"/>
  <c r="F143" i="6"/>
  <c r="E143" i="6"/>
  <c r="AK142" i="6"/>
  <c r="AJ142" i="6"/>
  <c r="AI142" i="6"/>
  <c r="AH142" i="6"/>
  <c r="AG142" i="6"/>
  <c r="AF142" i="6"/>
  <c r="AE142" i="6"/>
  <c r="AD142" i="6"/>
  <c r="AC142" i="6"/>
  <c r="AB142" i="6"/>
  <c r="AA142" i="6"/>
  <c r="Z142" i="6"/>
  <c r="Y142" i="6"/>
  <c r="X142" i="6"/>
  <c r="S142" i="6"/>
  <c r="R142" i="6"/>
  <c r="Q142" i="6"/>
  <c r="P142" i="6"/>
  <c r="O142" i="6"/>
  <c r="M142" i="6"/>
  <c r="L142" i="6"/>
  <c r="H142" i="6"/>
  <c r="G142" i="6"/>
  <c r="F142" i="6"/>
  <c r="E142" i="6"/>
  <c r="AK141" i="6"/>
  <c r="AJ141" i="6"/>
  <c r="AI141" i="6"/>
  <c r="AH141" i="6"/>
  <c r="AG141" i="6"/>
  <c r="AF141" i="6"/>
  <c r="AE141" i="6"/>
  <c r="AD141" i="6"/>
  <c r="AC141" i="6"/>
  <c r="AB141" i="6"/>
  <c r="AA141" i="6"/>
  <c r="Z141" i="6"/>
  <c r="Y141" i="6"/>
  <c r="X141" i="6"/>
  <c r="S141" i="6"/>
  <c r="R141" i="6"/>
  <c r="Q141" i="6"/>
  <c r="P141" i="6"/>
  <c r="O141" i="6"/>
  <c r="M141" i="6"/>
  <c r="L141" i="6"/>
  <c r="H141" i="6"/>
  <c r="G141" i="6"/>
  <c r="F141" i="6"/>
  <c r="E141" i="6"/>
  <c r="AK140" i="6"/>
  <c r="AJ140" i="6"/>
  <c r="AI140" i="6"/>
  <c r="AH140" i="6"/>
  <c r="AG140" i="6"/>
  <c r="AF140" i="6"/>
  <c r="AE140" i="6"/>
  <c r="AD140" i="6"/>
  <c r="AC140" i="6"/>
  <c r="AB140" i="6"/>
  <c r="AA140" i="6"/>
  <c r="Z140" i="6"/>
  <c r="Y140" i="6"/>
  <c r="X140" i="6"/>
  <c r="T140" i="6"/>
  <c r="S140" i="6"/>
  <c r="R140" i="6"/>
  <c r="Q140" i="6"/>
  <c r="P140" i="6"/>
  <c r="O140" i="6"/>
  <c r="I140" i="6"/>
  <c r="H140" i="6"/>
  <c r="AK139" i="6"/>
  <c r="AJ139" i="6"/>
  <c r="AI139" i="6"/>
  <c r="AH139" i="6"/>
  <c r="AG139" i="6"/>
  <c r="AF139" i="6"/>
  <c r="AE139" i="6"/>
  <c r="AD139" i="6"/>
  <c r="AC139" i="6"/>
  <c r="AB139" i="6"/>
  <c r="AA139" i="6"/>
  <c r="Z139" i="6"/>
  <c r="Y139" i="6"/>
  <c r="X139" i="6"/>
  <c r="T139" i="6"/>
  <c r="S139" i="6"/>
  <c r="R139" i="6"/>
  <c r="Q139" i="6"/>
  <c r="P139" i="6"/>
  <c r="O139" i="6"/>
  <c r="I139" i="6"/>
  <c r="H139" i="6"/>
  <c r="AK137" i="6"/>
  <c r="AJ137" i="6"/>
  <c r="AI137" i="6"/>
  <c r="AH137" i="6"/>
  <c r="AG137" i="6"/>
  <c r="AF137" i="6"/>
  <c r="AE137" i="6"/>
  <c r="AD137" i="6"/>
  <c r="AC137" i="6"/>
  <c r="AB137" i="6"/>
  <c r="AA137" i="6"/>
  <c r="Z137" i="6"/>
  <c r="Y137" i="6"/>
  <c r="X137" i="6"/>
  <c r="T137" i="6"/>
  <c r="S137" i="6"/>
  <c r="R137" i="6"/>
  <c r="Q137" i="6"/>
  <c r="P137" i="6"/>
  <c r="O137" i="6"/>
  <c r="I137" i="6"/>
  <c r="H137" i="6"/>
  <c r="AK135" i="6"/>
  <c r="AJ135" i="6"/>
  <c r="AI135" i="6"/>
  <c r="AH135" i="6"/>
  <c r="AG135" i="6"/>
  <c r="AF135" i="6"/>
  <c r="AE135" i="6"/>
  <c r="AD135" i="6"/>
  <c r="AC135" i="6"/>
  <c r="AB135" i="6"/>
  <c r="AA135" i="6"/>
  <c r="Z135" i="6"/>
  <c r="Y135" i="6"/>
  <c r="X135" i="6"/>
  <c r="T135" i="6"/>
  <c r="S135" i="6"/>
  <c r="R135" i="6"/>
  <c r="Q135" i="6"/>
  <c r="P135" i="6"/>
  <c r="O135" i="6"/>
  <c r="I135" i="6"/>
  <c r="H135" i="6"/>
  <c r="AK134" i="6"/>
  <c r="AJ134" i="6"/>
  <c r="AI134" i="6"/>
  <c r="AH134" i="6"/>
  <c r="AG134" i="6"/>
  <c r="AF134" i="6"/>
  <c r="AE134" i="6"/>
  <c r="AD134" i="6"/>
  <c r="AC134" i="6"/>
  <c r="AB134" i="6"/>
  <c r="AA134" i="6"/>
  <c r="Z134" i="6"/>
  <c r="Y134" i="6"/>
  <c r="X134" i="6"/>
  <c r="T134" i="6"/>
  <c r="S134" i="6"/>
  <c r="R134" i="6"/>
  <c r="Q134" i="6"/>
  <c r="P134" i="6"/>
  <c r="O134" i="6"/>
  <c r="I134" i="6"/>
  <c r="H134" i="6"/>
  <c r="AK133" i="6"/>
  <c r="AJ133" i="6"/>
  <c r="AI133" i="6"/>
  <c r="AH133" i="6"/>
  <c r="AG133" i="6"/>
  <c r="AF133" i="6"/>
  <c r="AE133" i="6"/>
  <c r="AD133" i="6"/>
  <c r="AC133" i="6"/>
  <c r="AB133" i="6"/>
  <c r="AA133" i="6"/>
  <c r="Z133" i="6"/>
  <c r="Y133" i="6"/>
  <c r="X133" i="6"/>
  <c r="T133" i="6"/>
  <c r="S133" i="6"/>
  <c r="R133" i="6"/>
  <c r="Q133" i="6"/>
  <c r="P133" i="6"/>
  <c r="O133" i="6"/>
  <c r="I133" i="6"/>
  <c r="H133" i="6"/>
  <c r="AK132" i="6"/>
  <c r="AJ132" i="6"/>
  <c r="AI132" i="6"/>
  <c r="AH132" i="6"/>
  <c r="AG132" i="6"/>
  <c r="AF132" i="6"/>
  <c r="AE132" i="6"/>
  <c r="AD132" i="6"/>
  <c r="AC132" i="6"/>
  <c r="AB132" i="6"/>
  <c r="AA132" i="6"/>
  <c r="Z132" i="6"/>
  <c r="Y132" i="6"/>
  <c r="X132" i="6"/>
  <c r="T132" i="6"/>
  <c r="S132" i="6"/>
  <c r="R132" i="6"/>
  <c r="Q132" i="6"/>
  <c r="P132" i="6"/>
  <c r="O132" i="6"/>
  <c r="I132" i="6"/>
  <c r="H132" i="6"/>
  <c r="AK131" i="6"/>
  <c r="AJ131" i="6"/>
  <c r="AI131" i="6"/>
  <c r="AH131" i="6"/>
  <c r="AG131" i="6"/>
  <c r="AF131" i="6"/>
  <c r="AE131" i="6"/>
  <c r="AD131" i="6"/>
  <c r="AC131" i="6"/>
  <c r="AB131" i="6"/>
  <c r="AA131" i="6"/>
  <c r="Z131" i="6"/>
  <c r="Y131" i="6"/>
  <c r="X131" i="6"/>
  <c r="T131" i="6"/>
  <c r="S131" i="6"/>
  <c r="R131" i="6"/>
  <c r="Q131" i="6"/>
  <c r="P131" i="6"/>
  <c r="O131" i="6"/>
  <c r="I131" i="6"/>
  <c r="H131" i="6"/>
  <c r="AK130" i="6"/>
  <c r="AJ130" i="6"/>
  <c r="AI130" i="6"/>
  <c r="AH130" i="6"/>
  <c r="AG130" i="6"/>
  <c r="AF130" i="6"/>
  <c r="AE130" i="6"/>
  <c r="AD130" i="6"/>
  <c r="AC130" i="6"/>
  <c r="AB130" i="6"/>
  <c r="AA130" i="6"/>
  <c r="Z130" i="6"/>
  <c r="Y130" i="6"/>
  <c r="X130" i="6"/>
  <c r="T130" i="6"/>
  <c r="S130" i="6"/>
  <c r="R130" i="6"/>
  <c r="Q130" i="6"/>
  <c r="P130" i="6"/>
  <c r="O130" i="6"/>
  <c r="I130" i="6"/>
  <c r="H130" i="6"/>
  <c r="AK129" i="6"/>
  <c r="AJ129" i="6"/>
  <c r="AI129" i="6"/>
  <c r="AH129" i="6"/>
  <c r="AG129" i="6"/>
  <c r="AF129" i="6"/>
  <c r="AE129" i="6"/>
  <c r="AD129" i="6"/>
  <c r="AC129" i="6"/>
  <c r="AB129" i="6"/>
  <c r="AA129" i="6"/>
  <c r="Z129" i="6"/>
  <c r="Y129" i="6"/>
  <c r="X129" i="6"/>
  <c r="T129" i="6"/>
  <c r="S129" i="6"/>
  <c r="R129" i="6"/>
  <c r="Q129" i="6"/>
  <c r="P129" i="6"/>
  <c r="O129" i="6"/>
  <c r="I129" i="6"/>
  <c r="H129" i="6"/>
  <c r="AK128" i="6"/>
  <c r="AJ128" i="6"/>
  <c r="AI128" i="6"/>
  <c r="AH128" i="6"/>
  <c r="AG128" i="6"/>
  <c r="AF128" i="6"/>
  <c r="AE128" i="6"/>
  <c r="AD128" i="6"/>
  <c r="AC128" i="6"/>
  <c r="AB128" i="6"/>
  <c r="AA128" i="6"/>
  <c r="Z128" i="6"/>
  <c r="Y128" i="6"/>
  <c r="X128" i="6"/>
  <c r="S128" i="6"/>
  <c r="R128" i="6"/>
  <c r="Q128" i="6"/>
  <c r="P128" i="6"/>
  <c r="O128" i="6"/>
  <c r="M128" i="6"/>
  <c r="L128" i="6"/>
  <c r="H128" i="6"/>
  <c r="G128" i="6"/>
  <c r="F128" i="6"/>
  <c r="E128" i="6"/>
  <c r="AK126" i="6"/>
  <c r="AJ126" i="6"/>
  <c r="AI126" i="6"/>
  <c r="AH126" i="6"/>
  <c r="AG126" i="6"/>
  <c r="AF126" i="6"/>
  <c r="AE126" i="6"/>
  <c r="AD126" i="6"/>
  <c r="AC126" i="6"/>
  <c r="AB126" i="6"/>
  <c r="AA126" i="6"/>
  <c r="Z126" i="6"/>
  <c r="Y126" i="6"/>
  <c r="X126" i="6"/>
  <c r="T126" i="6"/>
  <c r="S126" i="6"/>
  <c r="R126" i="6"/>
  <c r="Q126" i="6"/>
  <c r="P126" i="6"/>
  <c r="O126" i="6"/>
  <c r="I126" i="6"/>
  <c r="H126" i="6"/>
  <c r="AK125" i="6"/>
  <c r="AJ125" i="6"/>
  <c r="AI125" i="6"/>
  <c r="AH125" i="6"/>
  <c r="AG125" i="6"/>
  <c r="AF125" i="6"/>
  <c r="AE125" i="6"/>
  <c r="AD125" i="6"/>
  <c r="AC125" i="6"/>
  <c r="AB125" i="6"/>
  <c r="AA125" i="6"/>
  <c r="Z125" i="6"/>
  <c r="Y125" i="6"/>
  <c r="X125" i="6"/>
  <c r="T125" i="6"/>
  <c r="S125" i="6"/>
  <c r="R125" i="6"/>
  <c r="Q125" i="6"/>
  <c r="P125" i="6"/>
  <c r="O125" i="6"/>
  <c r="I125" i="6"/>
  <c r="H125" i="6"/>
  <c r="AK124" i="6"/>
  <c r="AJ124" i="6"/>
  <c r="AI124" i="6"/>
  <c r="AH124" i="6"/>
  <c r="AG124" i="6"/>
  <c r="AF124" i="6"/>
  <c r="AE124" i="6"/>
  <c r="AD124" i="6"/>
  <c r="AC124" i="6"/>
  <c r="AB124" i="6"/>
  <c r="AA124" i="6"/>
  <c r="Z124" i="6"/>
  <c r="Y124" i="6"/>
  <c r="X124" i="6"/>
  <c r="T124" i="6"/>
  <c r="S124" i="6"/>
  <c r="R124" i="6"/>
  <c r="Q124" i="6"/>
  <c r="P124" i="6"/>
  <c r="O124" i="6"/>
  <c r="I124" i="6"/>
  <c r="H124" i="6"/>
  <c r="AK123" i="6"/>
  <c r="AJ123" i="6"/>
  <c r="AI123" i="6"/>
  <c r="AH123" i="6"/>
  <c r="AG123" i="6"/>
  <c r="AF123" i="6"/>
  <c r="AE123" i="6"/>
  <c r="AD123" i="6"/>
  <c r="AC123" i="6"/>
  <c r="AB123" i="6"/>
  <c r="AA123" i="6"/>
  <c r="Z123" i="6"/>
  <c r="Y123" i="6"/>
  <c r="X123" i="6"/>
  <c r="T123" i="6"/>
  <c r="S123" i="6"/>
  <c r="R123" i="6"/>
  <c r="Q123" i="6"/>
  <c r="P123" i="6"/>
  <c r="O123" i="6"/>
  <c r="I123" i="6"/>
  <c r="H123" i="6"/>
  <c r="AK122" i="6"/>
  <c r="AJ122" i="6"/>
  <c r="AI122" i="6"/>
  <c r="AH122" i="6"/>
  <c r="AG122" i="6"/>
  <c r="AF122" i="6"/>
  <c r="AE122" i="6"/>
  <c r="AD122" i="6"/>
  <c r="AC122" i="6"/>
  <c r="AB122" i="6"/>
  <c r="AA122" i="6"/>
  <c r="Z122" i="6"/>
  <c r="Y122" i="6"/>
  <c r="X122" i="6"/>
  <c r="T122" i="6"/>
  <c r="S122" i="6"/>
  <c r="R122" i="6"/>
  <c r="Q122" i="6"/>
  <c r="P122" i="6"/>
  <c r="O122" i="6"/>
  <c r="I122" i="6"/>
  <c r="H122" i="6"/>
  <c r="AK121" i="6"/>
  <c r="AJ121" i="6"/>
  <c r="AI121" i="6"/>
  <c r="AH121" i="6"/>
  <c r="AG121" i="6"/>
  <c r="AF121" i="6"/>
  <c r="AE121" i="6"/>
  <c r="AD121" i="6"/>
  <c r="AC121" i="6"/>
  <c r="AB121" i="6"/>
  <c r="AA121" i="6"/>
  <c r="Z121" i="6"/>
  <c r="Y121" i="6"/>
  <c r="X121" i="6"/>
  <c r="T121" i="6"/>
  <c r="S121" i="6"/>
  <c r="R121" i="6"/>
  <c r="Q121" i="6"/>
  <c r="P121" i="6"/>
  <c r="O121" i="6"/>
  <c r="I121" i="6"/>
  <c r="H121" i="6"/>
  <c r="AK120" i="6"/>
  <c r="AJ120" i="6"/>
  <c r="AI120" i="6"/>
  <c r="AH120" i="6"/>
  <c r="AG120" i="6"/>
  <c r="AF120" i="6"/>
  <c r="AE120" i="6"/>
  <c r="AD120" i="6"/>
  <c r="AC120" i="6"/>
  <c r="AB120" i="6"/>
  <c r="AA120" i="6"/>
  <c r="Z120" i="6"/>
  <c r="Y120" i="6"/>
  <c r="X120" i="6"/>
  <c r="T120" i="6"/>
  <c r="S120" i="6"/>
  <c r="R120" i="6"/>
  <c r="Q120" i="6"/>
  <c r="P120" i="6"/>
  <c r="O120" i="6"/>
  <c r="I120" i="6"/>
  <c r="H120" i="6"/>
  <c r="AK118" i="6"/>
  <c r="AJ118" i="6"/>
  <c r="AI118" i="6"/>
  <c r="AH118" i="6"/>
  <c r="AG118" i="6"/>
  <c r="AF118" i="6"/>
  <c r="AE118" i="6"/>
  <c r="AD118" i="6"/>
  <c r="AC118" i="6"/>
  <c r="AB118" i="6"/>
  <c r="AA118" i="6"/>
  <c r="Z118" i="6"/>
  <c r="Y118" i="6"/>
  <c r="X118" i="6"/>
  <c r="T118" i="6"/>
  <c r="S118" i="6"/>
  <c r="R118" i="6"/>
  <c r="Q118" i="6"/>
  <c r="P118" i="6"/>
  <c r="O118" i="6"/>
  <c r="M118" i="6"/>
  <c r="L118" i="6"/>
  <c r="H118" i="6"/>
  <c r="G118" i="6"/>
  <c r="F118" i="6"/>
  <c r="E118" i="6"/>
  <c r="AK117" i="6"/>
  <c r="AJ117" i="6"/>
  <c r="AI117" i="6"/>
  <c r="AH117" i="6"/>
  <c r="AG117" i="6"/>
  <c r="AF117" i="6"/>
  <c r="AE117" i="6"/>
  <c r="AD117" i="6"/>
  <c r="AC117" i="6"/>
  <c r="AB117" i="6"/>
  <c r="AA117" i="6"/>
  <c r="Z117" i="6"/>
  <c r="Y117" i="6"/>
  <c r="X117" i="6"/>
  <c r="T117" i="6"/>
  <c r="S117" i="6"/>
  <c r="R117" i="6"/>
  <c r="Q117" i="6"/>
  <c r="P117" i="6"/>
  <c r="O117" i="6"/>
  <c r="I117" i="6"/>
  <c r="H117" i="6"/>
  <c r="AK116" i="6"/>
  <c r="AJ116" i="6"/>
  <c r="AI116" i="6"/>
  <c r="AH116" i="6"/>
  <c r="AG116" i="6"/>
  <c r="AF116" i="6"/>
  <c r="AE116" i="6"/>
  <c r="AD116" i="6"/>
  <c r="AC116" i="6"/>
  <c r="AB116" i="6"/>
  <c r="AA116" i="6"/>
  <c r="Z116" i="6"/>
  <c r="Y116" i="6"/>
  <c r="X116" i="6"/>
  <c r="T116" i="6"/>
  <c r="S116" i="6"/>
  <c r="R116" i="6"/>
  <c r="Q116" i="6"/>
  <c r="P116" i="6"/>
  <c r="O116" i="6"/>
  <c r="I116" i="6"/>
  <c r="H116" i="6"/>
  <c r="AK115" i="6"/>
  <c r="AJ115" i="6"/>
  <c r="AI115" i="6"/>
  <c r="AH115" i="6"/>
  <c r="AG115" i="6"/>
  <c r="AF115" i="6"/>
  <c r="AE115" i="6"/>
  <c r="AD115" i="6"/>
  <c r="AC115" i="6"/>
  <c r="AB115" i="6"/>
  <c r="AA115" i="6"/>
  <c r="Z115" i="6"/>
  <c r="Y115" i="6"/>
  <c r="X115" i="6"/>
  <c r="S115" i="6"/>
  <c r="R115" i="6"/>
  <c r="Q115" i="6"/>
  <c r="P115" i="6"/>
  <c r="O115" i="6"/>
  <c r="M115" i="6"/>
  <c r="L115" i="6"/>
  <c r="H115" i="6"/>
  <c r="G115" i="6"/>
  <c r="F115" i="6"/>
  <c r="E115" i="6"/>
  <c r="AK114" i="6"/>
  <c r="AJ114" i="6"/>
  <c r="AI114" i="6"/>
  <c r="AH114" i="6"/>
  <c r="AG114" i="6"/>
  <c r="AF114" i="6"/>
  <c r="AE114" i="6"/>
  <c r="AD114" i="6"/>
  <c r="AC114" i="6"/>
  <c r="AB114" i="6"/>
  <c r="AA114" i="6"/>
  <c r="Z114" i="6"/>
  <c r="Y114" i="6"/>
  <c r="X114" i="6"/>
  <c r="T114" i="6"/>
  <c r="S114" i="6"/>
  <c r="R114" i="6"/>
  <c r="Q114" i="6"/>
  <c r="P114" i="6"/>
  <c r="O114" i="6"/>
  <c r="I114" i="6"/>
  <c r="H114" i="6"/>
  <c r="AK113" i="6"/>
  <c r="AJ113" i="6"/>
  <c r="AI113" i="6"/>
  <c r="AH113" i="6"/>
  <c r="AG113" i="6"/>
  <c r="AF113" i="6"/>
  <c r="AE113" i="6"/>
  <c r="AD113" i="6"/>
  <c r="AC113" i="6"/>
  <c r="AB113" i="6"/>
  <c r="AA113" i="6"/>
  <c r="Z113" i="6"/>
  <c r="Y113" i="6"/>
  <c r="X113" i="6"/>
  <c r="T113" i="6"/>
  <c r="S113" i="6"/>
  <c r="R113" i="6"/>
  <c r="Q113" i="6"/>
  <c r="P113" i="6"/>
  <c r="O113" i="6"/>
  <c r="I113" i="6"/>
  <c r="H113" i="6"/>
  <c r="AK112" i="6"/>
  <c r="AJ112" i="6"/>
  <c r="AI112" i="6"/>
  <c r="AH112" i="6"/>
  <c r="AG112" i="6"/>
  <c r="AF112" i="6"/>
  <c r="AE112" i="6"/>
  <c r="AD112" i="6"/>
  <c r="AC112" i="6"/>
  <c r="AB112" i="6"/>
  <c r="AA112" i="6"/>
  <c r="Z112" i="6"/>
  <c r="Y112" i="6"/>
  <c r="X112" i="6"/>
  <c r="T112" i="6"/>
  <c r="S112" i="6"/>
  <c r="R112" i="6"/>
  <c r="Q112" i="6"/>
  <c r="P112" i="6"/>
  <c r="O112" i="6"/>
  <c r="I112" i="6"/>
  <c r="H112" i="6"/>
  <c r="AK111" i="6"/>
  <c r="AJ111" i="6"/>
  <c r="AI111" i="6"/>
  <c r="AH111" i="6"/>
  <c r="AG111" i="6"/>
  <c r="AF111" i="6"/>
  <c r="AE111" i="6"/>
  <c r="AD111" i="6"/>
  <c r="AC111" i="6"/>
  <c r="AB111" i="6"/>
  <c r="AA111" i="6"/>
  <c r="Z111" i="6"/>
  <c r="Y111" i="6"/>
  <c r="X111" i="6"/>
  <c r="T111" i="6"/>
  <c r="S111" i="6"/>
  <c r="R111" i="6"/>
  <c r="Q111" i="6"/>
  <c r="P111" i="6"/>
  <c r="O111" i="6"/>
  <c r="I111" i="6"/>
  <c r="H111" i="6"/>
  <c r="AK110" i="6"/>
  <c r="AJ110" i="6"/>
  <c r="AI110" i="6"/>
  <c r="AH110" i="6"/>
  <c r="AG110" i="6"/>
  <c r="AF110" i="6"/>
  <c r="AE110" i="6"/>
  <c r="AD110" i="6"/>
  <c r="AC110" i="6"/>
  <c r="AB110" i="6"/>
  <c r="AA110" i="6"/>
  <c r="Z110" i="6"/>
  <c r="Y110" i="6"/>
  <c r="X110" i="6"/>
  <c r="T110" i="6"/>
  <c r="S110" i="6"/>
  <c r="R110" i="6"/>
  <c r="Q110" i="6"/>
  <c r="P110" i="6"/>
  <c r="O110" i="6"/>
  <c r="I110" i="6"/>
  <c r="H110" i="6"/>
  <c r="AK109" i="6"/>
  <c r="AJ109" i="6"/>
  <c r="AI109" i="6"/>
  <c r="AH109" i="6"/>
  <c r="AG109" i="6"/>
  <c r="AF109" i="6"/>
  <c r="AE109" i="6"/>
  <c r="AD109" i="6"/>
  <c r="AC109" i="6"/>
  <c r="AB109" i="6"/>
  <c r="AA109" i="6"/>
  <c r="Z109" i="6"/>
  <c r="Y109" i="6"/>
  <c r="X109" i="6"/>
  <c r="T109" i="6"/>
  <c r="S109" i="6"/>
  <c r="R109" i="6"/>
  <c r="Q109" i="6"/>
  <c r="P109" i="6"/>
  <c r="O109" i="6"/>
  <c r="I109" i="6"/>
  <c r="H109" i="6"/>
  <c r="AK108" i="6"/>
  <c r="AJ108" i="6"/>
  <c r="AI108" i="6"/>
  <c r="AH108" i="6"/>
  <c r="AG108" i="6"/>
  <c r="AF108" i="6"/>
  <c r="AE108" i="6"/>
  <c r="AD108" i="6"/>
  <c r="AC108" i="6"/>
  <c r="AB108" i="6"/>
  <c r="AA108" i="6"/>
  <c r="Z108" i="6"/>
  <c r="Y108" i="6"/>
  <c r="X108" i="6"/>
  <c r="T108" i="6"/>
  <c r="S108" i="6"/>
  <c r="R108" i="6"/>
  <c r="Q108" i="6"/>
  <c r="P108" i="6"/>
  <c r="O108" i="6"/>
  <c r="I108" i="6"/>
  <c r="H108" i="6"/>
  <c r="AK107" i="6"/>
  <c r="AJ107" i="6"/>
  <c r="AI107" i="6"/>
  <c r="AH107" i="6"/>
  <c r="AG107" i="6"/>
  <c r="AF107" i="6"/>
  <c r="AE107" i="6"/>
  <c r="AD107" i="6"/>
  <c r="AC107" i="6"/>
  <c r="AB107" i="6"/>
  <c r="AA107" i="6"/>
  <c r="Z107" i="6"/>
  <c r="Y107" i="6"/>
  <c r="X107" i="6"/>
  <c r="T107" i="6"/>
  <c r="S107" i="6"/>
  <c r="R107" i="6"/>
  <c r="Q107" i="6"/>
  <c r="P107" i="6"/>
  <c r="O107" i="6"/>
  <c r="I107" i="6"/>
  <c r="H107" i="6"/>
  <c r="AK106" i="6"/>
  <c r="AJ106" i="6"/>
  <c r="AI106" i="6"/>
  <c r="AH106" i="6"/>
  <c r="AG106" i="6"/>
  <c r="AF106" i="6"/>
  <c r="AE106" i="6"/>
  <c r="AD106" i="6"/>
  <c r="AC106" i="6"/>
  <c r="AB106" i="6"/>
  <c r="AA106" i="6"/>
  <c r="Z106" i="6"/>
  <c r="Y106" i="6"/>
  <c r="X106" i="6"/>
  <c r="T106" i="6"/>
  <c r="S106" i="6"/>
  <c r="R106" i="6"/>
  <c r="Q106" i="6"/>
  <c r="P106" i="6"/>
  <c r="O106" i="6"/>
  <c r="I106" i="6"/>
  <c r="H106" i="6"/>
  <c r="AK105" i="6"/>
  <c r="AJ105" i="6"/>
  <c r="AI105" i="6"/>
  <c r="AH105" i="6"/>
  <c r="AG105" i="6"/>
  <c r="AF105" i="6"/>
  <c r="AE105" i="6"/>
  <c r="AD105" i="6"/>
  <c r="AC105" i="6"/>
  <c r="AB105" i="6"/>
  <c r="AA105" i="6"/>
  <c r="Z105" i="6"/>
  <c r="Y105" i="6"/>
  <c r="X105" i="6"/>
  <c r="T105" i="6"/>
  <c r="S105" i="6"/>
  <c r="R105" i="6"/>
  <c r="Q105" i="6"/>
  <c r="P105" i="6"/>
  <c r="O105" i="6"/>
  <c r="I105" i="6"/>
  <c r="H105" i="6"/>
  <c r="AK103" i="6"/>
  <c r="AJ103" i="6"/>
  <c r="AI103" i="6"/>
  <c r="AH103" i="6"/>
  <c r="AG103" i="6"/>
  <c r="AF103" i="6"/>
  <c r="AE103" i="6"/>
  <c r="AD103" i="6"/>
  <c r="AC103" i="6"/>
  <c r="AB103" i="6"/>
  <c r="AA103" i="6"/>
  <c r="Z103" i="6"/>
  <c r="Y103" i="6"/>
  <c r="X103" i="6"/>
  <c r="S103" i="6"/>
  <c r="R103" i="6"/>
  <c r="Q103" i="6"/>
  <c r="P103" i="6"/>
  <c r="O103" i="6"/>
  <c r="M103" i="6"/>
  <c r="L103" i="6"/>
  <c r="H103" i="6"/>
  <c r="G103" i="6"/>
  <c r="F103" i="6"/>
  <c r="E103" i="6"/>
  <c r="AK102" i="6"/>
  <c r="AJ102" i="6"/>
  <c r="AI102" i="6"/>
  <c r="AH102" i="6"/>
  <c r="AG102" i="6"/>
  <c r="AF102" i="6"/>
  <c r="AE102" i="6"/>
  <c r="AD102" i="6"/>
  <c r="AC102" i="6"/>
  <c r="AB102" i="6"/>
  <c r="AA102" i="6"/>
  <c r="Z102" i="6"/>
  <c r="Y102" i="6"/>
  <c r="X102" i="6"/>
  <c r="T102" i="6"/>
  <c r="S102" i="6"/>
  <c r="R102" i="6"/>
  <c r="Q102" i="6"/>
  <c r="P102" i="6"/>
  <c r="O102" i="6"/>
  <c r="I102" i="6"/>
  <c r="H102" i="6"/>
  <c r="AK101" i="6"/>
  <c r="AJ101" i="6"/>
  <c r="AI101" i="6"/>
  <c r="AH101" i="6"/>
  <c r="AG101" i="6"/>
  <c r="AF101" i="6"/>
  <c r="AE101" i="6"/>
  <c r="AD101" i="6"/>
  <c r="AC101" i="6"/>
  <c r="AB101" i="6"/>
  <c r="AA101" i="6"/>
  <c r="Z101" i="6"/>
  <c r="Y101" i="6"/>
  <c r="X101" i="6"/>
  <c r="T101" i="6"/>
  <c r="S101" i="6"/>
  <c r="R101" i="6"/>
  <c r="Q101" i="6"/>
  <c r="P101" i="6"/>
  <c r="O101" i="6"/>
  <c r="I101" i="6"/>
  <c r="H101" i="6"/>
  <c r="AK100" i="6"/>
  <c r="AJ100" i="6"/>
  <c r="AI100" i="6"/>
  <c r="AH100" i="6"/>
  <c r="AG100" i="6"/>
  <c r="AF100" i="6"/>
  <c r="AE100" i="6"/>
  <c r="AD100" i="6"/>
  <c r="AC100" i="6"/>
  <c r="AB100" i="6"/>
  <c r="AA100" i="6"/>
  <c r="Z100" i="6"/>
  <c r="Y100" i="6"/>
  <c r="X100" i="6"/>
  <c r="T100" i="6"/>
  <c r="S100" i="6"/>
  <c r="R100" i="6"/>
  <c r="Q100" i="6"/>
  <c r="P100" i="6"/>
  <c r="O100" i="6"/>
  <c r="I100" i="6"/>
  <c r="H100" i="6"/>
  <c r="AK99" i="6"/>
  <c r="AJ99" i="6"/>
  <c r="AI99" i="6"/>
  <c r="AH99" i="6"/>
  <c r="AG99" i="6"/>
  <c r="AF99" i="6"/>
  <c r="AE99" i="6"/>
  <c r="AD99" i="6"/>
  <c r="AC99" i="6"/>
  <c r="AB99" i="6"/>
  <c r="AA99" i="6"/>
  <c r="Z99" i="6"/>
  <c r="Y99" i="6"/>
  <c r="X99" i="6"/>
  <c r="T99" i="6"/>
  <c r="S99" i="6"/>
  <c r="R99" i="6"/>
  <c r="Q99" i="6"/>
  <c r="P99" i="6"/>
  <c r="O99" i="6"/>
  <c r="I99" i="6"/>
  <c r="H99" i="6"/>
  <c r="AK98" i="6"/>
  <c r="AJ98" i="6"/>
  <c r="AI98" i="6"/>
  <c r="AH98" i="6"/>
  <c r="AG98" i="6"/>
  <c r="AF98" i="6"/>
  <c r="AE98" i="6"/>
  <c r="AD98" i="6"/>
  <c r="AC98" i="6"/>
  <c r="AB98" i="6"/>
  <c r="AA98" i="6"/>
  <c r="Z98" i="6"/>
  <c r="Y98" i="6"/>
  <c r="X98" i="6"/>
  <c r="T98" i="6"/>
  <c r="S98" i="6"/>
  <c r="R98" i="6"/>
  <c r="Q98" i="6"/>
  <c r="P98" i="6"/>
  <c r="O98" i="6"/>
  <c r="I98" i="6"/>
  <c r="H98" i="6"/>
  <c r="AK97" i="6"/>
  <c r="AJ97" i="6"/>
  <c r="AI97" i="6"/>
  <c r="AH97" i="6"/>
  <c r="AG97" i="6"/>
  <c r="AF97" i="6"/>
  <c r="AE97" i="6"/>
  <c r="AD97" i="6"/>
  <c r="AC97" i="6"/>
  <c r="AB97" i="6"/>
  <c r="AA97" i="6"/>
  <c r="Z97" i="6"/>
  <c r="Y97" i="6"/>
  <c r="X97" i="6"/>
  <c r="T97" i="6"/>
  <c r="S97" i="6"/>
  <c r="R97" i="6"/>
  <c r="Q97" i="6"/>
  <c r="P97" i="6"/>
  <c r="O97" i="6"/>
  <c r="I97" i="6"/>
  <c r="H97" i="6"/>
  <c r="AK96" i="6"/>
  <c r="AJ96" i="6"/>
  <c r="AI96" i="6"/>
  <c r="AH96" i="6"/>
  <c r="AG96" i="6"/>
  <c r="AF96" i="6"/>
  <c r="AE96" i="6"/>
  <c r="AD96" i="6"/>
  <c r="AC96" i="6"/>
  <c r="AB96" i="6"/>
  <c r="AA96" i="6"/>
  <c r="Z96" i="6"/>
  <c r="Y96" i="6"/>
  <c r="X96" i="6"/>
  <c r="T96" i="6"/>
  <c r="S96" i="6"/>
  <c r="R96" i="6"/>
  <c r="Q96" i="6"/>
  <c r="P96" i="6"/>
  <c r="O96" i="6"/>
  <c r="I96" i="6"/>
  <c r="H96" i="6"/>
  <c r="AK95" i="6"/>
  <c r="AJ95" i="6"/>
  <c r="AI95" i="6"/>
  <c r="AH95" i="6"/>
  <c r="AG95" i="6"/>
  <c r="AF95" i="6"/>
  <c r="AE95" i="6"/>
  <c r="AD95" i="6"/>
  <c r="AC95" i="6"/>
  <c r="AB95" i="6"/>
  <c r="AA95" i="6"/>
  <c r="Z95" i="6"/>
  <c r="Y95" i="6"/>
  <c r="X95" i="6"/>
  <c r="T95" i="6"/>
  <c r="S95" i="6"/>
  <c r="R95" i="6"/>
  <c r="Q95" i="6"/>
  <c r="P95" i="6"/>
  <c r="O95" i="6"/>
  <c r="I95" i="6"/>
  <c r="H95" i="6"/>
  <c r="AK94" i="6"/>
  <c r="AJ94" i="6"/>
  <c r="AI94" i="6"/>
  <c r="AH94" i="6"/>
  <c r="AG94" i="6"/>
  <c r="AF94" i="6"/>
  <c r="AE94" i="6"/>
  <c r="AD94" i="6"/>
  <c r="AC94" i="6"/>
  <c r="AB94" i="6"/>
  <c r="AA94" i="6"/>
  <c r="Z94" i="6"/>
  <c r="Y94" i="6"/>
  <c r="X94" i="6"/>
  <c r="T94" i="6"/>
  <c r="S94" i="6"/>
  <c r="R94" i="6"/>
  <c r="Q94" i="6"/>
  <c r="P94" i="6"/>
  <c r="O94" i="6"/>
  <c r="I94" i="6"/>
  <c r="H94" i="6"/>
  <c r="AK93" i="6"/>
  <c r="AJ93" i="6"/>
  <c r="AI93" i="6"/>
  <c r="AH93" i="6"/>
  <c r="AG93" i="6"/>
  <c r="AF93" i="6"/>
  <c r="AE93" i="6"/>
  <c r="AD93" i="6"/>
  <c r="AC93" i="6"/>
  <c r="AB93" i="6"/>
  <c r="AA93" i="6"/>
  <c r="Z93" i="6"/>
  <c r="Y93" i="6"/>
  <c r="X93" i="6"/>
  <c r="T93" i="6"/>
  <c r="S93" i="6"/>
  <c r="R93" i="6"/>
  <c r="Q93" i="6"/>
  <c r="P93" i="6"/>
  <c r="O93" i="6"/>
  <c r="I93" i="6"/>
  <c r="H93" i="6"/>
  <c r="AK92" i="6"/>
  <c r="AJ92" i="6"/>
  <c r="AI92" i="6"/>
  <c r="AH92" i="6"/>
  <c r="AG92" i="6"/>
  <c r="AF92" i="6"/>
  <c r="AE92" i="6"/>
  <c r="AD92" i="6"/>
  <c r="AC92" i="6"/>
  <c r="AB92" i="6"/>
  <c r="AA92" i="6"/>
  <c r="Z92" i="6"/>
  <c r="Y92" i="6"/>
  <c r="X92" i="6"/>
  <c r="T92" i="6"/>
  <c r="S92" i="6"/>
  <c r="R92" i="6"/>
  <c r="Q92" i="6"/>
  <c r="P92" i="6"/>
  <c r="O92" i="6"/>
  <c r="I92" i="6"/>
  <c r="H92" i="6"/>
  <c r="AK90" i="6"/>
  <c r="AJ90" i="6"/>
  <c r="AI90" i="6"/>
  <c r="AH90" i="6"/>
  <c r="AG90" i="6"/>
  <c r="AF90" i="6"/>
  <c r="AE90" i="6"/>
  <c r="AD90" i="6"/>
  <c r="AC90" i="6"/>
  <c r="AB90" i="6"/>
  <c r="AA90" i="6"/>
  <c r="Z90" i="6"/>
  <c r="Y90" i="6"/>
  <c r="X90" i="6"/>
  <c r="S90" i="6"/>
  <c r="R90" i="6"/>
  <c r="Q90" i="6"/>
  <c r="P90" i="6"/>
  <c r="O90" i="6"/>
  <c r="M90" i="6"/>
  <c r="L90" i="6"/>
  <c r="H90" i="6"/>
  <c r="G90" i="6"/>
  <c r="F90" i="6"/>
  <c r="E90" i="6"/>
  <c r="AK89" i="6"/>
  <c r="AJ89" i="6"/>
  <c r="AI89" i="6"/>
  <c r="AH89" i="6"/>
  <c r="AG89" i="6"/>
  <c r="AF89" i="6"/>
  <c r="AE89" i="6"/>
  <c r="AD89" i="6"/>
  <c r="AC89" i="6"/>
  <c r="AB89" i="6"/>
  <c r="AA89" i="6"/>
  <c r="Z89" i="6"/>
  <c r="Y89" i="6"/>
  <c r="X89" i="6"/>
  <c r="T89" i="6"/>
  <c r="S89" i="6"/>
  <c r="R89" i="6"/>
  <c r="Q89" i="6"/>
  <c r="P89" i="6"/>
  <c r="O89" i="6"/>
  <c r="I89" i="6"/>
  <c r="H89" i="6"/>
  <c r="AK88" i="6"/>
  <c r="AJ88" i="6"/>
  <c r="AI88" i="6"/>
  <c r="AH88" i="6"/>
  <c r="AG88" i="6"/>
  <c r="AF88" i="6"/>
  <c r="AE88" i="6"/>
  <c r="AD88" i="6"/>
  <c r="AC88" i="6"/>
  <c r="AB88" i="6"/>
  <c r="AA88" i="6"/>
  <c r="Z88" i="6"/>
  <c r="Y88" i="6"/>
  <c r="X88" i="6"/>
  <c r="T88" i="6"/>
  <c r="S88" i="6"/>
  <c r="R88" i="6"/>
  <c r="Q88" i="6"/>
  <c r="P88" i="6"/>
  <c r="O88" i="6"/>
  <c r="I88" i="6"/>
  <c r="H88" i="6"/>
  <c r="AK87" i="6"/>
  <c r="AJ87" i="6"/>
  <c r="AI87" i="6"/>
  <c r="AH87" i="6"/>
  <c r="AG87" i="6"/>
  <c r="AF87" i="6"/>
  <c r="AE87" i="6"/>
  <c r="AD87" i="6"/>
  <c r="AC87" i="6"/>
  <c r="AB87" i="6"/>
  <c r="AA87" i="6"/>
  <c r="Z87" i="6"/>
  <c r="Y87" i="6"/>
  <c r="X87" i="6"/>
  <c r="T87" i="6"/>
  <c r="S87" i="6"/>
  <c r="R87" i="6"/>
  <c r="Q87" i="6"/>
  <c r="P87" i="6"/>
  <c r="O87" i="6"/>
  <c r="I87" i="6"/>
  <c r="H87" i="6"/>
  <c r="AK86" i="6"/>
  <c r="AJ86" i="6"/>
  <c r="AI86" i="6"/>
  <c r="AH86" i="6"/>
  <c r="AG86" i="6"/>
  <c r="AF86" i="6"/>
  <c r="AE86" i="6"/>
  <c r="AD86" i="6"/>
  <c r="AC86" i="6"/>
  <c r="AB86" i="6"/>
  <c r="AA86" i="6"/>
  <c r="Z86" i="6"/>
  <c r="Y86" i="6"/>
  <c r="X86" i="6"/>
  <c r="T86" i="6"/>
  <c r="S86" i="6"/>
  <c r="R86" i="6"/>
  <c r="Q86" i="6"/>
  <c r="P86" i="6"/>
  <c r="O86" i="6"/>
  <c r="I86" i="6"/>
  <c r="H86" i="6"/>
  <c r="AK85" i="6"/>
  <c r="AJ85" i="6"/>
  <c r="AI85" i="6"/>
  <c r="AH85" i="6"/>
  <c r="AG85" i="6"/>
  <c r="AF85" i="6"/>
  <c r="AE85" i="6"/>
  <c r="AD85" i="6"/>
  <c r="AC85" i="6"/>
  <c r="AB85" i="6"/>
  <c r="AA85" i="6"/>
  <c r="Z85" i="6"/>
  <c r="Y85" i="6"/>
  <c r="X85" i="6"/>
  <c r="T85" i="6"/>
  <c r="S85" i="6"/>
  <c r="R85" i="6"/>
  <c r="Q85" i="6"/>
  <c r="P85" i="6"/>
  <c r="O85" i="6"/>
  <c r="I85" i="6"/>
  <c r="H85" i="6"/>
  <c r="AK84" i="6"/>
  <c r="AJ84" i="6"/>
  <c r="AI84" i="6"/>
  <c r="AH84" i="6"/>
  <c r="AG84" i="6"/>
  <c r="AF84" i="6"/>
  <c r="AE84" i="6"/>
  <c r="AD84" i="6"/>
  <c r="AC84" i="6"/>
  <c r="AB84" i="6"/>
  <c r="AA84" i="6"/>
  <c r="Z84" i="6"/>
  <c r="Y84" i="6"/>
  <c r="X84" i="6"/>
  <c r="S84" i="6"/>
  <c r="R84" i="6"/>
  <c r="Q84" i="6"/>
  <c r="P84" i="6"/>
  <c r="O84" i="6"/>
  <c r="M84" i="6"/>
  <c r="L84" i="6"/>
  <c r="H84" i="6"/>
  <c r="G84" i="6"/>
  <c r="F84" i="6"/>
  <c r="E84" i="6"/>
  <c r="AK83" i="6"/>
  <c r="AJ83" i="6"/>
  <c r="AI83" i="6"/>
  <c r="AH83" i="6"/>
  <c r="AG83" i="6"/>
  <c r="AF83" i="6"/>
  <c r="AE83" i="6"/>
  <c r="AD83" i="6"/>
  <c r="AC83" i="6"/>
  <c r="AB83" i="6"/>
  <c r="AA83" i="6"/>
  <c r="Z83" i="6"/>
  <c r="Y83" i="6"/>
  <c r="X83" i="6"/>
  <c r="T83" i="6"/>
  <c r="S83" i="6"/>
  <c r="R83" i="6"/>
  <c r="Q83" i="6"/>
  <c r="P83" i="6"/>
  <c r="O83" i="6"/>
  <c r="I83" i="6"/>
  <c r="H83" i="6"/>
  <c r="AK82" i="6"/>
  <c r="AJ82" i="6"/>
  <c r="AI82" i="6"/>
  <c r="AH82" i="6"/>
  <c r="AG82" i="6"/>
  <c r="AF82" i="6"/>
  <c r="AE82" i="6"/>
  <c r="AD82" i="6"/>
  <c r="AC82" i="6"/>
  <c r="AB82" i="6"/>
  <c r="AA82" i="6"/>
  <c r="Z82" i="6"/>
  <c r="Y82" i="6"/>
  <c r="X82" i="6"/>
  <c r="T82" i="6"/>
  <c r="S82" i="6"/>
  <c r="R82" i="6"/>
  <c r="Q82" i="6"/>
  <c r="P82" i="6"/>
  <c r="O82" i="6"/>
  <c r="I82" i="6"/>
  <c r="H82" i="6"/>
  <c r="AK81" i="6"/>
  <c r="AJ81" i="6"/>
  <c r="AI81" i="6"/>
  <c r="AH81" i="6"/>
  <c r="AG81" i="6"/>
  <c r="AF81" i="6"/>
  <c r="AE81" i="6"/>
  <c r="AD81" i="6"/>
  <c r="AC81" i="6"/>
  <c r="AB81" i="6"/>
  <c r="AA81" i="6"/>
  <c r="Z81" i="6"/>
  <c r="Y81" i="6"/>
  <c r="X81" i="6"/>
  <c r="T81" i="6"/>
  <c r="S81" i="6"/>
  <c r="R81" i="6"/>
  <c r="Q81" i="6"/>
  <c r="P81" i="6"/>
  <c r="O81" i="6"/>
  <c r="I81" i="6"/>
  <c r="H81" i="6"/>
  <c r="AK80" i="6"/>
  <c r="AJ80" i="6"/>
  <c r="AI80" i="6"/>
  <c r="AH80" i="6"/>
  <c r="AG80" i="6"/>
  <c r="AF80" i="6"/>
  <c r="AE80" i="6"/>
  <c r="AD80" i="6"/>
  <c r="AC80" i="6"/>
  <c r="AB80" i="6"/>
  <c r="AA80" i="6"/>
  <c r="Z80" i="6"/>
  <c r="Y80" i="6"/>
  <c r="X80" i="6"/>
  <c r="T80" i="6"/>
  <c r="S80" i="6"/>
  <c r="R80" i="6"/>
  <c r="Q80" i="6"/>
  <c r="P80" i="6"/>
  <c r="O80" i="6"/>
  <c r="I80" i="6"/>
  <c r="H80" i="6"/>
  <c r="AK79" i="6"/>
  <c r="AJ79" i="6"/>
  <c r="AI79" i="6"/>
  <c r="AH79" i="6"/>
  <c r="AG79" i="6"/>
  <c r="AF79" i="6"/>
  <c r="AE79" i="6"/>
  <c r="AD79" i="6"/>
  <c r="AC79" i="6"/>
  <c r="AB79" i="6"/>
  <c r="AA79" i="6"/>
  <c r="Z79" i="6"/>
  <c r="Y79" i="6"/>
  <c r="X79" i="6"/>
  <c r="T79" i="6"/>
  <c r="S79" i="6"/>
  <c r="R79" i="6"/>
  <c r="Q79" i="6"/>
  <c r="P79" i="6"/>
  <c r="O79" i="6"/>
  <c r="H79" i="6"/>
  <c r="AK78" i="6"/>
  <c r="AJ78" i="6"/>
  <c r="AI78" i="6"/>
  <c r="AH78" i="6"/>
  <c r="AG78" i="6"/>
  <c r="AF78" i="6"/>
  <c r="AE78" i="6"/>
  <c r="AD78" i="6"/>
  <c r="AC78" i="6"/>
  <c r="AB78" i="6"/>
  <c r="AA78" i="6"/>
  <c r="Z78" i="6"/>
  <c r="Y78" i="6"/>
  <c r="X78" i="6"/>
  <c r="S78" i="6"/>
  <c r="R78" i="6"/>
  <c r="Q78" i="6"/>
  <c r="P78" i="6"/>
  <c r="O78" i="6"/>
  <c r="M78" i="6"/>
  <c r="L78" i="6"/>
  <c r="H78" i="6"/>
  <c r="G78" i="6"/>
  <c r="F78" i="6"/>
  <c r="E78" i="6"/>
  <c r="AK76" i="6"/>
  <c r="AJ76" i="6"/>
  <c r="AI76" i="6"/>
  <c r="AH76" i="6"/>
  <c r="AG76" i="6"/>
  <c r="AF76" i="6"/>
  <c r="AE76" i="6"/>
  <c r="AD76" i="6"/>
  <c r="AC76" i="6"/>
  <c r="AB76" i="6"/>
  <c r="AA76" i="6"/>
  <c r="Z76" i="6"/>
  <c r="Y76" i="6"/>
  <c r="X76" i="6"/>
  <c r="T76" i="6"/>
  <c r="S76" i="6"/>
  <c r="R76" i="6"/>
  <c r="Q76" i="6"/>
  <c r="P76" i="6"/>
  <c r="O76" i="6"/>
  <c r="I76" i="6"/>
  <c r="H76" i="6"/>
  <c r="AK75" i="6"/>
  <c r="AJ75" i="6"/>
  <c r="AI75" i="6"/>
  <c r="AH75" i="6"/>
  <c r="AG75" i="6"/>
  <c r="AF75" i="6"/>
  <c r="AE75" i="6"/>
  <c r="AD75" i="6"/>
  <c r="AC75" i="6"/>
  <c r="AB75" i="6"/>
  <c r="AA75" i="6"/>
  <c r="Z75" i="6"/>
  <c r="Y75" i="6"/>
  <c r="X75" i="6"/>
  <c r="T75" i="6"/>
  <c r="S75" i="6"/>
  <c r="R75" i="6"/>
  <c r="Q75" i="6"/>
  <c r="P75" i="6"/>
  <c r="O75" i="6"/>
  <c r="I75" i="6"/>
  <c r="H75" i="6"/>
  <c r="AK70" i="6"/>
  <c r="AJ70" i="6"/>
  <c r="AI70" i="6"/>
  <c r="AH70" i="6"/>
  <c r="AG70" i="6"/>
  <c r="AF70" i="6"/>
  <c r="AE70" i="6"/>
  <c r="AD70" i="6"/>
  <c r="AC70" i="6"/>
  <c r="AB70" i="6"/>
  <c r="AA70" i="6"/>
  <c r="Z70" i="6"/>
  <c r="Y70" i="6"/>
  <c r="X70" i="6"/>
  <c r="S70" i="6"/>
  <c r="R70" i="6"/>
  <c r="Q70" i="6"/>
  <c r="P70" i="6"/>
  <c r="O70" i="6"/>
  <c r="M70" i="6"/>
  <c r="L70" i="6"/>
  <c r="H70" i="6"/>
  <c r="G70" i="6"/>
  <c r="F70" i="6"/>
  <c r="E70" i="6"/>
  <c r="AK68" i="6"/>
  <c r="AJ68" i="6"/>
  <c r="AI68" i="6"/>
  <c r="AH68" i="6"/>
  <c r="AG68" i="6"/>
  <c r="AF68" i="6"/>
  <c r="AE68" i="6"/>
  <c r="AD68" i="6"/>
  <c r="AC68" i="6"/>
  <c r="AB68" i="6"/>
  <c r="AA68" i="6"/>
  <c r="Z68" i="6"/>
  <c r="Y68" i="6"/>
  <c r="X68" i="6"/>
  <c r="S68" i="6"/>
  <c r="R68" i="6"/>
  <c r="Q68" i="6"/>
  <c r="P68" i="6"/>
  <c r="O68" i="6"/>
  <c r="M68" i="6"/>
  <c r="L68" i="6"/>
  <c r="H68" i="6"/>
  <c r="G68" i="6"/>
  <c r="F68" i="6"/>
  <c r="E68" i="6"/>
  <c r="AJ67" i="6"/>
  <c r="AI67" i="6"/>
  <c r="AH67" i="6"/>
  <c r="AG67" i="6"/>
  <c r="AF67" i="6"/>
  <c r="AE67" i="6"/>
  <c r="AD67" i="6"/>
  <c r="AC67" i="6"/>
  <c r="AB67" i="6"/>
  <c r="AA67" i="6"/>
  <c r="Z67" i="6"/>
  <c r="Y67" i="6"/>
  <c r="X67" i="6"/>
  <c r="S67" i="6"/>
  <c r="R67" i="6"/>
  <c r="Q67" i="6"/>
  <c r="P67" i="6"/>
  <c r="O67" i="6"/>
  <c r="M67" i="6"/>
  <c r="L67" i="6"/>
  <c r="H67" i="6"/>
  <c r="G67" i="6"/>
  <c r="F67" i="6"/>
  <c r="E67" i="6"/>
  <c r="AK66" i="6"/>
  <c r="AJ66" i="6"/>
  <c r="AI66" i="6"/>
  <c r="AH66" i="6"/>
  <c r="AG66" i="6"/>
  <c r="AF66" i="6"/>
  <c r="AE66" i="6"/>
  <c r="AD66" i="6"/>
  <c r="AC66" i="6"/>
  <c r="AB66" i="6"/>
  <c r="AA66" i="6"/>
  <c r="Z66" i="6"/>
  <c r="Y66" i="6"/>
  <c r="X66" i="6"/>
  <c r="T66" i="6"/>
  <c r="S66" i="6"/>
  <c r="R66" i="6"/>
  <c r="Q66" i="6"/>
  <c r="P66" i="6"/>
  <c r="O66" i="6"/>
  <c r="H66" i="6"/>
  <c r="AK65" i="6"/>
  <c r="AJ65" i="6"/>
  <c r="AI65" i="6"/>
  <c r="AH65" i="6"/>
  <c r="AG65" i="6"/>
  <c r="AF65" i="6"/>
  <c r="AE65" i="6"/>
  <c r="AD65" i="6"/>
  <c r="AC65" i="6"/>
  <c r="AB65" i="6"/>
  <c r="AA65" i="6"/>
  <c r="Z65" i="6"/>
  <c r="Y65" i="6"/>
  <c r="X65" i="6"/>
  <c r="T65" i="6"/>
  <c r="S65" i="6"/>
  <c r="R65" i="6"/>
  <c r="Q65" i="6"/>
  <c r="P65" i="6"/>
  <c r="O65" i="6"/>
  <c r="H65" i="6"/>
  <c r="AJ64" i="6"/>
  <c r="AI64" i="6"/>
  <c r="AH64" i="6"/>
  <c r="AG64" i="6"/>
  <c r="AF64" i="6"/>
  <c r="AE64" i="6"/>
  <c r="AD64" i="6"/>
  <c r="AC64" i="6"/>
  <c r="AB64" i="6"/>
  <c r="AA64" i="6"/>
  <c r="Z64" i="6"/>
  <c r="Y64" i="6"/>
  <c r="X64" i="6"/>
  <c r="S64" i="6"/>
  <c r="R64" i="6"/>
  <c r="Q64" i="6"/>
  <c r="P64" i="6"/>
  <c r="O64" i="6"/>
  <c r="M64" i="6"/>
  <c r="L64" i="6"/>
  <c r="H64" i="6"/>
  <c r="G64" i="6"/>
  <c r="F64" i="6"/>
  <c r="E64" i="6"/>
  <c r="AK63" i="6"/>
  <c r="AJ63" i="6"/>
  <c r="AI63" i="6"/>
  <c r="AH63" i="6"/>
  <c r="AG63" i="6"/>
  <c r="AF63" i="6"/>
  <c r="AE63" i="6"/>
  <c r="AD63" i="6"/>
  <c r="AC63" i="6"/>
  <c r="AB63" i="6"/>
  <c r="AA63" i="6"/>
  <c r="Z63" i="6"/>
  <c r="Y63" i="6"/>
  <c r="X63" i="6"/>
  <c r="T63" i="6"/>
  <c r="S63" i="6"/>
  <c r="R63" i="6"/>
  <c r="Q63" i="6"/>
  <c r="P63" i="6"/>
  <c r="O63" i="6"/>
  <c r="H63" i="6"/>
  <c r="AK62" i="6"/>
  <c r="AJ62" i="6"/>
  <c r="AI62" i="6"/>
  <c r="AH62" i="6"/>
  <c r="AG62" i="6"/>
  <c r="AF62" i="6"/>
  <c r="AE62" i="6"/>
  <c r="AD62" i="6"/>
  <c r="AC62" i="6"/>
  <c r="AB62" i="6"/>
  <c r="AA62" i="6"/>
  <c r="Z62" i="6"/>
  <c r="Y62" i="6"/>
  <c r="X62" i="6"/>
  <c r="T62" i="6"/>
  <c r="S62" i="6"/>
  <c r="R62" i="6"/>
  <c r="Q62" i="6"/>
  <c r="P62" i="6"/>
  <c r="O62" i="6"/>
  <c r="H62" i="6"/>
  <c r="AJ61" i="6"/>
  <c r="AI61" i="6"/>
  <c r="AH61" i="6"/>
  <c r="AG61" i="6"/>
  <c r="AF61" i="6"/>
  <c r="AE61" i="6"/>
  <c r="AD61" i="6"/>
  <c r="AC61" i="6"/>
  <c r="AB61" i="6"/>
  <c r="AA61" i="6"/>
  <c r="Z61" i="6"/>
  <c r="Y61" i="6"/>
  <c r="X61" i="6"/>
  <c r="S61" i="6"/>
  <c r="R61" i="6"/>
  <c r="Q61" i="6"/>
  <c r="P61" i="6"/>
  <c r="O61" i="6"/>
  <c r="M61" i="6"/>
  <c r="L61" i="6"/>
  <c r="H61" i="6"/>
  <c r="G61" i="6"/>
  <c r="F61" i="6"/>
  <c r="E61" i="6"/>
  <c r="AK60" i="6"/>
  <c r="AJ60" i="6"/>
  <c r="AI60" i="6"/>
  <c r="AH60" i="6"/>
  <c r="AG60" i="6"/>
  <c r="AF60" i="6"/>
  <c r="AE60" i="6"/>
  <c r="AD60" i="6"/>
  <c r="AC60" i="6"/>
  <c r="AB60" i="6"/>
  <c r="AA60" i="6"/>
  <c r="Z60" i="6"/>
  <c r="Y60" i="6"/>
  <c r="X60" i="6"/>
  <c r="T60" i="6"/>
  <c r="S60" i="6"/>
  <c r="R60" i="6"/>
  <c r="Q60" i="6"/>
  <c r="P60" i="6"/>
  <c r="O60" i="6"/>
  <c r="H60" i="6"/>
  <c r="AK59" i="6"/>
  <c r="AJ59" i="6"/>
  <c r="AI59" i="6"/>
  <c r="AH59" i="6"/>
  <c r="AG59" i="6"/>
  <c r="AF59" i="6"/>
  <c r="AE59" i="6"/>
  <c r="AD59" i="6"/>
  <c r="AC59" i="6"/>
  <c r="AB59" i="6"/>
  <c r="AA59" i="6"/>
  <c r="Z59" i="6"/>
  <c r="Y59" i="6"/>
  <c r="X59" i="6"/>
  <c r="T59" i="6"/>
  <c r="S59" i="6"/>
  <c r="R59" i="6"/>
  <c r="Q59" i="6"/>
  <c r="P59" i="6"/>
  <c r="O59" i="6"/>
  <c r="H59" i="6"/>
  <c r="AK58" i="6"/>
  <c r="AJ58" i="6"/>
  <c r="AI58" i="6"/>
  <c r="AH58" i="6"/>
  <c r="AG58" i="6"/>
  <c r="AF58" i="6"/>
  <c r="AE58" i="6"/>
  <c r="AD58" i="6"/>
  <c r="AC58" i="6"/>
  <c r="AB58" i="6"/>
  <c r="AA58" i="6"/>
  <c r="Z58" i="6"/>
  <c r="Y58" i="6"/>
  <c r="X58" i="6"/>
  <c r="T58" i="6"/>
  <c r="S58" i="6"/>
  <c r="R58" i="6"/>
  <c r="Q58" i="6"/>
  <c r="P58" i="6"/>
  <c r="O58" i="6"/>
  <c r="H58" i="6"/>
  <c r="AJ57" i="6"/>
  <c r="AI57" i="6"/>
  <c r="AH57" i="6"/>
  <c r="AG57" i="6"/>
  <c r="AF57" i="6"/>
  <c r="AE57" i="6"/>
  <c r="AD57" i="6"/>
  <c r="AC57" i="6"/>
  <c r="AB57" i="6"/>
  <c r="AA57" i="6"/>
  <c r="Z57" i="6"/>
  <c r="Y57" i="6"/>
  <c r="X57" i="6"/>
  <c r="S57" i="6"/>
  <c r="R57" i="6"/>
  <c r="Q57" i="6"/>
  <c r="P57" i="6"/>
  <c r="O57" i="6"/>
  <c r="M57" i="6"/>
  <c r="L57" i="6"/>
  <c r="H57" i="6"/>
  <c r="G57" i="6"/>
  <c r="F57" i="6"/>
  <c r="E57" i="6"/>
  <c r="AK56" i="6"/>
  <c r="AJ56" i="6"/>
  <c r="AI56" i="6"/>
  <c r="AH56" i="6"/>
  <c r="AG56" i="6"/>
  <c r="AF56" i="6"/>
  <c r="AE56" i="6"/>
  <c r="AD56" i="6"/>
  <c r="AC56" i="6"/>
  <c r="AB56" i="6"/>
  <c r="AA56" i="6"/>
  <c r="Z56" i="6"/>
  <c r="Y56" i="6"/>
  <c r="X56" i="6"/>
  <c r="T56" i="6"/>
  <c r="S56" i="6"/>
  <c r="R56" i="6"/>
  <c r="Q56" i="6"/>
  <c r="P56" i="6"/>
  <c r="O56" i="6"/>
  <c r="H56" i="6"/>
  <c r="AK55" i="6"/>
  <c r="AJ55" i="6"/>
  <c r="AI55" i="6"/>
  <c r="AH55" i="6"/>
  <c r="AG55" i="6"/>
  <c r="AF55" i="6"/>
  <c r="AE55" i="6"/>
  <c r="AD55" i="6"/>
  <c r="AC55" i="6"/>
  <c r="AB55" i="6"/>
  <c r="AA55" i="6"/>
  <c r="Z55" i="6"/>
  <c r="Y55" i="6"/>
  <c r="X55" i="6"/>
  <c r="T55" i="6"/>
  <c r="S55" i="6"/>
  <c r="R55" i="6"/>
  <c r="Q55" i="6"/>
  <c r="P55" i="6"/>
  <c r="O55" i="6"/>
  <c r="H55" i="6"/>
  <c r="AJ54" i="6"/>
  <c r="AI54" i="6"/>
  <c r="AH54" i="6"/>
  <c r="AG54" i="6"/>
  <c r="AF54" i="6"/>
  <c r="AE54" i="6"/>
  <c r="AD54" i="6"/>
  <c r="AC54" i="6"/>
  <c r="AB54" i="6"/>
  <c r="AA54" i="6"/>
  <c r="Z54" i="6"/>
  <c r="Y54" i="6"/>
  <c r="X54" i="6"/>
  <c r="S54" i="6"/>
  <c r="R54" i="6"/>
  <c r="Q54" i="6"/>
  <c r="P54" i="6"/>
  <c r="O54" i="6"/>
  <c r="M54" i="6"/>
  <c r="L54" i="6"/>
  <c r="H54" i="6"/>
  <c r="G54" i="6"/>
  <c r="F54" i="6"/>
  <c r="E54" i="6"/>
  <c r="AK53" i="6"/>
  <c r="AJ53" i="6"/>
  <c r="AI53" i="6"/>
  <c r="AH53" i="6"/>
  <c r="AG53" i="6"/>
  <c r="AF53" i="6"/>
  <c r="AE53" i="6"/>
  <c r="AD53" i="6"/>
  <c r="AC53" i="6"/>
  <c r="AB53" i="6"/>
  <c r="AA53" i="6"/>
  <c r="Z53" i="6"/>
  <c r="Y53" i="6"/>
  <c r="X53" i="6"/>
  <c r="T53" i="6"/>
  <c r="S53" i="6"/>
  <c r="R53" i="6"/>
  <c r="Q53" i="6"/>
  <c r="P53" i="6"/>
  <c r="O53" i="6"/>
  <c r="H53" i="6"/>
  <c r="AK52" i="6"/>
  <c r="AJ52" i="6"/>
  <c r="AI52" i="6"/>
  <c r="AH52" i="6"/>
  <c r="AG52" i="6"/>
  <c r="AF52" i="6"/>
  <c r="AE52" i="6"/>
  <c r="AD52" i="6"/>
  <c r="AC52" i="6"/>
  <c r="AB52" i="6"/>
  <c r="AA52" i="6"/>
  <c r="Z52" i="6"/>
  <c r="Y52" i="6"/>
  <c r="X52" i="6"/>
  <c r="T52" i="6"/>
  <c r="S52" i="6"/>
  <c r="R52" i="6"/>
  <c r="Q52" i="6"/>
  <c r="P52" i="6"/>
  <c r="O52" i="6"/>
  <c r="H52" i="6"/>
  <c r="AK50" i="6"/>
  <c r="AJ50" i="6"/>
  <c r="AI50" i="6"/>
  <c r="AH50" i="6"/>
  <c r="AG50" i="6"/>
  <c r="AF50" i="6"/>
  <c r="AE50" i="6"/>
  <c r="AD50" i="6"/>
  <c r="AC50" i="6"/>
  <c r="AB50" i="6"/>
  <c r="AA50" i="6"/>
  <c r="Z50" i="6"/>
  <c r="Y50" i="6"/>
  <c r="X50" i="6"/>
  <c r="S50" i="6"/>
  <c r="R50" i="6"/>
  <c r="Q50" i="6"/>
  <c r="P50" i="6"/>
  <c r="O50" i="6"/>
  <c r="M50" i="6"/>
  <c r="L50" i="6"/>
  <c r="H50" i="6"/>
  <c r="G50" i="6"/>
  <c r="F50" i="6"/>
  <c r="E50" i="6"/>
  <c r="AK49" i="6"/>
  <c r="AJ49" i="6"/>
  <c r="AI49" i="6"/>
  <c r="AH49" i="6"/>
  <c r="AG49" i="6"/>
  <c r="AF49" i="6"/>
  <c r="AE49" i="6"/>
  <c r="AD49" i="6"/>
  <c r="AC49" i="6"/>
  <c r="AB49" i="6"/>
  <c r="AA49" i="6"/>
  <c r="Z49" i="6"/>
  <c r="Y49" i="6"/>
  <c r="X49" i="6"/>
  <c r="T49" i="6"/>
  <c r="S49" i="6"/>
  <c r="R49" i="6"/>
  <c r="Q49" i="6"/>
  <c r="P49" i="6"/>
  <c r="O49" i="6"/>
  <c r="H49" i="6"/>
  <c r="AK48" i="6"/>
  <c r="AJ48" i="6"/>
  <c r="AI48" i="6"/>
  <c r="AH48" i="6"/>
  <c r="AG48" i="6"/>
  <c r="AF48" i="6"/>
  <c r="AE48" i="6"/>
  <c r="AD48" i="6"/>
  <c r="AC48" i="6"/>
  <c r="AB48" i="6"/>
  <c r="AA48" i="6"/>
  <c r="Z48" i="6"/>
  <c r="Y48" i="6"/>
  <c r="X48" i="6"/>
  <c r="T48" i="6"/>
  <c r="S48" i="6"/>
  <c r="R48" i="6"/>
  <c r="Q48" i="6"/>
  <c r="P48" i="6"/>
  <c r="O48" i="6"/>
  <c r="H48" i="6"/>
  <c r="AK47" i="6"/>
  <c r="AJ47" i="6"/>
  <c r="AI47" i="6"/>
  <c r="AH47" i="6"/>
  <c r="AG47" i="6"/>
  <c r="AF47" i="6"/>
  <c r="AE47" i="6"/>
  <c r="AD47" i="6"/>
  <c r="AC47" i="6"/>
  <c r="AB47" i="6"/>
  <c r="AA47" i="6"/>
  <c r="Z47" i="6"/>
  <c r="Y47" i="6"/>
  <c r="X47" i="6"/>
  <c r="T47" i="6"/>
  <c r="S47" i="6"/>
  <c r="R47" i="6"/>
  <c r="Q47" i="6"/>
  <c r="P47" i="6"/>
  <c r="O47" i="6"/>
  <c r="H47" i="6"/>
  <c r="AK46" i="6"/>
  <c r="AJ46" i="6"/>
  <c r="AI46" i="6"/>
  <c r="AH46" i="6"/>
  <c r="AG46" i="6"/>
  <c r="AF46" i="6"/>
  <c r="AE46" i="6"/>
  <c r="AD46" i="6"/>
  <c r="AC46" i="6"/>
  <c r="AB46" i="6"/>
  <c r="AA46" i="6"/>
  <c r="Z46" i="6"/>
  <c r="Y46" i="6"/>
  <c r="X46" i="6"/>
  <c r="T46" i="6"/>
  <c r="S46" i="6"/>
  <c r="R46" i="6"/>
  <c r="Q46" i="6"/>
  <c r="P46" i="6"/>
  <c r="O46" i="6"/>
  <c r="H46" i="6"/>
  <c r="AK44" i="6"/>
  <c r="AJ44" i="6"/>
  <c r="AI44" i="6"/>
  <c r="AH44" i="6"/>
  <c r="AG44" i="6"/>
  <c r="AF44" i="6"/>
  <c r="AE44" i="6"/>
  <c r="AD44" i="6"/>
  <c r="AC44" i="6"/>
  <c r="AB44" i="6"/>
  <c r="AA44" i="6"/>
  <c r="Z44" i="6"/>
  <c r="Y44" i="6"/>
  <c r="X44" i="6"/>
  <c r="W44" i="6"/>
  <c r="V44" i="6"/>
  <c r="U44" i="6"/>
  <c r="T44" i="6"/>
  <c r="S44" i="6"/>
  <c r="R44" i="6"/>
  <c r="Q44" i="6"/>
  <c r="P44" i="6"/>
  <c r="O44" i="6"/>
  <c r="M44" i="6"/>
  <c r="L44" i="6"/>
  <c r="H44" i="6"/>
  <c r="G44" i="6"/>
  <c r="F44" i="6"/>
  <c r="E44" i="6"/>
  <c r="AK42" i="6"/>
  <c r="AJ42" i="6"/>
  <c r="AI42" i="6"/>
  <c r="AH42" i="6"/>
  <c r="AG42" i="6"/>
  <c r="AF42" i="6"/>
  <c r="AE42" i="6"/>
  <c r="AD42" i="6"/>
  <c r="AC42" i="6"/>
  <c r="AB42" i="6"/>
  <c r="AA42" i="6"/>
  <c r="Z42" i="6"/>
  <c r="Y42" i="6"/>
  <c r="X42" i="6"/>
  <c r="T42" i="6"/>
  <c r="S42" i="6"/>
  <c r="R42" i="6"/>
  <c r="Q42" i="6"/>
  <c r="P42" i="6"/>
  <c r="O42" i="6"/>
  <c r="H42" i="6"/>
  <c r="AK41" i="6"/>
  <c r="AJ41" i="6"/>
  <c r="AI41" i="6"/>
  <c r="AH41" i="6"/>
  <c r="AG41" i="6"/>
  <c r="AF41" i="6"/>
  <c r="AE41" i="6"/>
  <c r="AD41" i="6"/>
  <c r="AC41" i="6"/>
  <c r="AB41" i="6"/>
  <c r="AA41" i="6"/>
  <c r="Z41" i="6"/>
  <c r="Y41" i="6"/>
  <c r="X41" i="6"/>
  <c r="T41" i="6"/>
  <c r="S41" i="6"/>
  <c r="R41" i="6"/>
  <c r="Q41" i="6"/>
  <c r="P41" i="6"/>
  <c r="O41" i="6"/>
  <c r="H41" i="6"/>
  <c r="AK40" i="6"/>
  <c r="AJ40" i="6"/>
  <c r="AI40" i="6"/>
  <c r="AH40" i="6"/>
  <c r="AG40" i="6"/>
  <c r="AF40" i="6"/>
  <c r="AE40" i="6"/>
  <c r="AD40" i="6"/>
  <c r="AC40" i="6"/>
  <c r="AB40" i="6"/>
  <c r="AA40" i="6"/>
  <c r="Z40" i="6"/>
  <c r="Y40" i="6"/>
  <c r="X40" i="6"/>
  <c r="T40" i="6"/>
  <c r="S40" i="6"/>
  <c r="R40" i="6"/>
  <c r="Q40" i="6"/>
  <c r="P40" i="6"/>
  <c r="O40" i="6"/>
  <c r="H40" i="6"/>
  <c r="AK37" i="6"/>
  <c r="AJ37" i="6"/>
  <c r="AI37" i="6"/>
  <c r="AH37" i="6"/>
  <c r="AG37" i="6"/>
  <c r="AF37" i="6"/>
  <c r="AE37" i="6"/>
  <c r="AD37" i="6"/>
  <c r="AC37" i="6"/>
  <c r="AB37" i="6"/>
  <c r="AA37" i="6"/>
  <c r="Z37" i="6"/>
  <c r="Y37" i="6"/>
  <c r="X37" i="6"/>
  <c r="T37" i="6"/>
  <c r="S37" i="6"/>
  <c r="R37" i="6"/>
  <c r="Q37" i="6"/>
  <c r="P37" i="6"/>
  <c r="O37" i="6"/>
  <c r="H37" i="6"/>
  <c r="AK36" i="6"/>
  <c r="AJ36" i="6"/>
  <c r="AI36" i="6"/>
  <c r="AH36" i="6"/>
  <c r="AG36" i="6"/>
  <c r="AF36" i="6"/>
  <c r="AE36" i="6"/>
  <c r="AD36" i="6"/>
  <c r="AC36" i="6"/>
  <c r="AB36" i="6"/>
  <c r="AA36" i="6"/>
  <c r="Z36" i="6"/>
  <c r="Y36" i="6"/>
  <c r="X36" i="6"/>
  <c r="T36" i="6"/>
  <c r="S36" i="6"/>
  <c r="R36" i="6"/>
  <c r="Q36" i="6"/>
  <c r="P36" i="6"/>
  <c r="O36" i="6"/>
  <c r="H36" i="6"/>
  <c r="AK35" i="6"/>
  <c r="AJ35" i="6"/>
  <c r="AI35" i="6"/>
  <c r="AH35" i="6"/>
  <c r="AG35" i="6"/>
  <c r="AF35" i="6"/>
  <c r="AE35" i="6"/>
  <c r="AD35" i="6"/>
  <c r="AC35" i="6"/>
  <c r="AB35" i="6"/>
  <c r="AA35" i="6"/>
  <c r="Z35" i="6"/>
  <c r="Y35" i="6"/>
  <c r="X35" i="6"/>
  <c r="T35" i="6"/>
  <c r="S35" i="6"/>
  <c r="R35" i="6"/>
  <c r="Q35" i="6"/>
  <c r="P35" i="6"/>
  <c r="O35" i="6"/>
  <c r="H35" i="6"/>
  <c r="AK34" i="6"/>
  <c r="AJ34" i="6"/>
  <c r="AI34" i="6"/>
  <c r="AH34" i="6"/>
  <c r="AG34" i="6"/>
  <c r="AF34" i="6"/>
  <c r="AE34" i="6"/>
  <c r="AD34" i="6"/>
  <c r="AC34" i="6"/>
  <c r="AB34" i="6"/>
  <c r="AA34" i="6"/>
  <c r="Z34" i="6"/>
  <c r="Y34" i="6"/>
  <c r="X34" i="6"/>
  <c r="T34" i="6"/>
  <c r="S34" i="6"/>
  <c r="R34" i="6"/>
  <c r="Q34" i="6"/>
  <c r="P34" i="6"/>
  <c r="O34" i="6"/>
  <c r="H34" i="6"/>
  <c r="AK33" i="6"/>
  <c r="AJ33" i="6"/>
  <c r="AI33" i="6"/>
  <c r="AH33" i="6"/>
  <c r="AG33" i="6"/>
  <c r="AF33" i="6"/>
  <c r="AE33" i="6"/>
  <c r="AD33" i="6"/>
  <c r="AC33" i="6"/>
  <c r="AB33" i="6"/>
  <c r="AA33" i="6"/>
  <c r="Z33" i="6"/>
  <c r="Y33" i="6"/>
  <c r="X33" i="6"/>
  <c r="T33" i="6"/>
  <c r="S33" i="6"/>
  <c r="R33" i="6"/>
  <c r="Q33" i="6"/>
  <c r="P33" i="6"/>
  <c r="O33" i="6"/>
  <c r="H33" i="6"/>
  <c r="AK31" i="6"/>
  <c r="AJ31" i="6"/>
  <c r="AI31" i="6"/>
  <c r="AH31" i="6"/>
  <c r="AG31" i="6"/>
  <c r="AF31" i="6"/>
  <c r="AE31" i="6"/>
  <c r="AD31" i="6"/>
  <c r="AC31" i="6"/>
  <c r="AB31" i="6"/>
  <c r="AA31" i="6"/>
  <c r="Z31" i="6"/>
  <c r="Y31" i="6"/>
  <c r="X31" i="6"/>
  <c r="S31" i="6"/>
  <c r="R31" i="6"/>
  <c r="Q31" i="6"/>
  <c r="P31" i="6"/>
  <c r="O31" i="6"/>
  <c r="M31" i="6"/>
  <c r="L31" i="6"/>
  <c r="H31" i="6"/>
  <c r="G31" i="6"/>
  <c r="F31" i="6"/>
  <c r="E31" i="6"/>
  <c r="AK30" i="6"/>
  <c r="AJ30" i="6"/>
  <c r="AI30" i="6"/>
  <c r="AH30" i="6"/>
  <c r="AG30" i="6"/>
  <c r="AF30" i="6"/>
  <c r="AE30" i="6"/>
  <c r="AD30" i="6"/>
  <c r="AC30" i="6"/>
  <c r="AB30" i="6"/>
  <c r="AA30" i="6"/>
  <c r="Z30" i="6"/>
  <c r="Y30" i="6"/>
  <c r="X30" i="6"/>
  <c r="T30" i="6"/>
  <c r="S30" i="6"/>
  <c r="R30" i="6"/>
  <c r="Q30" i="6"/>
  <c r="P30" i="6"/>
  <c r="O30" i="6"/>
  <c r="H30" i="6"/>
  <c r="AK29" i="6"/>
  <c r="AJ29" i="6"/>
  <c r="AI29" i="6"/>
  <c r="AH29" i="6"/>
  <c r="AG29" i="6"/>
  <c r="AF29" i="6"/>
  <c r="AE29" i="6"/>
  <c r="AD29" i="6"/>
  <c r="AC29" i="6"/>
  <c r="AB29" i="6"/>
  <c r="AA29" i="6"/>
  <c r="Z29" i="6"/>
  <c r="Y29" i="6"/>
  <c r="X29" i="6"/>
  <c r="T29" i="6"/>
  <c r="S29" i="6"/>
  <c r="R29" i="6"/>
  <c r="Q29" i="6"/>
  <c r="P29" i="6"/>
  <c r="O29" i="6"/>
  <c r="H29" i="6"/>
  <c r="AK28" i="6"/>
  <c r="AJ28" i="6"/>
  <c r="AI28" i="6"/>
  <c r="AH28" i="6"/>
  <c r="AG28" i="6"/>
  <c r="AF28" i="6"/>
  <c r="AE28" i="6"/>
  <c r="AD28" i="6"/>
  <c r="AC28" i="6"/>
  <c r="AB28" i="6"/>
  <c r="AA28" i="6"/>
  <c r="Z28" i="6"/>
  <c r="Y28" i="6"/>
  <c r="X28" i="6"/>
  <c r="T28" i="6"/>
  <c r="S28" i="6"/>
  <c r="R28" i="6"/>
  <c r="Q28" i="6"/>
  <c r="P28" i="6"/>
  <c r="O28" i="6"/>
  <c r="H28" i="6"/>
  <c r="AK27" i="6"/>
  <c r="AJ27" i="6"/>
  <c r="AI27" i="6"/>
  <c r="AH27" i="6"/>
  <c r="AG27" i="6"/>
  <c r="AF27" i="6"/>
  <c r="AE27" i="6"/>
  <c r="AD27" i="6"/>
  <c r="AC27" i="6"/>
  <c r="AB27" i="6"/>
  <c r="AA27" i="6"/>
  <c r="Z27" i="6"/>
  <c r="Y27" i="6"/>
  <c r="X27" i="6"/>
  <c r="T27" i="6"/>
  <c r="S27" i="6"/>
  <c r="R27" i="6"/>
  <c r="Q27" i="6"/>
  <c r="P27" i="6"/>
  <c r="O27" i="6"/>
  <c r="H27" i="6"/>
  <c r="AK25" i="6"/>
  <c r="AJ25" i="6"/>
  <c r="AI25" i="6"/>
  <c r="AH25" i="6"/>
  <c r="AG25" i="6"/>
  <c r="AF25" i="6"/>
  <c r="AE25" i="6"/>
  <c r="AD25" i="6"/>
  <c r="AC25" i="6"/>
  <c r="AB25" i="6"/>
  <c r="AA25" i="6"/>
  <c r="Z25" i="6"/>
  <c r="Y25" i="6"/>
  <c r="X25" i="6"/>
  <c r="S25" i="6"/>
  <c r="R25" i="6"/>
  <c r="Q25" i="6"/>
  <c r="P25" i="6"/>
  <c r="O25" i="6"/>
  <c r="M25" i="6"/>
  <c r="L25" i="6"/>
  <c r="H25" i="6"/>
  <c r="G25" i="6"/>
  <c r="F25" i="6"/>
  <c r="E25" i="6"/>
  <c r="AK24" i="6"/>
  <c r="AJ24" i="6"/>
  <c r="AI24" i="6"/>
  <c r="AH24" i="6"/>
  <c r="AG24" i="6"/>
  <c r="AF24" i="6"/>
  <c r="AE24" i="6"/>
  <c r="AD24" i="6"/>
  <c r="AC24" i="6"/>
  <c r="AB24" i="6"/>
  <c r="AA24" i="6"/>
  <c r="Z24" i="6"/>
  <c r="Y24" i="6"/>
  <c r="X24" i="6"/>
  <c r="T24" i="6"/>
  <c r="S24" i="6"/>
  <c r="R24" i="6"/>
  <c r="Q24" i="6"/>
  <c r="P24" i="6"/>
  <c r="O24" i="6"/>
  <c r="H24" i="6"/>
  <c r="AK23" i="6"/>
  <c r="AJ23" i="6"/>
  <c r="AI23" i="6"/>
  <c r="AH23" i="6"/>
  <c r="AG23" i="6"/>
  <c r="AF23" i="6"/>
  <c r="AE23" i="6"/>
  <c r="AD23" i="6"/>
  <c r="AC23" i="6"/>
  <c r="AB23" i="6"/>
  <c r="AA23" i="6"/>
  <c r="Z23" i="6"/>
  <c r="Y23" i="6"/>
  <c r="X23" i="6"/>
  <c r="T23" i="6"/>
  <c r="S23" i="6"/>
  <c r="R23" i="6"/>
  <c r="Q23" i="6"/>
  <c r="P23" i="6"/>
  <c r="O23" i="6"/>
  <c r="H23" i="6"/>
  <c r="AK22" i="6"/>
  <c r="AJ22" i="6"/>
  <c r="AI22" i="6"/>
  <c r="AH22" i="6"/>
  <c r="AG22" i="6"/>
  <c r="AF22" i="6"/>
  <c r="AE22" i="6"/>
  <c r="AD22" i="6"/>
  <c r="AC22" i="6"/>
  <c r="AB22" i="6"/>
  <c r="AA22" i="6"/>
  <c r="Z22" i="6"/>
  <c r="Y22" i="6"/>
  <c r="X22" i="6"/>
  <c r="T22" i="6"/>
  <c r="S22" i="6"/>
  <c r="R22" i="6"/>
  <c r="Q22" i="6"/>
  <c r="P22" i="6"/>
  <c r="O22" i="6"/>
  <c r="H22" i="6"/>
  <c r="AK21" i="6"/>
  <c r="AJ21" i="6"/>
  <c r="AI21" i="6"/>
  <c r="AH21" i="6"/>
  <c r="AG21" i="6"/>
  <c r="AF21" i="6"/>
  <c r="AE21" i="6"/>
  <c r="AD21" i="6"/>
  <c r="AC21" i="6"/>
  <c r="AB21" i="6"/>
  <c r="AA21" i="6"/>
  <c r="Z21" i="6"/>
  <c r="Y21" i="6"/>
  <c r="X21" i="6"/>
  <c r="T21" i="6"/>
  <c r="S21" i="6"/>
  <c r="R21" i="6"/>
  <c r="Q21" i="6"/>
  <c r="P21" i="6"/>
  <c r="O21" i="6"/>
  <c r="H21" i="6"/>
  <c r="AK20" i="6"/>
  <c r="AJ20" i="6"/>
  <c r="AI20" i="6"/>
  <c r="AH20" i="6"/>
  <c r="AG20" i="6"/>
  <c r="AF20" i="6"/>
  <c r="AE20" i="6"/>
  <c r="AD20" i="6"/>
  <c r="AC20" i="6"/>
  <c r="AB20" i="6"/>
  <c r="AA20" i="6"/>
  <c r="Z20" i="6"/>
  <c r="Y20" i="6"/>
  <c r="X20" i="6"/>
  <c r="T20" i="6"/>
  <c r="S20" i="6"/>
  <c r="R20" i="6"/>
  <c r="Q20" i="6"/>
  <c r="P20" i="6"/>
  <c r="O20" i="6"/>
  <c r="H20" i="6"/>
  <c r="AK19" i="6"/>
  <c r="AJ19" i="6"/>
  <c r="AI19" i="6"/>
  <c r="AH19" i="6"/>
  <c r="AG19" i="6"/>
  <c r="AF19" i="6"/>
  <c r="AE19" i="6"/>
  <c r="AD19" i="6"/>
  <c r="AC19" i="6"/>
  <c r="AB19" i="6"/>
  <c r="AA19" i="6"/>
  <c r="Z19" i="6"/>
  <c r="Y19" i="6"/>
  <c r="X19" i="6"/>
  <c r="T19" i="6"/>
  <c r="S19" i="6"/>
  <c r="R19" i="6"/>
  <c r="Q19" i="6"/>
  <c r="P19" i="6"/>
  <c r="O19" i="6"/>
  <c r="H19" i="6"/>
  <c r="AK17" i="6"/>
  <c r="AJ17" i="6"/>
  <c r="AI17" i="6"/>
  <c r="AH17" i="6"/>
  <c r="AG17" i="6"/>
  <c r="AF17" i="6"/>
  <c r="AE17" i="6"/>
  <c r="AD17" i="6"/>
  <c r="AC17" i="6"/>
  <c r="AB17" i="6"/>
  <c r="AA17" i="6"/>
  <c r="Z17" i="6"/>
  <c r="Y17" i="6"/>
  <c r="X17" i="6"/>
  <c r="S17" i="6"/>
  <c r="R17" i="6"/>
  <c r="Q17" i="6"/>
  <c r="P17" i="6"/>
  <c r="O17" i="6"/>
  <c r="M17" i="6"/>
  <c r="L17" i="6"/>
  <c r="H17" i="6"/>
  <c r="G17" i="6"/>
  <c r="F17" i="6"/>
  <c r="E17" i="6"/>
  <c r="AK16" i="6"/>
  <c r="AJ16" i="6"/>
  <c r="AI16" i="6"/>
  <c r="AH16" i="6"/>
  <c r="AG16" i="6"/>
  <c r="AF16" i="6"/>
  <c r="AE16" i="6"/>
  <c r="AD16" i="6"/>
  <c r="AC16" i="6"/>
  <c r="AB16" i="6"/>
  <c r="AA16" i="6"/>
  <c r="Z16" i="6"/>
  <c r="Y16" i="6"/>
  <c r="X16" i="6"/>
  <c r="T16" i="6"/>
  <c r="S16" i="6"/>
  <c r="R16" i="6"/>
  <c r="Q16" i="6"/>
  <c r="P16" i="6"/>
  <c r="O16" i="6"/>
  <c r="H16" i="6"/>
  <c r="AK15" i="6"/>
  <c r="AJ15" i="6"/>
  <c r="AI15" i="6"/>
  <c r="AH15" i="6"/>
  <c r="AG15" i="6"/>
  <c r="AF15" i="6"/>
  <c r="AE15" i="6"/>
  <c r="AD15" i="6"/>
  <c r="AC15" i="6"/>
  <c r="AB15" i="6"/>
  <c r="AA15" i="6"/>
  <c r="Z15" i="6"/>
  <c r="Y15" i="6"/>
  <c r="X15" i="6"/>
  <c r="T15" i="6"/>
  <c r="S15" i="6"/>
  <c r="R15" i="6"/>
  <c r="Q15" i="6"/>
  <c r="P15" i="6"/>
  <c r="O15" i="6"/>
  <c r="H15" i="6"/>
  <c r="AK12" i="6"/>
  <c r="AJ12" i="6"/>
  <c r="AI12" i="6"/>
  <c r="AH12" i="6"/>
  <c r="AG12" i="6"/>
  <c r="AF12" i="6"/>
  <c r="AE12" i="6"/>
  <c r="AD12" i="6"/>
  <c r="AC12" i="6"/>
  <c r="AB12" i="6"/>
  <c r="AA12" i="6"/>
  <c r="Z12" i="6"/>
  <c r="Y12" i="6"/>
  <c r="X12" i="6"/>
  <c r="T12" i="6"/>
  <c r="S12" i="6"/>
  <c r="R12" i="6"/>
  <c r="Q12" i="6"/>
  <c r="P12" i="6"/>
  <c r="O12" i="6"/>
  <c r="H12" i="6"/>
  <c r="AK11" i="6"/>
  <c r="AJ11" i="6"/>
  <c r="AI11" i="6"/>
  <c r="AH11" i="6"/>
  <c r="AG11" i="6"/>
  <c r="AF11" i="6"/>
  <c r="AE11" i="6"/>
  <c r="AD11" i="6"/>
  <c r="AC11" i="6"/>
  <c r="AB11" i="6"/>
  <c r="AA11" i="6"/>
  <c r="Z11" i="6"/>
  <c r="Y11" i="6"/>
  <c r="X11" i="6"/>
  <c r="T11" i="6"/>
  <c r="S11" i="6"/>
  <c r="R11" i="6"/>
  <c r="Q11" i="6"/>
  <c r="P11" i="6"/>
  <c r="O11" i="6"/>
  <c r="H11" i="6"/>
  <c r="AK10" i="6"/>
  <c r="AJ10" i="6"/>
  <c r="AI10" i="6"/>
  <c r="AH10" i="6"/>
  <c r="AG10" i="6"/>
  <c r="AF10" i="6"/>
  <c r="AE10" i="6"/>
  <c r="AD10" i="6"/>
  <c r="AC10" i="6"/>
  <c r="AB10" i="6"/>
  <c r="AA10" i="6"/>
  <c r="Z10" i="6"/>
  <c r="Y10" i="6"/>
  <c r="X10" i="6"/>
  <c r="T10" i="6"/>
  <c r="S10" i="6"/>
  <c r="R10" i="6"/>
  <c r="Q10" i="6"/>
  <c r="P10" i="6"/>
  <c r="O10" i="6"/>
  <c r="H10" i="6"/>
  <c r="AK8" i="6"/>
  <c r="AJ8" i="6"/>
  <c r="AI8" i="6"/>
  <c r="AH8" i="6"/>
  <c r="AG8" i="6"/>
  <c r="AF8" i="6"/>
  <c r="AE8" i="6"/>
  <c r="AD8" i="6"/>
  <c r="AC8" i="6"/>
  <c r="AB8" i="6"/>
  <c r="AA8" i="6"/>
  <c r="Z8" i="6"/>
  <c r="Y8" i="6"/>
  <c r="X8" i="6"/>
  <c r="T8" i="6"/>
  <c r="S8" i="6"/>
  <c r="R8" i="6"/>
  <c r="Q8" i="6"/>
  <c r="P8" i="6"/>
  <c r="O8" i="6"/>
  <c r="H8" i="6"/>
  <c r="AK7" i="6"/>
  <c r="AJ7" i="6"/>
  <c r="AI7" i="6"/>
  <c r="AH7" i="6"/>
  <c r="AG7" i="6"/>
  <c r="AF7" i="6"/>
  <c r="AE7" i="6"/>
  <c r="AD7" i="6"/>
  <c r="AC7" i="6"/>
  <c r="AB7" i="6"/>
  <c r="AA7" i="6"/>
  <c r="Z7" i="6"/>
  <c r="Y7" i="6"/>
  <c r="X7" i="6"/>
  <c r="T7" i="6"/>
  <c r="S7" i="6"/>
  <c r="R7" i="6"/>
  <c r="Q7" i="6"/>
  <c r="P7" i="6"/>
  <c r="O7" i="6"/>
  <c r="H7" i="6"/>
  <c r="T5" i="6"/>
  <c r="S5" i="6"/>
  <c r="R5" i="6"/>
  <c r="Q5" i="6"/>
  <c r="P5" i="6"/>
  <c r="O5" i="6"/>
  <c r="H5" i="6"/>
  <c r="G5" i="6"/>
  <c r="F5" i="6"/>
  <c r="E5" i="6"/>
  <c r="E4" i="6"/>
  <c r="A3" i="6"/>
  <c r="A2" i="6"/>
  <c r="W1" i="6"/>
  <c r="A1" i="6"/>
  <c r="Q18" i="9"/>
  <c r="P18" i="9"/>
  <c r="O18" i="9"/>
  <c r="Q17" i="9"/>
  <c r="P17" i="9"/>
  <c r="O17" i="9"/>
  <c r="Q16" i="9"/>
  <c r="P16" i="9"/>
  <c r="O16" i="9"/>
  <c r="Q15" i="9"/>
  <c r="P15" i="9"/>
  <c r="O15" i="9"/>
  <c r="Q14" i="9"/>
  <c r="P14" i="9"/>
  <c r="O14" i="9"/>
  <c r="Q13" i="9"/>
  <c r="P13" i="9"/>
  <c r="O13" i="9"/>
  <c r="Q12" i="9"/>
  <c r="P12" i="9"/>
  <c r="O12" i="9"/>
  <c r="Q11" i="9"/>
  <c r="P11" i="9"/>
  <c r="O11" i="9"/>
  <c r="Q10" i="9"/>
  <c r="P10" i="9"/>
  <c r="O10" i="9"/>
  <c r="Q9" i="9"/>
  <c r="P9" i="9"/>
  <c r="O9" i="9"/>
  <c r="Q8" i="9"/>
  <c r="P8" i="9"/>
  <c r="O8" i="9"/>
  <c r="Q7" i="9"/>
  <c r="P7" i="9"/>
  <c r="O7" i="9"/>
  <c r="Q6" i="9"/>
  <c r="P6" i="9"/>
  <c r="O6" i="9"/>
  <c r="Q5" i="9"/>
  <c r="P5" i="9"/>
  <c r="O5" i="9"/>
  <c r="N5" i="9"/>
  <c r="M5" i="9"/>
  <c r="L5" i="9"/>
  <c r="K5" i="9"/>
  <c r="J5" i="9"/>
  <c r="I5" i="9"/>
  <c r="H5" i="9"/>
  <c r="G5" i="9"/>
  <c r="F5" i="9"/>
  <c r="E5" i="9"/>
  <c r="D5" i="9"/>
  <c r="C5" i="9"/>
  <c r="A1" i="9"/>
  <c r="J16" i="4"/>
  <c r="I16" i="4"/>
  <c r="J15" i="4"/>
  <c r="I15" i="4"/>
  <c r="J14" i="4"/>
  <c r="I14" i="4"/>
  <c r="D14" i="4"/>
  <c r="J13" i="4"/>
  <c r="I13" i="4"/>
  <c r="D13" i="4"/>
  <c r="J12" i="4"/>
  <c r="I12" i="4"/>
  <c r="D12" i="4"/>
  <c r="J11" i="4"/>
  <c r="I11" i="4"/>
  <c r="D11" i="4"/>
  <c r="J10" i="4"/>
  <c r="I10" i="4"/>
  <c r="D10" i="4"/>
  <c r="J9" i="4"/>
  <c r="I9" i="4"/>
  <c r="D9" i="4"/>
  <c r="J8" i="4"/>
  <c r="I8" i="4"/>
  <c r="D8" i="4"/>
  <c r="J7" i="4"/>
  <c r="I7" i="4"/>
  <c r="D7" i="4"/>
  <c r="J6" i="4"/>
  <c r="I6" i="4"/>
  <c r="D6" i="4"/>
  <c r="J5" i="4"/>
  <c r="I5" i="4"/>
  <c r="D5" i="4"/>
  <c r="J4" i="4"/>
  <c r="I4" i="4"/>
  <c r="D4" i="4"/>
  <c r="J3" i="4"/>
  <c r="I3" i="4"/>
  <c r="D3" i="4"/>
  <c r="F23" i="41"/>
  <c r="F22" i="41"/>
  <c r="E22" i="41"/>
  <c r="D22" i="41"/>
  <c r="F21" i="41"/>
  <c r="E21" i="41"/>
  <c r="D21" i="41"/>
  <c r="F20" i="41"/>
  <c r="E20" i="41"/>
  <c r="D20" i="41"/>
  <c r="F15" i="41"/>
  <c r="F14" i="41"/>
  <c r="E14" i="41"/>
  <c r="D14" i="41"/>
  <c r="F13" i="41"/>
  <c r="E13" i="41"/>
  <c r="D13" i="41"/>
  <c r="F12" i="41"/>
  <c r="E12" i="41"/>
  <c r="D12" i="41"/>
  <c r="F11" i="41"/>
  <c r="E11" i="41"/>
  <c r="D11" i="41"/>
  <c r="F10" i="41"/>
  <c r="E10" i="41"/>
  <c r="D10" i="41"/>
  <c r="F9" i="41"/>
  <c r="E9" i="41"/>
  <c r="D9" i="41"/>
  <c r="F8" i="41"/>
  <c r="E8" i="41"/>
  <c r="D8" i="41"/>
  <c r="F7" i="41"/>
  <c r="E7" i="41"/>
  <c r="D7" i="41"/>
  <c r="A1" i="41"/>
  <c r="J31" i="37"/>
  <c r="I31" i="37"/>
  <c r="H31" i="37"/>
  <c r="F31" i="37"/>
  <c r="E31" i="37"/>
  <c r="D31" i="37"/>
  <c r="J30" i="37"/>
  <c r="I30" i="37"/>
  <c r="H30" i="37"/>
  <c r="F30" i="37"/>
  <c r="E30" i="37"/>
  <c r="D30" i="37"/>
  <c r="J29" i="37"/>
  <c r="H29" i="37"/>
  <c r="F29" i="37"/>
  <c r="E29" i="37"/>
  <c r="J28" i="37"/>
  <c r="I28" i="37"/>
  <c r="H28" i="37"/>
  <c r="F28" i="37"/>
  <c r="E28" i="37"/>
  <c r="D28" i="37"/>
  <c r="J27" i="37"/>
  <c r="H27" i="37"/>
  <c r="F27" i="37"/>
  <c r="E27" i="37"/>
  <c r="J26" i="37"/>
  <c r="H26" i="37"/>
  <c r="F26" i="37"/>
  <c r="E26" i="37"/>
  <c r="J25" i="37"/>
  <c r="H25" i="37"/>
  <c r="F25" i="37"/>
  <c r="E25" i="37"/>
  <c r="J24" i="37"/>
  <c r="H24" i="37"/>
  <c r="F24" i="37"/>
  <c r="E24" i="37"/>
  <c r="J23" i="37"/>
  <c r="H23" i="37"/>
  <c r="F23" i="37"/>
  <c r="E23" i="37"/>
  <c r="J22" i="37"/>
  <c r="H22" i="37"/>
  <c r="F22" i="37"/>
  <c r="E22" i="37"/>
  <c r="J21" i="37"/>
  <c r="H21" i="37"/>
  <c r="F21" i="37"/>
  <c r="E21" i="37"/>
  <c r="I20" i="37"/>
  <c r="J17" i="37"/>
  <c r="I17" i="37"/>
  <c r="H17" i="37"/>
  <c r="F17" i="37"/>
  <c r="E17" i="37"/>
  <c r="D17" i="37"/>
  <c r="J16" i="37"/>
  <c r="H16" i="37"/>
  <c r="F16" i="37"/>
  <c r="E16" i="37"/>
  <c r="J15" i="37"/>
  <c r="I15" i="37"/>
  <c r="H15" i="37"/>
  <c r="F15" i="37"/>
  <c r="E15" i="37"/>
  <c r="D15" i="37"/>
  <c r="J14" i="37"/>
  <c r="H14" i="37"/>
  <c r="F14" i="37"/>
  <c r="E14" i="37"/>
  <c r="J13" i="37"/>
  <c r="H13" i="37"/>
  <c r="F13" i="37"/>
  <c r="E13" i="37"/>
  <c r="J12" i="37"/>
  <c r="H12" i="37"/>
  <c r="F12" i="37"/>
  <c r="E12" i="37"/>
  <c r="J11" i="37"/>
  <c r="H11" i="37"/>
  <c r="F11" i="37"/>
  <c r="E11" i="37"/>
  <c r="J10" i="37"/>
  <c r="H10" i="37"/>
  <c r="F10" i="37"/>
  <c r="E10" i="37"/>
  <c r="J9" i="37"/>
  <c r="H9" i="37"/>
  <c r="F9" i="37"/>
  <c r="E9" i="37"/>
  <c r="J8" i="37"/>
  <c r="H8" i="37"/>
  <c r="F8" i="37"/>
  <c r="E8" i="37"/>
  <c r="I7" i="37"/>
  <c r="A1" i="37"/>
  <c r="K50" i="24"/>
  <c r="J50" i="24"/>
  <c r="I50" i="24"/>
  <c r="H50" i="24"/>
  <c r="G50" i="24"/>
  <c r="F50" i="24"/>
  <c r="E50" i="24"/>
  <c r="K49" i="24"/>
  <c r="I49" i="24"/>
  <c r="H49" i="24"/>
  <c r="K48" i="24"/>
  <c r="I48" i="24"/>
  <c r="H48" i="24"/>
  <c r="K47" i="24"/>
  <c r="I47" i="24"/>
  <c r="H47" i="24"/>
  <c r="K46" i="24"/>
  <c r="I46" i="24"/>
  <c r="H46" i="24"/>
  <c r="J45" i="24"/>
  <c r="K42" i="24"/>
  <c r="J42" i="24"/>
  <c r="I42" i="24"/>
  <c r="G42" i="24"/>
  <c r="F42" i="24"/>
  <c r="E42" i="24"/>
  <c r="K41" i="24"/>
  <c r="I41" i="24"/>
  <c r="G41" i="24"/>
  <c r="F41" i="24"/>
  <c r="K40" i="24"/>
  <c r="J40" i="24"/>
  <c r="I40" i="24"/>
  <c r="G40" i="24"/>
  <c r="F40" i="24"/>
  <c r="E40" i="24"/>
  <c r="K39" i="24"/>
  <c r="I39" i="24"/>
  <c r="G39" i="24"/>
  <c r="F39" i="24"/>
  <c r="K38" i="24"/>
  <c r="I38" i="24"/>
  <c r="G38" i="24"/>
  <c r="F38" i="24"/>
  <c r="K37" i="24"/>
  <c r="I37" i="24"/>
  <c r="G37" i="24"/>
  <c r="F37" i="24"/>
  <c r="K36" i="24"/>
  <c r="I36" i="24"/>
  <c r="G36" i="24"/>
  <c r="F36" i="24"/>
  <c r="K35" i="24"/>
  <c r="I35" i="24"/>
  <c r="G35" i="24"/>
  <c r="F35" i="24"/>
  <c r="K34" i="24"/>
  <c r="I34" i="24"/>
  <c r="G34" i="24"/>
  <c r="F34" i="24"/>
  <c r="K33" i="24"/>
  <c r="I33" i="24"/>
  <c r="G33" i="24"/>
  <c r="F33" i="24"/>
  <c r="J32" i="24"/>
  <c r="O31" i="24"/>
  <c r="O30" i="24"/>
  <c r="O29" i="24"/>
  <c r="K29" i="24"/>
  <c r="J29" i="24"/>
  <c r="I29" i="24"/>
  <c r="G29" i="24"/>
  <c r="F29" i="24"/>
  <c r="E29" i="24"/>
  <c r="K28" i="24"/>
  <c r="J28" i="24"/>
  <c r="I28" i="24"/>
  <c r="G28" i="24"/>
  <c r="F28" i="24"/>
  <c r="E28" i="24"/>
  <c r="O27" i="24"/>
  <c r="K27" i="24"/>
  <c r="I27" i="24"/>
  <c r="G27" i="24"/>
  <c r="F27" i="24"/>
  <c r="J26" i="24"/>
  <c r="E26" i="24"/>
  <c r="K25" i="24"/>
  <c r="J25" i="24"/>
  <c r="I25" i="24"/>
  <c r="G25" i="24"/>
  <c r="F25" i="24"/>
  <c r="E25" i="24"/>
  <c r="O24" i="24"/>
  <c r="K24" i="24"/>
  <c r="I24" i="24"/>
  <c r="G24" i="24"/>
  <c r="F24" i="24"/>
  <c r="K23" i="24"/>
  <c r="I23" i="24"/>
  <c r="G23" i="24"/>
  <c r="F23" i="24"/>
  <c r="K22" i="24"/>
  <c r="I22" i="24"/>
  <c r="G22" i="24"/>
  <c r="F22" i="24"/>
  <c r="K21" i="24"/>
  <c r="I21" i="24"/>
  <c r="G21" i="24"/>
  <c r="F21" i="24"/>
  <c r="K20" i="24"/>
  <c r="I20" i="24"/>
  <c r="G20" i="24"/>
  <c r="F20" i="24"/>
  <c r="K19" i="24"/>
  <c r="I19" i="24"/>
  <c r="G19" i="24"/>
  <c r="F19" i="24"/>
  <c r="K18" i="24"/>
  <c r="I18" i="24"/>
  <c r="G18" i="24"/>
  <c r="F18" i="24"/>
  <c r="K17" i="24"/>
  <c r="J16" i="24"/>
  <c r="O13" i="24"/>
  <c r="O12" i="24"/>
  <c r="B3" i="24"/>
  <c r="A1" i="24"/>
  <c r="F26" i="5"/>
  <c r="E26" i="5"/>
  <c r="D26" i="5"/>
  <c r="F25" i="5"/>
  <c r="E25" i="5"/>
  <c r="D25" i="5"/>
  <c r="F24" i="5"/>
  <c r="E24" i="5"/>
  <c r="D24" i="5"/>
  <c r="F23" i="5"/>
  <c r="E23" i="5"/>
  <c r="D23" i="5"/>
  <c r="F22" i="5"/>
  <c r="E22" i="5"/>
  <c r="D22" i="5"/>
  <c r="F21" i="5"/>
  <c r="E21" i="5"/>
  <c r="D21" i="5"/>
  <c r="F20" i="5"/>
  <c r="F19" i="5"/>
  <c r="F18" i="5"/>
  <c r="E18" i="5"/>
  <c r="D18" i="5"/>
  <c r="F17" i="5"/>
  <c r="F16" i="5"/>
  <c r="F15" i="5"/>
  <c r="F14" i="5"/>
  <c r="E14" i="5"/>
  <c r="D14" i="5"/>
  <c r="F13" i="5"/>
  <c r="F12" i="5"/>
  <c r="F11" i="5"/>
  <c r="E8" i="5"/>
  <c r="D8" i="5"/>
  <c r="B3" i="5"/>
  <c r="A1" i="5"/>
  <c r="C55" i="2"/>
  <c r="C54" i="2"/>
  <c r="C53" i="2"/>
  <c r="B3" i="2"/>
  <c r="A1" i="2"/>
  <c r="C37" i="15"/>
  <c r="B37" i="15"/>
  <c r="C36" i="15"/>
  <c r="C35" i="15"/>
  <c r="C34" i="15"/>
  <c r="C33" i="15"/>
  <c r="C32" i="15"/>
  <c r="C31" i="15"/>
  <c r="C28" i="15"/>
  <c r="B28" i="15"/>
  <c r="C27" i="15"/>
  <c r="C26" i="15"/>
  <c r="C25" i="15"/>
  <c r="J23" i="15"/>
  <c r="E23" i="15"/>
  <c r="D23" i="15"/>
  <c r="C23" i="15"/>
  <c r="E22" i="15"/>
  <c r="D22" i="15"/>
  <c r="C22" i="15"/>
  <c r="E21" i="15"/>
  <c r="D21" i="15"/>
  <c r="C21" i="15"/>
  <c r="E20" i="15"/>
  <c r="D20" i="15"/>
  <c r="C20" i="15"/>
  <c r="E19" i="15"/>
  <c r="D19" i="15"/>
  <c r="C19" i="15"/>
  <c r="E18" i="15"/>
  <c r="D18" i="15"/>
  <c r="C18" i="15"/>
  <c r="E17" i="15"/>
  <c r="D17" i="15"/>
  <c r="C17" i="15"/>
  <c r="E16" i="15"/>
  <c r="D16" i="15"/>
  <c r="C16" i="15"/>
  <c r="J13" i="15"/>
  <c r="C13" i="15"/>
  <c r="G10" i="15"/>
  <c r="F8" i="15"/>
  <c r="F7" i="15"/>
  <c r="F6" i="15"/>
  <c r="F5" i="15"/>
  <c r="D5" i="15"/>
  <c r="J4" i="15"/>
  <c r="E4" i="15"/>
  <c r="D4" i="15"/>
  <c r="C4" i="15"/>
  <c r="A1" i="15"/>
  <c r="D27" i="42"/>
  <c r="D26" i="42"/>
  <c r="D22" i="42"/>
  <c r="D14" i="42"/>
  <c r="D10" i="42"/>
  <c r="D9" i="42"/>
  <c r="D8" i="42"/>
  <c r="D2" i="42"/>
  <c r="AK166" i="52"/>
  <c r="AJ166" i="52"/>
  <c r="AI166" i="52"/>
  <c r="AH166" i="52"/>
  <c r="AG166" i="52"/>
  <c r="AF166" i="52"/>
  <c r="AE166" i="52"/>
  <c r="AD166" i="52"/>
  <c r="AC166" i="52"/>
  <c r="AB166" i="52"/>
  <c r="AA166" i="52"/>
  <c r="Z166" i="52"/>
  <c r="Y166" i="52"/>
  <c r="X166" i="52"/>
  <c r="S166" i="52"/>
  <c r="R166" i="52"/>
  <c r="Q166" i="52"/>
  <c r="P166" i="52"/>
  <c r="O166" i="52"/>
  <c r="H166" i="52"/>
  <c r="G166" i="52"/>
  <c r="F166" i="52"/>
  <c r="E166" i="52"/>
  <c r="AK165" i="52"/>
  <c r="AJ165" i="52"/>
  <c r="AI165" i="52"/>
  <c r="AH165" i="52"/>
  <c r="AG165" i="52"/>
  <c r="AF165" i="52"/>
  <c r="AE165" i="52"/>
  <c r="AD165" i="52"/>
  <c r="AC165" i="52"/>
  <c r="AB165" i="52"/>
  <c r="AA165" i="52"/>
  <c r="Z165" i="52"/>
  <c r="Y165" i="52"/>
  <c r="X165" i="52"/>
  <c r="S165" i="52"/>
  <c r="R165" i="52"/>
  <c r="Q165" i="52"/>
  <c r="P165" i="52"/>
  <c r="O165" i="52"/>
  <c r="H165" i="52"/>
  <c r="G165" i="52"/>
  <c r="F165" i="52"/>
  <c r="E165" i="52"/>
  <c r="AK164" i="52"/>
  <c r="AJ164" i="52"/>
  <c r="AI164" i="52"/>
  <c r="AH164" i="52"/>
  <c r="AG164" i="52"/>
  <c r="AF164" i="52"/>
  <c r="AE164" i="52"/>
  <c r="AD164" i="52"/>
  <c r="AC164" i="52"/>
  <c r="AB164" i="52"/>
  <c r="AA164" i="52"/>
  <c r="Z164" i="52"/>
  <c r="Y164" i="52"/>
  <c r="X164" i="52"/>
  <c r="S164" i="52"/>
  <c r="R164" i="52"/>
  <c r="Q164" i="52"/>
  <c r="P164" i="52"/>
  <c r="O164" i="52"/>
  <c r="H164" i="52"/>
  <c r="G164" i="52"/>
  <c r="F164" i="52"/>
  <c r="E164" i="52"/>
  <c r="AK160" i="52"/>
  <c r="AJ160" i="52"/>
  <c r="AI160" i="52"/>
  <c r="AH160" i="52"/>
  <c r="AG160" i="52"/>
  <c r="AF160" i="52"/>
  <c r="AE160" i="52"/>
  <c r="AD160" i="52"/>
  <c r="AC160" i="52"/>
  <c r="AB160" i="52"/>
  <c r="AA160" i="52"/>
  <c r="Z160" i="52"/>
  <c r="Y160" i="52"/>
  <c r="X160" i="52"/>
  <c r="S160" i="52"/>
  <c r="R160" i="52"/>
  <c r="Q160" i="52"/>
  <c r="P160" i="52"/>
  <c r="O160" i="52"/>
  <c r="H160" i="52"/>
  <c r="G160" i="52"/>
  <c r="F160" i="52"/>
  <c r="E160" i="52"/>
  <c r="AJ159" i="52"/>
  <c r="AI159" i="52"/>
  <c r="AH159" i="52"/>
  <c r="AG159" i="52"/>
  <c r="AF159" i="52"/>
  <c r="AE159" i="52"/>
  <c r="AD159" i="52"/>
  <c r="AC159" i="52"/>
  <c r="AB159" i="52"/>
  <c r="AA159" i="52"/>
  <c r="Z159" i="52"/>
  <c r="Y159" i="52"/>
  <c r="X159" i="52"/>
  <c r="S159" i="52"/>
  <c r="R159" i="52"/>
  <c r="Q159" i="52"/>
  <c r="P159" i="52"/>
  <c r="O159" i="52"/>
  <c r="H159" i="52"/>
  <c r="G159" i="52"/>
  <c r="F159" i="52"/>
  <c r="E159" i="52"/>
  <c r="AK158" i="52"/>
  <c r="AJ158" i="52"/>
  <c r="AI158" i="52"/>
  <c r="AH158" i="52"/>
  <c r="AG158" i="52"/>
  <c r="AF158" i="52"/>
  <c r="AE158" i="52"/>
  <c r="AD158" i="52"/>
  <c r="AC158" i="52"/>
  <c r="AB158" i="52"/>
  <c r="AA158" i="52"/>
  <c r="Z158" i="52"/>
  <c r="Y158" i="52"/>
  <c r="X158" i="52"/>
  <c r="S158" i="52"/>
  <c r="R158" i="52"/>
  <c r="Q158" i="52"/>
  <c r="P158" i="52"/>
  <c r="O158" i="52"/>
  <c r="H158" i="52"/>
  <c r="G158" i="52"/>
  <c r="F158" i="52"/>
  <c r="E158" i="52"/>
  <c r="AK157" i="52"/>
  <c r="AJ157" i="52"/>
  <c r="AI157" i="52"/>
  <c r="AH157" i="52"/>
  <c r="AG157" i="52"/>
  <c r="AF157" i="52"/>
  <c r="AE157" i="52"/>
  <c r="AD157" i="52"/>
  <c r="AC157" i="52"/>
  <c r="AB157" i="52"/>
  <c r="AA157" i="52"/>
  <c r="Z157" i="52"/>
  <c r="Y157" i="52"/>
  <c r="X157" i="52"/>
  <c r="S157" i="52"/>
  <c r="R157" i="52"/>
  <c r="Q157" i="52"/>
  <c r="P157" i="52"/>
  <c r="O157" i="52"/>
  <c r="H157" i="52"/>
  <c r="G157" i="52"/>
  <c r="F157" i="52"/>
  <c r="E157" i="52"/>
  <c r="AK156" i="52"/>
  <c r="AJ156" i="52"/>
  <c r="AI156" i="52"/>
  <c r="AH156" i="52"/>
  <c r="AG156" i="52"/>
  <c r="AF156" i="52"/>
  <c r="AE156" i="52"/>
  <c r="AD156" i="52"/>
  <c r="AC156" i="52"/>
  <c r="AB156" i="52"/>
  <c r="AA156" i="52"/>
  <c r="Z156" i="52"/>
  <c r="Y156" i="52"/>
  <c r="X156" i="52"/>
  <c r="S156" i="52"/>
  <c r="R156" i="52"/>
  <c r="Q156" i="52"/>
  <c r="P156" i="52"/>
  <c r="O156" i="52"/>
  <c r="H156" i="52"/>
  <c r="G156" i="52"/>
  <c r="F156" i="52"/>
  <c r="E156" i="52"/>
  <c r="AK155" i="52"/>
  <c r="AJ155" i="52"/>
  <c r="AI155" i="52"/>
  <c r="AH155" i="52"/>
  <c r="AG155" i="52"/>
  <c r="AF155" i="52"/>
  <c r="AE155" i="52"/>
  <c r="AD155" i="52"/>
  <c r="AC155" i="52"/>
  <c r="AB155" i="52"/>
  <c r="AA155" i="52"/>
  <c r="Z155" i="52"/>
  <c r="Y155" i="52"/>
  <c r="X155" i="52"/>
  <c r="S155" i="52"/>
  <c r="R155" i="52"/>
  <c r="Q155" i="52"/>
  <c r="P155" i="52"/>
  <c r="O155" i="52"/>
  <c r="H155" i="52"/>
  <c r="G155" i="52"/>
  <c r="F155" i="52"/>
  <c r="E155" i="52"/>
  <c r="AJ151" i="52"/>
  <c r="AI151" i="52"/>
  <c r="AH151" i="52"/>
  <c r="AG151" i="52"/>
  <c r="AF151" i="52"/>
  <c r="AE151" i="52"/>
  <c r="AD151" i="52"/>
  <c r="AC151" i="52"/>
  <c r="AB151" i="52"/>
  <c r="AA151" i="52"/>
  <c r="Z151" i="52"/>
  <c r="Y151" i="52"/>
  <c r="X151" i="52"/>
  <c r="S151" i="52"/>
  <c r="R151" i="52"/>
  <c r="Q151" i="52"/>
  <c r="P151" i="52"/>
  <c r="O151" i="52"/>
  <c r="H151" i="52"/>
  <c r="G151" i="52"/>
  <c r="F151" i="52"/>
  <c r="E151" i="52"/>
  <c r="AK150" i="52"/>
  <c r="AJ150" i="52"/>
  <c r="AI150" i="52"/>
  <c r="AH150" i="52"/>
  <c r="AG150" i="52"/>
  <c r="AF150" i="52"/>
  <c r="AE150" i="52"/>
  <c r="AD150" i="52"/>
  <c r="AC150" i="52"/>
  <c r="AB150" i="52"/>
  <c r="AA150" i="52"/>
  <c r="Z150" i="52"/>
  <c r="Y150" i="52"/>
  <c r="X150" i="52"/>
  <c r="S150" i="52"/>
  <c r="R150" i="52"/>
  <c r="Q150" i="52"/>
  <c r="P150" i="52"/>
  <c r="O150" i="52"/>
  <c r="H150" i="52"/>
  <c r="G150" i="52"/>
  <c r="F150" i="52"/>
  <c r="E150" i="52"/>
  <c r="AK149" i="52"/>
  <c r="AJ149" i="52"/>
  <c r="AI149" i="52"/>
  <c r="AH149" i="52"/>
  <c r="AG149" i="52"/>
  <c r="AF149" i="52"/>
  <c r="AE149" i="52"/>
  <c r="AD149" i="52"/>
  <c r="AC149" i="52"/>
  <c r="AB149" i="52"/>
  <c r="AA149" i="52"/>
  <c r="Z149" i="52"/>
  <c r="Y149" i="52"/>
  <c r="X149" i="52"/>
  <c r="S149" i="52"/>
  <c r="R149" i="52"/>
  <c r="Q149" i="52"/>
  <c r="P149" i="52"/>
  <c r="O149" i="52"/>
  <c r="H149" i="52"/>
  <c r="G149" i="52"/>
  <c r="F149" i="52"/>
  <c r="E149" i="52"/>
  <c r="AK148" i="52"/>
  <c r="AJ148" i="52"/>
  <c r="AI148" i="52"/>
  <c r="AH148" i="52"/>
  <c r="AG148" i="52"/>
  <c r="AF148" i="52"/>
  <c r="AE148" i="52"/>
  <c r="AD148" i="52"/>
  <c r="AC148" i="52"/>
  <c r="AB148" i="52"/>
  <c r="AA148" i="52"/>
  <c r="Z148" i="52"/>
  <c r="Y148" i="52"/>
  <c r="X148" i="52"/>
  <c r="S148" i="52"/>
  <c r="R148" i="52"/>
  <c r="Q148" i="52"/>
  <c r="P148" i="52"/>
  <c r="O148" i="52"/>
  <c r="H148" i="52"/>
  <c r="G148" i="52"/>
  <c r="F148" i="52"/>
  <c r="E148" i="52"/>
  <c r="AK144" i="52"/>
  <c r="AJ144" i="52"/>
  <c r="AI144" i="52"/>
  <c r="AH144" i="52"/>
  <c r="AG144" i="52"/>
  <c r="AF144" i="52"/>
  <c r="AE144" i="52"/>
  <c r="AD144" i="52"/>
  <c r="AC144" i="52"/>
  <c r="AB144" i="52"/>
  <c r="AA144" i="52"/>
  <c r="Z144" i="52"/>
  <c r="Y144" i="52"/>
  <c r="X144" i="52"/>
  <c r="S144" i="52"/>
  <c r="R144" i="52"/>
  <c r="Q144" i="52"/>
  <c r="P144" i="52"/>
  <c r="O144" i="52"/>
  <c r="H144" i="52"/>
  <c r="G144" i="52"/>
  <c r="F144" i="52"/>
  <c r="E144" i="52"/>
  <c r="AK143" i="52"/>
  <c r="AJ143" i="52"/>
  <c r="AI143" i="52"/>
  <c r="AH143" i="52"/>
  <c r="AG143" i="52"/>
  <c r="AF143" i="52"/>
  <c r="AE143" i="52"/>
  <c r="AD143" i="52"/>
  <c r="AC143" i="52"/>
  <c r="AB143" i="52"/>
  <c r="AA143" i="52"/>
  <c r="Z143" i="52"/>
  <c r="Y143" i="52"/>
  <c r="X143" i="52"/>
  <c r="S143" i="52"/>
  <c r="R143" i="52"/>
  <c r="Q143" i="52"/>
  <c r="P143" i="52"/>
  <c r="O143" i="52"/>
  <c r="H143" i="52"/>
  <c r="G143" i="52"/>
  <c r="F143" i="52"/>
  <c r="E143" i="52"/>
  <c r="AK142" i="52"/>
  <c r="AJ142" i="52"/>
  <c r="AI142" i="52"/>
  <c r="AH142" i="52"/>
  <c r="AG142" i="52"/>
  <c r="AF142" i="52"/>
  <c r="AE142" i="52"/>
  <c r="AD142" i="52"/>
  <c r="AC142" i="52"/>
  <c r="AB142" i="52"/>
  <c r="AA142" i="52"/>
  <c r="Z142" i="52"/>
  <c r="Y142" i="52"/>
  <c r="X142" i="52"/>
  <c r="S142" i="52"/>
  <c r="R142" i="52"/>
  <c r="Q142" i="52"/>
  <c r="P142" i="52"/>
  <c r="O142" i="52"/>
  <c r="H142" i="52"/>
  <c r="G142" i="52"/>
  <c r="F142" i="52"/>
  <c r="E142" i="52"/>
  <c r="AK141" i="52"/>
  <c r="AJ141" i="52"/>
  <c r="AI141" i="52"/>
  <c r="AH141" i="52"/>
  <c r="AG141" i="52"/>
  <c r="AF141" i="52"/>
  <c r="AE141" i="52"/>
  <c r="AD141" i="52"/>
  <c r="AC141" i="52"/>
  <c r="AB141" i="52"/>
  <c r="AA141" i="52"/>
  <c r="Z141" i="52"/>
  <c r="Y141" i="52"/>
  <c r="X141" i="52"/>
  <c r="S141" i="52"/>
  <c r="R141" i="52"/>
  <c r="Q141" i="52"/>
  <c r="P141" i="52"/>
  <c r="O141" i="52"/>
  <c r="H141" i="52"/>
  <c r="G141" i="52"/>
  <c r="F141" i="52"/>
  <c r="E141" i="52"/>
  <c r="AK140" i="52"/>
  <c r="AJ140" i="52"/>
  <c r="AI140" i="52"/>
  <c r="AH140" i="52"/>
  <c r="AG140" i="52"/>
  <c r="AF140" i="52"/>
  <c r="AE140" i="52"/>
  <c r="AD140" i="52"/>
  <c r="AC140" i="52"/>
  <c r="AB140" i="52"/>
  <c r="AA140" i="52"/>
  <c r="Z140" i="52"/>
  <c r="Y140" i="52"/>
  <c r="X140" i="52"/>
  <c r="S140" i="52"/>
  <c r="R140" i="52"/>
  <c r="Q140" i="52"/>
  <c r="P140" i="52"/>
  <c r="O140" i="52"/>
  <c r="H140" i="52"/>
  <c r="G140" i="52"/>
  <c r="F140" i="52"/>
  <c r="E140" i="52"/>
  <c r="AK139" i="52"/>
  <c r="AJ139" i="52"/>
  <c r="AI139" i="52"/>
  <c r="AH139" i="52"/>
  <c r="AG139" i="52"/>
  <c r="AF139" i="52"/>
  <c r="AE139" i="52"/>
  <c r="AD139" i="52"/>
  <c r="AC139" i="52"/>
  <c r="AB139" i="52"/>
  <c r="AA139" i="52"/>
  <c r="Z139" i="52"/>
  <c r="Y139" i="52"/>
  <c r="X139" i="52"/>
  <c r="S139" i="52"/>
  <c r="R139" i="52"/>
  <c r="Q139" i="52"/>
  <c r="P139" i="52"/>
  <c r="O139" i="52"/>
  <c r="H139" i="52"/>
  <c r="G139" i="52"/>
  <c r="F139" i="52"/>
  <c r="E139" i="52"/>
  <c r="AK137" i="52"/>
  <c r="AJ137" i="52"/>
  <c r="AI137" i="52"/>
  <c r="AH137" i="52"/>
  <c r="AG137" i="52"/>
  <c r="AF137" i="52"/>
  <c r="AE137" i="52"/>
  <c r="AD137" i="52"/>
  <c r="AC137" i="52"/>
  <c r="AB137" i="52"/>
  <c r="AA137" i="52"/>
  <c r="Z137" i="52"/>
  <c r="Y137" i="52"/>
  <c r="X137" i="52"/>
  <c r="S137" i="52"/>
  <c r="R137" i="52"/>
  <c r="Q137" i="52"/>
  <c r="P137" i="52"/>
  <c r="O137" i="52"/>
  <c r="H137" i="52"/>
  <c r="G137" i="52"/>
  <c r="F137" i="52"/>
  <c r="E137" i="52"/>
  <c r="AK135" i="52"/>
  <c r="AJ135" i="52"/>
  <c r="AI135" i="52"/>
  <c r="AH135" i="52"/>
  <c r="AG135" i="52"/>
  <c r="AF135" i="52"/>
  <c r="AE135" i="52"/>
  <c r="AD135" i="52"/>
  <c r="AC135" i="52"/>
  <c r="AB135" i="52"/>
  <c r="AA135" i="52"/>
  <c r="Z135" i="52"/>
  <c r="Y135" i="52"/>
  <c r="X135" i="52"/>
  <c r="S135" i="52"/>
  <c r="R135" i="52"/>
  <c r="Q135" i="52"/>
  <c r="P135" i="52"/>
  <c r="O135" i="52"/>
  <c r="H135" i="52"/>
  <c r="G135" i="52"/>
  <c r="F135" i="52"/>
  <c r="E135" i="52"/>
  <c r="AK134" i="52"/>
  <c r="AJ134" i="52"/>
  <c r="AI134" i="52"/>
  <c r="AH134" i="52"/>
  <c r="AG134" i="52"/>
  <c r="AF134" i="52"/>
  <c r="AE134" i="52"/>
  <c r="AD134" i="52"/>
  <c r="AC134" i="52"/>
  <c r="AB134" i="52"/>
  <c r="AA134" i="52"/>
  <c r="Z134" i="52"/>
  <c r="Y134" i="52"/>
  <c r="X134" i="52"/>
  <c r="S134" i="52"/>
  <c r="R134" i="52"/>
  <c r="Q134" i="52"/>
  <c r="P134" i="52"/>
  <c r="O134" i="52"/>
  <c r="H134" i="52"/>
  <c r="G134" i="52"/>
  <c r="F134" i="52"/>
  <c r="E134" i="52"/>
  <c r="AK133" i="52"/>
  <c r="AJ133" i="52"/>
  <c r="AI133" i="52"/>
  <c r="AH133" i="52"/>
  <c r="AG133" i="52"/>
  <c r="AF133" i="52"/>
  <c r="AE133" i="52"/>
  <c r="AD133" i="52"/>
  <c r="AC133" i="52"/>
  <c r="AB133" i="52"/>
  <c r="AA133" i="52"/>
  <c r="Z133" i="52"/>
  <c r="Y133" i="52"/>
  <c r="X133" i="52"/>
  <c r="S133" i="52"/>
  <c r="R133" i="52"/>
  <c r="Q133" i="52"/>
  <c r="P133" i="52"/>
  <c r="O133" i="52"/>
  <c r="H133" i="52"/>
  <c r="G133" i="52"/>
  <c r="F133" i="52"/>
  <c r="E133" i="52"/>
  <c r="AK132" i="52"/>
  <c r="AJ132" i="52"/>
  <c r="AI132" i="52"/>
  <c r="AH132" i="52"/>
  <c r="AG132" i="52"/>
  <c r="AF132" i="52"/>
  <c r="AE132" i="52"/>
  <c r="AD132" i="52"/>
  <c r="AC132" i="52"/>
  <c r="AB132" i="52"/>
  <c r="AA132" i="52"/>
  <c r="Z132" i="52"/>
  <c r="Y132" i="52"/>
  <c r="X132" i="52"/>
  <c r="S132" i="52"/>
  <c r="R132" i="52"/>
  <c r="Q132" i="52"/>
  <c r="P132" i="52"/>
  <c r="O132" i="52"/>
  <c r="H132" i="52"/>
  <c r="G132" i="52"/>
  <c r="F132" i="52"/>
  <c r="E132" i="52"/>
  <c r="AK131" i="52"/>
  <c r="AJ131" i="52"/>
  <c r="AI131" i="52"/>
  <c r="AH131" i="52"/>
  <c r="AG131" i="52"/>
  <c r="AF131" i="52"/>
  <c r="AE131" i="52"/>
  <c r="AD131" i="52"/>
  <c r="AC131" i="52"/>
  <c r="AB131" i="52"/>
  <c r="AA131" i="52"/>
  <c r="Z131" i="52"/>
  <c r="Y131" i="52"/>
  <c r="X131" i="52"/>
  <c r="S131" i="52"/>
  <c r="R131" i="52"/>
  <c r="Q131" i="52"/>
  <c r="P131" i="52"/>
  <c r="O131" i="52"/>
  <c r="H131" i="52"/>
  <c r="G131" i="52"/>
  <c r="F131" i="52"/>
  <c r="E131" i="52"/>
  <c r="AK130" i="52"/>
  <c r="AJ130" i="52"/>
  <c r="AI130" i="52"/>
  <c r="AH130" i="52"/>
  <c r="AG130" i="52"/>
  <c r="AF130" i="52"/>
  <c r="AE130" i="52"/>
  <c r="AD130" i="52"/>
  <c r="AC130" i="52"/>
  <c r="AB130" i="52"/>
  <c r="AA130" i="52"/>
  <c r="Z130" i="52"/>
  <c r="Y130" i="52"/>
  <c r="X130" i="52"/>
  <c r="S130" i="52"/>
  <c r="R130" i="52"/>
  <c r="Q130" i="52"/>
  <c r="P130" i="52"/>
  <c r="O130" i="52"/>
  <c r="H130" i="52"/>
  <c r="G130" i="52"/>
  <c r="F130" i="52"/>
  <c r="E130" i="52"/>
  <c r="AK129" i="52"/>
  <c r="AJ129" i="52"/>
  <c r="AI129" i="52"/>
  <c r="AH129" i="52"/>
  <c r="AG129" i="52"/>
  <c r="AF129" i="52"/>
  <c r="AE129" i="52"/>
  <c r="AD129" i="52"/>
  <c r="AC129" i="52"/>
  <c r="AB129" i="52"/>
  <c r="AA129" i="52"/>
  <c r="Z129" i="52"/>
  <c r="Y129" i="52"/>
  <c r="X129" i="52"/>
  <c r="S129" i="52"/>
  <c r="R129" i="52"/>
  <c r="Q129" i="52"/>
  <c r="P129" i="52"/>
  <c r="O129" i="52"/>
  <c r="H129" i="52"/>
  <c r="G129" i="52"/>
  <c r="F129" i="52"/>
  <c r="E129" i="52"/>
  <c r="AK128" i="52"/>
  <c r="AJ128" i="52"/>
  <c r="AI128" i="52"/>
  <c r="AH128" i="52"/>
  <c r="AG128" i="52"/>
  <c r="AF128" i="52"/>
  <c r="AE128" i="52"/>
  <c r="AD128" i="52"/>
  <c r="AC128" i="52"/>
  <c r="AB128" i="52"/>
  <c r="AA128" i="52"/>
  <c r="Z128" i="52"/>
  <c r="Y128" i="52"/>
  <c r="X128" i="52"/>
  <c r="S128" i="52"/>
  <c r="R128" i="52"/>
  <c r="Q128" i="52"/>
  <c r="P128" i="52"/>
  <c r="O128" i="52"/>
  <c r="H128" i="52"/>
  <c r="G128" i="52"/>
  <c r="F128" i="52"/>
  <c r="E128" i="52"/>
  <c r="AK127" i="52"/>
  <c r="AJ127" i="52"/>
  <c r="AI127" i="52"/>
  <c r="AH127" i="52"/>
  <c r="AG127" i="52"/>
  <c r="AF127" i="52"/>
  <c r="AE127" i="52"/>
  <c r="AD127" i="52"/>
  <c r="AC127" i="52"/>
  <c r="AB127" i="52"/>
  <c r="AA127" i="52"/>
  <c r="Z127" i="52"/>
  <c r="Y127" i="52"/>
  <c r="X127" i="52"/>
  <c r="S127" i="52"/>
  <c r="R127" i="52"/>
  <c r="Q127" i="52"/>
  <c r="P127" i="52"/>
  <c r="O127" i="52"/>
  <c r="H127" i="52"/>
  <c r="G127" i="52"/>
  <c r="F127" i="52"/>
  <c r="E127" i="52"/>
  <c r="AK126" i="52"/>
  <c r="AJ126" i="52"/>
  <c r="AI126" i="52"/>
  <c r="AH126" i="52"/>
  <c r="AG126" i="52"/>
  <c r="AF126" i="52"/>
  <c r="AE126" i="52"/>
  <c r="AD126" i="52"/>
  <c r="AC126" i="52"/>
  <c r="AB126" i="52"/>
  <c r="AA126" i="52"/>
  <c r="Z126" i="52"/>
  <c r="Y126" i="52"/>
  <c r="X126" i="52"/>
  <c r="S126" i="52"/>
  <c r="R126" i="52"/>
  <c r="Q126" i="52"/>
  <c r="P126" i="52"/>
  <c r="O126" i="52"/>
  <c r="H126" i="52"/>
  <c r="G126" i="52"/>
  <c r="F126" i="52"/>
  <c r="E126" i="52"/>
  <c r="AK125" i="52"/>
  <c r="AJ125" i="52"/>
  <c r="AI125" i="52"/>
  <c r="AH125" i="52"/>
  <c r="AG125" i="52"/>
  <c r="AF125" i="52"/>
  <c r="AE125" i="52"/>
  <c r="AD125" i="52"/>
  <c r="AC125" i="52"/>
  <c r="AB125" i="52"/>
  <c r="AA125" i="52"/>
  <c r="Z125" i="52"/>
  <c r="Y125" i="52"/>
  <c r="X125" i="52"/>
  <c r="S125" i="52"/>
  <c r="R125" i="52"/>
  <c r="Q125" i="52"/>
  <c r="P125" i="52"/>
  <c r="O125" i="52"/>
  <c r="H125" i="52"/>
  <c r="G125" i="52"/>
  <c r="F125" i="52"/>
  <c r="E125" i="52"/>
  <c r="AK124" i="52"/>
  <c r="AJ124" i="52"/>
  <c r="AI124" i="52"/>
  <c r="AH124" i="52"/>
  <c r="AG124" i="52"/>
  <c r="AF124" i="52"/>
  <c r="AE124" i="52"/>
  <c r="AD124" i="52"/>
  <c r="AC124" i="52"/>
  <c r="AB124" i="52"/>
  <c r="AA124" i="52"/>
  <c r="Z124" i="52"/>
  <c r="Y124" i="52"/>
  <c r="X124" i="52"/>
  <c r="S124" i="52"/>
  <c r="R124" i="52"/>
  <c r="Q124" i="52"/>
  <c r="P124" i="52"/>
  <c r="O124" i="52"/>
  <c r="H124" i="52"/>
  <c r="G124" i="52"/>
  <c r="F124" i="52"/>
  <c r="E124" i="52"/>
  <c r="AK123" i="52"/>
  <c r="AJ123" i="52"/>
  <c r="AI123" i="52"/>
  <c r="AH123" i="52"/>
  <c r="AG123" i="52"/>
  <c r="AF123" i="52"/>
  <c r="AE123" i="52"/>
  <c r="AD123" i="52"/>
  <c r="AC123" i="52"/>
  <c r="AB123" i="52"/>
  <c r="AA123" i="52"/>
  <c r="Z123" i="52"/>
  <c r="Y123" i="52"/>
  <c r="X123" i="52"/>
  <c r="S123" i="52"/>
  <c r="R123" i="52"/>
  <c r="Q123" i="52"/>
  <c r="P123" i="52"/>
  <c r="O123" i="52"/>
  <c r="H123" i="52"/>
  <c r="G123" i="52"/>
  <c r="F123" i="52"/>
  <c r="E123" i="52"/>
  <c r="AK122" i="52"/>
  <c r="AJ122" i="52"/>
  <c r="AI122" i="52"/>
  <c r="AH122" i="52"/>
  <c r="AG122" i="52"/>
  <c r="AF122" i="52"/>
  <c r="AE122" i="52"/>
  <c r="AD122" i="52"/>
  <c r="AC122" i="52"/>
  <c r="AB122" i="52"/>
  <c r="AA122" i="52"/>
  <c r="Z122" i="52"/>
  <c r="Y122" i="52"/>
  <c r="X122" i="52"/>
  <c r="S122" i="52"/>
  <c r="R122" i="52"/>
  <c r="Q122" i="52"/>
  <c r="P122" i="52"/>
  <c r="O122" i="52"/>
  <c r="H122" i="52"/>
  <c r="G122" i="52"/>
  <c r="F122" i="52"/>
  <c r="E122" i="52"/>
  <c r="AK121" i="52"/>
  <c r="AJ121" i="52"/>
  <c r="AI121" i="52"/>
  <c r="AH121" i="52"/>
  <c r="AG121" i="52"/>
  <c r="AF121" i="52"/>
  <c r="AE121" i="52"/>
  <c r="AD121" i="52"/>
  <c r="AC121" i="52"/>
  <c r="AB121" i="52"/>
  <c r="AA121" i="52"/>
  <c r="Z121" i="52"/>
  <c r="Y121" i="52"/>
  <c r="X121" i="52"/>
  <c r="S121" i="52"/>
  <c r="R121" i="52"/>
  <c r="Q121" i="52"/>
  <c r="P121" i="52"/>
  <c r="O121" i="52"/>
  <c r="H121" i="52"/>
  <c r="G121" i="52"/>
  <c r="F121" i="52"/>
  <c r="E121" i="52"/>
  <c r="AK120" i="52"/>
  <c r="AJ120" i="52"/>
  <c r="AI120" i="52"/>
  <c r="AH120" i="52"/>
  <c r="AG120" i="52"/>
  <c r="AF120" i="52"/>
  <c r="AE120" i="52"/>
  <c r="AD120" i="52"/>
  <c r="AC120" i="52"/>
  <c r="AB120" i="52"/>
  <c r="AA120" i="52"/>
  <c r="Z120" i="52"/>
  <c r="Y120" i="52"/>
  <c r="X120" i="52"/>
  <c r="S120" i="52"/>
  <c r="R120" i="52"/>
  <c r="Q120" i="52"/>
  <c r="P120" i="52"/>
  <c r="O120" i="52"/>
  <c r="H120" i="52"/>
  <c r="G120" i="52"/>
  <c r="F120" i="52"/>
  <c r="E120" i="52"/>
  <c r="AK118" i="52"/>
  <c r="AJ118" i="52"/>
  <c r="AI118" i="52"/>
  <c r="AH118" i="52"/>
  <c r="AG118" i="52"/>
  <c r="AF118" i="52"/>
  <c r="AE118" i="52"/>
  <c r="AD118" i="52"/>
  <c r="AC118" i="52"/>
  <c r="AB118" i="52"/>
  <c r="AA118" i="52"/>
  <c r="Z118" i="52"/>
  <c r="Y118" i="52"/>
  <c r="X118" i="52"/>
  <c r="S118" i="52"/>
  <c r="R118" i="52"/>
  <c r="Q118" i="52"/>
  <c r="P118" i="52"/>
  <c r="O118" i="52"/>
  <c r="H118" i="52"/>
  <c r="G118" i="52"/>
  <c r="F118" i="52"/>
  <c r="E118" i="52"/>
  <c r="AK117" i="52"/>
  <c r="AJ117" i="52"/>
  <c r="AI117" i="52"/>
  <c r="AH117" i="52"/>
  <c r="AG117" i="52"/>
  <c r="AF117" i="52"/>
  <c r="AE117" i="52"/>
  <c r="AD117" i="52"/>
  <c r="AC117" i="52"/>
  <c r="AB117" i="52"/>
  <c r="AA117" i="52"/>
  <c r="Z117" i="52"/>
  <c r="Y117" i="52"/>
  <c r="X117" i="52"/>
  <c r="S117" i="52"/>
  <c r="R117" i="52"/>
  <c r="Q117" i="52"/>
  <c r="P117" i="52"/>
  <c r="O117" i="52"/>
  <c r="H117" i="52"/>
  <c r="G117" i="52"/>
  <c r="F117" i="52"/>
  <c r="E117" i="52"/>
  <c r="AK116" i="52"/>
  <c r="AJ116" i="52"/>
  <c r="AI116" i="52"/>
  <c r="AH116" i="52"/>
  <c r="AG116" i="52"/>
  <c r="AF116" i="52"/>
  <c r="AE116" i="52"/>
  <c r="AD116" i="52"/>
  <c r="AC116" i="52"/>
  <c r="AB116" i="52"/>
  <c r="AA116" i="52"/>
  <c r="Z116" i="52"/>
  <c r="Y116" i="52"/>
  <c r="X116" i="52"/>
  <c r="S116" i="52"/>
  <c r="R116" i="52"/>
  <c r="Q116" i="52"/>
  <c r="P116" i="52"/>
  <c r="O116" i="52"/>
  <c r="H116" i="52"/>
  <c r="G116" i="52"/>
  <c r="F116" i="52"/>
  <c r="E116" i="52"/>
  <c r="AK115" i="52"/>
  <c r="AJ115" i="52"/>
  <c r="AI115" i="52"/>
  <c r="AH115" i="52"/>
  <c r="AG115" i="52"/>
  <c r="AF115" i="52"/>
  <c r="AE115" i="52"/>
  <c r="AD115" i="52"/>
  <c r="AC115" i="52"/>
  <c r="AB115" i="52"/>
  <c r="AA115" i="52"/>
  <c r="Z115" i="52"/>
  <c r="Y115" i="52"/>
  <c r="X115" i="52"/>
  <c r="S115" i="52"/>
  <c r="R115" i="52"/>
  <c r="Q115" i="52"/>
  <c r="P115" i="52"/>
  <c r="O115" i="52"/>
  <c r="H115" i="52"/>
  <c r="G115" i="52"/>
  <c r="F115" i="52"/>
  <c r="E115" i="52"/>
  <c r="AK114" i="52"/>
  <c r="AJ114" i="52"/>
  <c r="AI114" i="52"/>
  <c r="AH114" i="52"/>
  <c r="AG114" i="52"/>
  <c r="AF114" i="52"/>
  <c r="AE114" i="52"/>
  <c r="AD114" i="52"/>
  <c r="AC114" i="52"/>
  <c r="AB114" i="52"/>
  <c r="AA114" i="52"/>
  <c r="Z114" i="52"/>
  <c r="Y114" i="52"/>
  <c r="X114" i="52"/>
  <c r="S114" i="52"/>
  <c r="R114" i="52"/>
  <c r="Q114" i="52"/>
  <c r="P114" i="52"/>
  <c r="O114" i="52"/>
  <c r="H114" i="52"/>
  <c r="G114" i="52"/>
  <c r="F114" i="52"/>
  <c r="E114" i="52"/>
  <c r="AK113" i="52"/>
  <c r="AJ113" i="52"/>
  <c r="AI113" i="52"/>
  <c r="AH113" i="52"/>
  <c r="AG113" i="52"/>
  <c r="AF113" i="52"/>
  <c r="AE113" i="52"/>
  <c r="AD113" i="52"/>
  <c r="AC113" i="52"/>
  <c r="AB113" i="52"/>
  <c r="AA113" i="52"/>
  <c r="Z113" i="52"/>
  <c r="Y113" i="52"/>
  <c r="X113" i="52"/>
  <c r="S113" i="52"/>
  <c r="R113" i="52"/>
  <c r="Q113" i="52"/>
  <c r="P113" i="52"/>
  <c r="O113" i="52"/>
  <c r="H113" i="52"/>
  <c r="G113" i="52"/>
  <c r="F113" i="52"/>
  <c r="E113" i="52"/>
  <c r="AK112" i="52"/>
  <c r="AJ112" i="52"/>
  <c r="AI112" i="52"/>
  <c r="AH112" i="52"/>
  <c r="AG112" i="52"/>
  <c r="AF112" i="52"/>
  <c r="AE112" i="52"/>
  <c r="AD112" i="52"/>
  <c r="AC112" i="52"/>
  <c r="AB112" i="52"/>
  <c r="AA112" i="52"/>
  <c r="Z112" i="52"/>
  <c r="Y112" i="52"/>
  <c r="X112" i="52"/>
  <c r="S112" i="52"/>
  <c r="R112" i="52"/>
  <c r="Q112" i="52"/>
  <c r="P112" i="52"/>
  <c r="O112" i="52"/>
  <c r="H112" i="52"/>
  <c r="G112" i="52"/>
  <c r="F112" i="52"/>
  <c r="E112" i="52"/>
  <c r="AK111" i="52"/>
  <c r="AJ111" i="52"/>
  <c r="AI111" i="52"/>
  <c r="AH111" i="52"/>
  <c r="AG111" i="52"/>
  <c r="AF111" i="52"/>
  <c r="AE111" i="52"/>
  <c r="AD111" i="52"/>
  <c r="AC111" i="52"/>
  <c r="AB111" i="52"/>
  <c r="AA111" i="52"/>
  <c r="Z111" i="52"/>
  <c r="Y111" i="52"/>
  <c r="X111" i="52"/>
  <c r="S111" i="52"/>
  <c r="R111" i="52"/>
  <c r="Q111" i="52"/>
  <c r="P111" i="52"/>
  <c r="O111" i="52"/>
  <c r="H111" i="52"/>
  <c r="G111" i="52"/>
  <c r="F111" i="52"/>
  <c r="E111" i="52"/>
  <c r="AK110" i="52"/>
  <c r="AJ110" i="52"/>
  <c r="AI110" i="52"/>
  <c r="AH110" i="52"/>
  <c r="AG110" i="52"/>
  <c r="AF110" i="52"/>
  <c r="AE110" i="52"/>
  <c r="AD110" i="52"/>
  <c r="AC110" i="52"/>
  <c r="AB110" i="52"/>
  <c r="AA110" i="52"/>
  <c r="Z110" i="52"/>
  <c r="Y110" i="52"/>
  <c r="X110" i="52"/>
  <c r="S110" i="52"/>
  <c r="R110" i="52"/>
  <c r="Q110" i="52"/>
  <c r="P110" i="52"/>
  <c r="O110" i="52"/>
  <c r="H110" i="52"/>
  <c r="G110" i="52"/>
  <c r="F110" i="52"/>
  <c r="E110" i="52"/>
  <c r="AK109" i="52"/>
  <c r="AJ109" i="52"/>
  <c r="AI109" i="52"/>
  <c r="AH109" i="52"/>
  <c r="AG109" i="52"/>
  <c r="AF109" i="52"/>
  <c r="AE109" i="52"/>
  <c r="AD109" i="52"/>
  <c r="AC109" i="52"/>
  <c r="AB109" i="52"/>
  <c r="AA109" i="52"/>
  <c r="Z109" i="52"/>
  <c r="Y109" i="52"/>
  <c r="X109" i="52"/>
  <c r="S109" i="52"/>
  <c r="R109" i="52"/>
  <c r="Q109" i="52"/>
  <c r="P109" i="52"/>
  <c r="O109" i="52"/>
  <c r="H109" i="52"/>
  <c r="G109" i="52"/>
  <c r="F109" i="52"/>
  <c r="E109" i="52"/>
  <c r="AK108" i="52"/>
  <c r="AJ108" i="52"/>
  <c r="AI108" i="52"/>
  <c r="AH108" i="52"/>
  <c r="AG108" i="52"/>
  <c r="AF108" i="52"/>
  <c r="AE108" i="52"/>
  <c r="AD108" i="52"/>
  <c r="AC108" i="52"/>
  <c r="AB108" i="52"/>
  <c r="AA108" i="52"/>
  <c r="Z108" i="52"/>
  <c r="Y108" i="52"/>
  <c r="X108" i="52"/>
  <c r="S108" i="52"/>
  <c r="R108" i="52"/>
  <c r="Q108" i="52"/>
  <c r="P108" i="52"/>
  <c r="O108" i="52"/>
  <c r="H108" i="52"/>
  <c r="G108" i="52"/>
  <c r="F108" i="52"/>
  <c r="E108" i="52"/>
  <c r="AK107" i="52"/>
  <c r="AJ107" i="52"/>
  <c r="AI107" i="52"/>
  <c r="AH107" i="52"/>
  <c r="AG107" i="52"/>
  <c r="AF107" i="52"/>
  <c r="AE107" i="52"/>
  <c r="AD107" i="52"/>
  <c r="AC107" i="52"/>
  <c r="AB107" i="52"/>
  <c r="AA107" i="52"/>
  <c r="Z107" i="52"/>
  <c r="Y107" i="52"/>
  <c r="X107" i="52"/>
  <c r="S107" i="52"/>
  <c r="R107" i="52"/>
  <c r="Q107" i="52"/>
  <c r="P107" i="52"/>
  <c r="O107" i="52"/>
  <c r="H107" i="52"/>
  <c r="G107" i="52"/>
  <c r="F107" i="52"/>
  <c r="E107" i="52"/>
  <c r="AK106" i="52"/>
  <c r="AJ106" i="52"/>
  <c r="AI106" i="52"/>
  <c r="AH106" i="52"/>
  <c r="AG106" i="52"/>
  <c r="AF106" i="52"/>
  <c r="AE106" i="52"/>
  <c r="AD106" i="52"/>
  <c r="AC106" i="52"/>
  <c r="AB106" i="52"/>
  <c r="AA106" i="52"/>
  <c r="Z106" i="52"/>
  <c r="Y106" i="52"/>
  <c r="X106" i="52"/>
  <c r="S106" i="52"/>
  <c r="R106" i="52"/>
  <c r="Q106" i="52"/>
  <c r="P106" i="52"/>
  <c r="O106" i="52"/>
  <c r="H106" i="52"/>
  <c r="G106" i="52"/>
  <c r="F106" i="52"/>
  <c r="E106" i="52"/>
  <c r="AK105" i="52"/>
  <c r="AJ105" i="52"/>
  <c r="AI105" i="52"/>
  <c r="AH105" i="52"/>
  <c r="AG105" i="52"/>
  <c r="AF105" i="52"/>
  <c r="AE105" i="52"/>
  <c r="AD105" i="52"/>
  <c r="AC105" i="52"/>
  <c r="AB105" i="52"/>
  <c r="AA105" i="52"/>
  <c r="Z105" i="52"/>
  <c r="Y105" i="52"/>
  <c r="X105" i="52"/>
  <c r="S105" i="52"/>
  <c r="R105" i="52"/>
  <c r="Q105" i="52"/>
  <c r="P105" i="52"/>
  <c r="O105" i="52"/>
  <c r="H105" i="52"/>
  <c r="G105" i="52"/>
  <c r="F105" i="52"/>
  <c r="E105" i="52"/>
  <c r="AK103" i="52"/>
  <c r="AJ103" i="52"/>
  <c r="AI103" i="52"/>
  <c r="AH103" i="52"/>
  <c r="AG103" i="52"/>
  <c r="AF103" i="52"/>
  <c r="AE103" i="52"/>
  <c r="AD103" i="52"/>
  <c r="AC103" i="52"/>
  <c r="AB103" i="52"/>
  <c r="AA103" i="52"/>
  <c r="Z103" i="52"/>
  <c r="Y103" i="52"/>
  <c r="X103" i="52"/>
  <c r="S103" i="52"/>
  <c r="R103" i="52"/>
  <c r="Q103" i="52"/>
  <c r="P103" i="52"/>
  <c r="O103" i="52"/>
  <c r="H103" i="52"/>
  <c r="G103" i="52"/>
  <c r="F103" i="52"/>
  <c r="E103" i="52"/>
  <c r="AK102" i="52"/>
  <c r="AJ102" i="52"/>
  <c r="AI102" i="52"/>
  <c r="AH102" i="52"/>
  <c r="AG102" i="52"/>
  <c r="AF102" i="52"/>
  <c r="AE102" i="52"/>
  <c r="AD102" i="52"/>
  <c r="AC102" i="52"/>
  <c r="AB102" i="52"/>
  <c r="AA102" i="52"/>
  <c r="Z102" i="52"/>
  <c r="Y102" i="52"/>
  <c r="X102" i="52"/>
  <c r="S102" i="52"/>
  <c r="R102" i="52"/>
  <c r="Q102" i="52"/>
  <c r="P102" i="52"/>
  <c r="O102" i="52"/>
  <c r="H102" i="52"/>
  <c r="G102" i="52"/>
  <c r="F102" i="52"/>
  <c r="E102" i="52"/>
  <c r="AK101" i="52"/>
  <c r="AJ101" i="52"/>
  <c r="AI101" i="52"/>
  <c r="AH101" i="52"/>
  <c r="AG101" i="52"/>
  <c r="AF101" i="52"/>
  <c r="AE101" i="52"/>
  <c r="AD101" i="52"/>
  <c r="AC101" i="52"/>
  <c r="AB101" i="52"/>
  <c r="AA101" i="52"/>
  <c r="Z101" i="52"/>
  <c r="Y101" i="52"/>
  <c r="X101" i="52"/>
  <c r="S101" i="52"/>
  <c r="R101" i="52"/>
  <c r="Q101" i="52"/>
  <c r="P101" i="52"/>
  <c r="O101" i="52"/>
  <c r="H101" i="52"/>
  <c r="G101" i="52"/>
  <c r="F101" i="52"/>
  <c r="E101" i="52"/>
  <c r="AK100" i="52"/>
  <c r="AJ100" i="52"/>
  <c r="AI100" i="52"/>
  <c r="AH100" i="52"/>
  <c r="AG100" i="52"/>
  <c r="AF100" i="52"/>
  <c r="AE100" i="52"/>
  <c r="AD100" i="52"/>
  <c r="AC100" i="52"/>
  <c r="AB100" i="52"/>
  <c r="AA100" i="52"/>
  <c r="Z100" i="52"/>
  <c r="Y100" i="52"/>
  <c r="X100" i="52"/>
  <c r="S100" i="52"/>
  <c r="R100" i="52"/>
  <c r="Q100" i="52"/>
  <c r="P100" i="52"/>
  <c r="O100" i="52"/>
  <c r="H100" i="52"/>
  <c r="G100" i="52"/>
  <c r="F100" i="52"/>
  <c r="E100" i="52"/>
  <c r="AK99" i="52"/>
  <c r="AJ99" i="52"/>
  <c r="AI99" i="52"/>
  <c r="AH99" i="52"/>
  <c r="AG99" i="52"/>
  <c r="AF99" i="52"/>
  <c r="AE99" i="52"/>
  <c r="AD99" i="52"/>
  <c r="AC99" i="52"/>
  <c r="AB99" i="52"/>
  <c r="AA99" i="52"/>
  <c r="Z99" i="52"/>
  <c r="Y99" i="52"/>
  <c r="X99" i="52"/>
  <c r="S99" i="52"/>
  <c r="R99" i="52"/>
  <c r="Q99" i="52"/>
  <c r="P99" i="52"/>
  <c r="O99" i="52"/>
  <c r="H99" i="52"/>
  <c r="G99" i="52"/>
  <c r="F99" i="52"/>
  <c r="E99" i="52"/>
  <c r="AK98" i="52"/>
  <c r="AJ98" i="52"/>
  <c r="AI98" i="52"/>
  <c r="AH98" i="52"/>
  <c r="AG98" i="52"/>
  <c r="AF98" i="52"/>
  <c r="AE98" i="52"/>
  <c r="AD98" i="52"/>
  <c r="AC98" i="52"/>
  <c r="AB98" i="52"/>
  <c r="AA98" i="52"/>
  <c r="Z98" i="52"/>
  <c r="Y98" i="52"/>
  <c r="X98" i="52"/>
  <c r="S98" i="52"/>
  <c r="R98" i="52"/>
  <c r="Q98" i="52"/>
  <c r="P98" i="52"/>
  <c r="O98" i="52"/>
  <c r="H98" i="52"/>
  <c r="G98" i="52"/>
  <c r="F98" i="52"/>
  <c r="E98" i="52"/>
  <c r="AK97" i="52"/>
  <c r="AJ97" i="52"/>
  <c r="AI97" i="52"/>
  <c r="AH97" i="52"/>
  <c r="AG97" i="52"/>
  <c r="AF97" i="52"/>
  <c r="AE97" i="52"/>
  <c r="AD97" i="52"/>
  <c r="AC97" i="52"/>
  <c r="AB97" i="52"/>
  <c r="AA97" i="52"/>
  <c r="Z97" i="52"/>
  <c r="Y97" i="52"/>
  <c r="X97" i="52"/>
  <c r="S97" i="52"/>
  <c r="R97" i="52"/>
  <c r="Q97" i="52"/>
  <c r="P97" i="52"/>
  <c r="O97" i="52"/>
  <c r="H97" i="52"/>
  <c r="G97" i="52"/>
  <c r="F97" i="52"/>
  <c r="E97" i="52"/>
  <c r="AK96" i="52"/>
  <c r="AJ96" i="52"/>
  <c r="AI96" i="52"/>
  <c r="AH96" i="52"/>
  <c r="AG96" i="52"/>
  <c r="AF96" i="52"/>
  <c r="AE96" i="52"/>
  <c r="AD96" i="52"/>
  <c r="AC96" i="52"/>
  <c r="AB96" i="52"/>
  <c r="AA96" i="52"/>
  <c r="Z96" i="52"/>
  <c r="Y96" i="52"/>
  <c r="X96" i="52"/>
  <c r="S96" i="52"/>
  <c r="R96" i="52"/>
  <c r="Q96" i="52"/>
  <c r="P96" i="52"/>
  <c r="O96" i="52"/>
  <c r="H96" i="52"/>
  <c r="G96" i="52"/>
  <c r="F96" i="52"/>
  <c r="E96" i="52"/>
  <c r="AK95" i="52"/>
  <c r="AJ95" i="52"/>
  <c r="AI95" i="52"/>
  <c r="AH95" i="52"/>
  <c r="AG95" i="52"/>
  <c r="AF95" i="52"/>
  <c r="AE95" i="52"/>
  <c r="AD95" i="52"/>
  <c r="AC95" i="52"/>
  <c r="AB95" i="52"/>
  <c r="AA95" i="52"/>
  <c r="Z95" i="52"/>
  <c r="Y95" i="52"/>
  <c r="X95" i="52"/>
  <c r="S95" i="52"/>
  <c r="R95" i="52"/>
  <c r="Q95" i="52"/>
  <c r="P95" i="52"/>
  <c r="O95" i="52"/>
  <c r="H95" i="52"/>
  <c r="G95" i="52"/>
  <c r="F95" i="52"/>
  <c r="E95" i="52"/>
  <c r="AK94" i="52"/>
  <c r="AJ94" i="52"/>
  <c r="AI94" i="52"/>
  <c r="AH94" i="52"/>
  <c r="AG94" i="52"/>
  <c r="AF94" i="52"/>
  <c r="AE94" i="52"/>
  <c r="AD94" i="52"/>
  <c r="AC94" i="52"/>
  <c r="AB94" i="52"/>
  <c r="AA94" i="52"/>
  <c r="Z94" i="52"/>
  <c r="Y94" i="52"/>
  <c r="X94" i="52"/>
  <c r="S94" i="52"/>
  <c r="R94" i="52"/>
  <c r="Q94" i="52"/>
  <c r="P94" i="52"/>
  <c r="O94" i="52"/>
  <c r="H94" i="52"/>
  <c r="G94" i="52"/>
  <c r="F94" i="52"/>
  <c r="E94" i="52"/>
  <c r="AK93" i="52"/>
  <c r="AJ93" i="52"/>
  <c r="AI93" i="52"/>
  <c r="AH93" i="52"/>
  <c r="AG93" i="52"/>
  <c r="AF93" i="52"/>
  <c r="AE93" i="52"/>
  <c r="AD93" i="52"/>
  <c r="AC93" i="52"/>
  <c r="AB93" i="52"/>
  <c r="AA93" i="52"/>
  <c r="Z93" i="52"/>
  <c r="Y93" i="52"/>
  <c r="X93" i="52"/>
  <c r="S93" i="52"/>
  <c r="R93" i="52"/>
  <c r="Q93" i="52"/>
  <c r="P93" i="52"/>
  <c r="O93" i="52"/>
  <c r="H93" i="52"/>
  <c r="G93" i="52"/>
  <c r="F93" i="52"/>
  <c r="E93" i="52"/>
  <c r="AK92" i="52"/>
  <c r="AJ92" i="52"/>
  <c r="AI92" i="52"/>
  <c r="AH92" i="52"/>
  <c r="AG92" i="52"/>
  <c r="AF92" i="52"/>
  <c r="AE92" i="52"/>
  <c r="AD92" i="52"/>
  <c r="AC92" i="52"/>
  <c r="AB92" i="52"/>
  <c r="AA92" i="52"/>
  <c r="Z92" i="52"/>
  <c r="Y92" i="52"/>
  <c r="X92" i="52"/>
  <c r="S92" i="52"/>
  <c r="R92" i="52"/>
  <c r="Q92" i="52"/>
  <c r="P92" i="52"/>
  <c r="O92" i="52"/>
  <c r="H92" i="52"/>
  <c r="G92" i="52"/>
  <c r="F92" i="52"/>
  <c r="E92" i="52"/>
  <c r="AK90" i="52"/>
  <c r="AJ90" i="52"/>
  <c r="AI90" i="52"/>
  <c r="AH90" i="52"/>
  <c r="AG90" i="52"/>
  <c r="AF90" i="52"/>
  <c r="AE90" i="52"/>
  <c r="AD90" i="52"/>
  <c r="AC90" i="52"/>
  <c r="AB90" i="52"/>
  <c r="AA90" i="52"/>
  <c r="Z90" i="52"/>
  <c r="Y90" i="52"/>
  <c r="X90" i="52"/>
  <c r="S90" i="52"/>
  <c r="R90" i="52"/>
  <c r="Q90" i="52"/>
  <c r="P90" i="52"/>
  <c r="O90" i="52"/>
  <c r="H90" i="52"/>
  <c r="G90" i="52"/>
  <c r="F90" i="52"/>
  <c r="E90" i="52"/>
  <c r="AK89" i="52"/>
  <c r="AJ89" i="52"/>
  <c r="AI89" i="52"/>
  <c r="AH89" i="52"/>
  <c r="AG89" i="52"/>
  <c r="AF89" i="52"/>
  <c r="AE89" i="52"/>
  <c r="AD89" i="52"/>
  <c r="AC89" i="52"/>
  <c r="AB89" i="52"/>
  <c r="AA89" i="52"/>
  <c r="Z89" i="52"/>
  <c r="Y89" i="52"/>
  <c r="X89" i="52"/>
  <c r="S89" i="52"/>
  <c r="R89" i="52"/>
  <c r="Q89" i="52"/>
  <c r="P89" i="52"/>
  <c r="O89" i="52"/>
  <c r="H89" i="52"/>
  <c r="G89" i="52"/>
  <c r="F89" i="52"/>
  <c r="E89" i="52"/>
  <c r="AK88" i="52"/>
  <c r="AJ88" i="52"/>
  <c r="AI88" i="52"/>
  <c r="AH88" i="52"/>
  <c r="AG88" i="52"/>
  <c r="AF88" i="52"/>
  <c r="AE88" i="52"/>
  <c r="AD88" i="52"/>
  <c r="AC88" i="52"/>
  <c r="AB88" i="52"/>
  <c r="AA88" i="52"/>
  <c r="Z88" i="52"/>
  <c r="Y88" i="52"/>
  <c r="X88" i="52"/>
  <c r="S88" i="52"/>
  <c r="R88" i="52"/>
  <c r="Q88" i="52"/>
  <c r="P88" i="52"/>
  <c r="O88" i="52"/>
  <c r="H88" i="52"/>
  <c r="G88" i="52"/>
  <c r="F88" i="52"/>
  <c r="E88" i="52"/>
  <c r="AK87" i="52"/>
  <c r="AJ87" i="52"/>
  <c r="AI87" i="52"/>
  <c r="AH87" i="52"/>
  <c r="AG87" i="52"/>
  <c r="AF87" i="52"/>
  <c r="AE87" i="52"/>
  <c r="AD87" i="52"/>
  <c r="AC87" i="52"/>
  <c r="AB87" i="52"/>
  <c r="AA87" i="52"/>
  <c r="Z87" i="52"/>
  <c r="Y87" i="52"/>
  <c r="X87" i="52"/>
  <c r="S87" i="52"/>
  <c r="R87" i="52"/>
  <c r="Q87" i="52"/>
  <c r="P87" i="52"/>
  <c r="O87" i="52"/>
  <c r="H87" i="52"/>
  <c r="G87" i="52"/>
  <c r="F87" i="52"/>
  <c r="E87" i="52"/>
  <c r="AK86" i="52"/>
  <c r="AJ86" i="52"/>
  <c r="AI86" i="52"/>
  <c r="AH86" i="52"/>
  <c r="AG86" i="52"/>
  <c r="AF86" i="52"/>
  <c r="AE86" i="52"/>
  <c r="AD86" i="52"/>
  <c r="AC86" i="52"/>
  <c r="AB86" i="52"/>
  <c r="AA86" i="52"/>
  <c r="Z86" i="52"/>
  <c r="Y86" i="52"/>
  <c r="X86" i="52"/>
  <c r="S86" i="52"/>
  <c r="R86" i="52"/>
  <c r="Q86" i="52"/>
  <c r="P86" i="52"/>
  <c r="O86" i="52"/>
  <c r="H86" i="52"/>
  <c r="G86" i="52"/>
  <c r="F86" i="52"/>
  <c r="E86" i="52"/>
  <c r="AK85" i="52"/>
  <c r="AJ85" i="52"/>
  <c r="AI85" i="52"/>
  <c r="AH85" i="52"/>
  <c r="AG85" i="52"/>
  <c r="AF85" i="52"/>
  <c r="AE85" i="52"/>
  <c r="AD85" i="52"/>
  <c r="AC85" i="52"/>
  <c r="AB85" i="52"/>
  <c r="AA85" i="52"/>
  <c r="Z85" i="52"/>
  <c r="Y85" i="52"/>
  <c r="X85" i="52"/>
  <c r="S85" i="52"/>
  <c r="R85" i="52"/>
  <c r="Q85" i="52"/>
  <c r="P85" i="52"/>
  <c r="O85" i="52"/>
  <c r="H85" i="52"/>
  <c r="G85" i="52"/>
  <c r="F85" i="52"/>
  <c r="E85" i="52"/>
  <c r="AK84" i="52"/>
  <c r="AJ84" i="52"/>
  <c r="AI84" i="52"/>
  <c r="AH84" i="52"/>
  <c r="AG84" i="52"/>
  <c r="AF84" i="52"/>
  <c r="AE84" i="52"/>
  <c r="AD84" i="52"/>
  <c r="AC84" i="52"/>
  <c r="AB84" i="52"/>
  <c r="AA84" i="52"/>
  <c r="Z84" i="52"/>
  <c r="Y84" i="52"/>
  <c r="X84" i="52"/>
  <c r="S84" i="52"/>
  <c r="R84" i="52"/>
  <c r="Q84" i="52"/>
  <c r="P84" i="52"/>
  <c r="O84" i="52"/>
  <c r="H84" i="52"/>
  <c r="G84" i="52"/>
  <c r="F84" i="52"/>
  <c r="E84" i="52"/>
  <c r="AK83" i="52"/>
  <c r="AJ83" i="52"/>
  <c r="AI83" i="52"/>
  <c r="AH83" i="52"/>
  <c r="AG83" i="52"/>
  <c r="AF83" i="52"/>
  <c r="AE83" i="52"/>
  <c r="AD83" i="52"/>
  <c r="AC83" i="52"/>
  <c r="AB83" i="52"/>
  <c r="AA83" i="52"/>
  <c r="Z83" i="52"/>
  <c r="Y83" i="52"/>
  <c r="X83" i="52"/>
  <c r="S83" i="52"/>
  <c r="R83" i="52"/>
  <c r="Q83" i="52"/>
  <c r="P83" i="52"/>
  <c r="O83" i="52"/>
  <c r="H83" i="52"/>
  <c r="G83" i="52"/>
  <c r="F83" i="52"/>
  <c r="E83" i="52"/>
  <c r="AK82" i="52"/>
  <c r="AJ82" i="52"/>
  <c r="AI82" i="52"/>
  <c r="AH82" i="52"/>
  <c r="AG82" i="52"/>
  <c r="AF82" i="52"/>
  <c r="AE82" i="52"/>
  <c r="AD82" i="52"/>
  <c r="AC82" i="52"/>
  <c r="AB82" i="52"/>
  <c r="AA82" i="52"/>
  <c r="Z82" i="52"/>
  <c r="Y82" i="52"/>
  <c r="X82" i="52"/>
  <c r="S82" i="52"/>
  <c r="R82" i="52"/>
  <c r="Q82" i="52"/>
  <c r="P82" i="52"/>
  <c r="O82" i="52"/>
  <c r="H82" i="52"/>
  <c r="G82" i="52"/>
  <c r="F82" i="52"/>
  <c r="E82" i="52"/>
  <c r="AK81" i="52"/>
  <c r="AJ81" i="52"/>
  <c r="AI81" i="52"/>
  <c r="AH81" i="52"/>
  <c r="AG81" i="52"/>
  <c r="AF81" i="52"/>
  <c r="AE81" i="52"/>
  <c r="AD81" i="52"/>
  <c r="AC81" i="52"/>
  <c r="AB81" i="52"/>
  <c r="AA81" i="52"/>
  <c r="Z81" i="52"/>
  <c r="Y81" i="52"/>
  <c r="X81" i="52"/>
  <c r="S81" i="52"/>
  <c r="R81" i="52"/>
  <c r="Q81" i="52"/>
  <c r="P81" i="52"/>
  <c r="O81" i="52"/>
  <c r="H81" i="52"/>
  <c r="G81" i="52"/>
  <c r="F81" i="52"/>
  <c r="E81" i="52"/>
  <c r="AK80" i="52"/>
  <c r="AJ80" i="52"/>
  <c r="AI80" i="52"/>
  <c r="AH80" i="52"/>
  <c r="AG80" i="52"/>
  <c r="AF80" i="52"/>
  <c r="AE80" i="52"/>
  <c r="AD80" i="52"/>
  <c r="AC80" i="52"/>
  <c r="AB80" i="52"/>
  <c r="AA80" i="52"/>
  <c r="Z80" i="52"/>
  <c r="Y80" i="52"/>
  <c r="X80" i="52"/>
  <c r="S80" i="52"/>
  <c r="R80" i="52"/>
  <c r="Q80" i="52"/>
  <c r="P80" i="52"/>
  <c r="O80" i="52"/>
  <c r="H80" i="52"/>
  <c r="G80" i="52"/>
  <c r="F80" i="52"/>
  <c r="E80" i="52"/>
  <c r="AK79" i="52"/>
  <c r="AJ79" i="52"/>
  <c r="AI79" i="52"/>
  <c r="AH79" i="52"/>
  <c r="AG79" i="52"/>
  <c r="AF79" i="52"/>
  <c r="AE79" i="52"/>
  <c r="AD79" i="52"/>
  <c r="AC79" i="52"/>
  <c r="AB79" i="52"/>
  <c r="AA79" i="52"/>
  <c r="Z79" i="52"/>
  <c r="Y79" i="52"/>
  <c r="X79" i="52"/>
  <c r="S79" i="52"/>
  <c r="R79" i="52"/>
  <c r="Q79" i="52"/>
  <c r="P79" i="52"/>
  <c r="O79" i="52"/>
  <c r="H79" i="52"/>
  <c r="G79" i="52"/>
  <c r="F79" i="52"/>
  <c r="E79" i="52"/>
  <c r="AK78" i="52"/>
  <c r="AJ78" i="52"/>
  <c r="AI78" i="52"/>
  <c r="AH78" i="52"/>
  <c r="AG78" i="52"/>
  <c r="AF78" i="52"/>
  <c r="AE78" i="52"/>
  <c r="AD78" i="52"/>
  <c r="AC78" i="52"/>
  <c r="AB78" i="52"/>
  <c r="AA78" i="52"/>
  <c r="Z78" i="52"/>
  <c r="Y78" i="52"/>
  <c r="X78" i="52"/>
  <c r="S78" i="52"/>
  <c r="R78" i="52"/>
  <c r="Q78" i="52"/>
  <c r="P78" i="52"/>
  <c r="O78" i="52"/>
  <c r="H78" i="52"/>
  <c r="G78" i="52"/>
  <c r="F78" i="52"/>
  <c r="E78" i="52"/>
  <c r="AK77" i="52"/>
  <c r="AJ77" i="52"/>
  <c r="AI77" i="52"/>
  <c r="AH77" i="52"/>
  <c r="AG77" i="52"/>
  <c r="AF77" i="52"/>
  <c r="AE77" i="52"/>
  <c r="AD77" i="52"/>
  <c r="AC77" i="52"/>
  <c r="AB77" i="52"/>
  <c r="AA77" i="52"/>
  <c r="Z77" i="52"/>
  <c r="Y77" i="52"/>
  <c r="X77" i="52"/>
  <c r="S77" i="52"/>
  <c r="R77" i="52"/>
  <c r="Q77" i="52"/>
  <c r="P77" i="52"/>
  <c r="O77" i="52"/>
  <c r="H77" i="52"/>
  <c r="G77" i="52"/>
  <c r="F77" i="52"/>
  <c r="E77" i="52"/>
  <c r="AK76" i="52"/>
  <c r="AJ76" i="52"/>
  <c r="AI76" i="52"/>
  <c r="AH76" i="52"/>
  <c r="AG76" i="52"/>
  <c r="AF76" i="52"/>
  <c r="AE76" i="52"/>
  <c r="AD76" i="52"/>
  <c r="AC76" i="52"/>
  <c r="AB76" i="52"/>
  <c r="AA76" i="52"/>
  <c r="Z76" i="52"/>
  <c r="Y76" i="52"/>
  <c r="X76" i="52"/>
  <c r="S76" i="52"/>
  <c r="R76" i="52"/>
  <c r="Q76" i="52"/>
  <c r="P76" i="52"/>
  <c r="O76" i="52"/>
  <c r="H76" i="52"/>
  <c r="G76" i="52"/>
  <c r="F76" i="52"/>
  <c r="E76" i="52"/>
  <c r="AK75" i="52"/>
  <c r="AJ75" i="52"/>
  <c r="AI75" i="52"/>
  <c r="AH75" i="52"/>
  <c r="AG75" i="52"/>
  <c r="AF75" i="52"/>
  <c r="AE75" i="52"/>
  <c r="AD75" i="52"/>
  <c r="AC75" i="52"/>
  <c r="AB75" i="52"/>
  <c r="AA75" i="52"/>
  <c r="Z75" i="52"/>
  <c r="Y75" i="52"/>
  <c r="X75" i="52"/>
  <c r="S75" i="52"/>
  <c r="R75" i="52"/>
  <c r="Q75" i="52"/>
  <c r="P75" i="52"/>
  <c r="O75" i="52"/>
  <c r="H75" i="52"/>
  <c r="G75" i="52"/>
  <c r="F75" i="52"/>
  <c r="E75" i="52"/>
  <c r="AK70" i="52"/>
  <c r="AJ70" i="52"/>
  <c r="AI70" i="52"/>
  <c r="AH70" i="52"/>
  <c r="AG70" i="52"/>
  <c r="AF70" i="52"/>
  <c r="AE70" i="52"/>
  <c r="AD70" i="52"/>
  <c r="AC70" i="52"/>
  <c r="AB70" i="52"/>
  <c r="AA70" i="52"/>
  <c r="Z70" i="52"/>
  <c r="Y70" i="52"/>
  <c r="X70" i="52"/>
  <c r="S70" i="52"/>
  <c r="R70" i="52"/>
  <c r="Q70" i="52"/>
  <c r="P70" i="52"/>
  <c r="O70" i="52"/>
  <c r="H70" i="52"/>
  <c r="G70" i="52"/>
  <c r="F70" i="52"/>
  <c r="E70" i="52"/>
  <c r="AK68" i="52"/>
  <c r="AJ68" i="52"/>
  <c r="AI68" i="52"/>
  <c r="AH68" i="52"/>
  <c r="AG68" i="52"/>
  <c r="AF68" i="52"/>
  <c r="AE68" i="52"/>
  <c r="AD68" i="52"/>
  <c r="AC68" i="52"/>
  <c r="AB68" i="52"/>
  <c r="AA68" i="52"/>
  <c r="Z68" i="52"/>
  <c r="Y68" i="52"/>
  <c r="X68" i="52"/>
  <c r="S68" i="52"/>
  <c r="R68" i="52"/>
  <c r="Q68" i="52"/>
  <c r="P68" i="52"/>
  <c r="O68" i="52"/>
  <c r="H68" i="52"/>
  <c r="G68" i="52"/>
  <c r="F68" i="52"/>
  <c r="E68" i="52"/>
  <c r="AK67" i="52"/>
  <c r="AJ67" i="52"/>
  <c r="AI67" i="52"/>
  <c r="AH67" i="52"/>
  <c r="AG67" i="52"/>
  <c r="AF67" i="52"/>
  <c r="AE67" i="52"/>
  <c r="AD67" i="52"/>
  <c r="AC67" i="52"/>
  <c r="AB67" i="52"/>
  <c r="AA67" i="52"/>
  <c r="Z67" i="52"/>
  <c r="Y67" i="52"/>
  <c r="X67" i="52"/>
  <c r="S67" i="52"/>
  <c r="R67" i="52"/>
  <c r="Q67" i="52"/>
  <c r="P67" i="52"/>
  <c r="O67" i="52"/>
  <c r="H67" i="52"/>
  <c r="G67" i="52"/>
  <c r="F67" i="52"/>
  <c r="E67" i="52"/>
  <c r="AK66" i="52"/>
  <c r="AJ66" i="52"/>
  <c r="AI66" i="52"/>
  <c r="AH66" i="52"/>
  <c r="AG66" i="52"/>
  <c r="AF66" i="52"/>
  <c r="AE66" i="52"/>
  <c r="AD66" i="52"/>
  <c r="AC66" i="52"/>
  <c r="AB66" i="52"/>
  <c r="AA66" i="52"/>
  <c r="Z66" i="52"/>
  <c r="Y66" i="52"/>
  <c r="X66" i="52"/>
  <c r="S66" i="52"/>
  <c r="R66" i="52"/>
  <c r="Q66" i="52"/>
  <c r="P66" i="52"/>
  <c r="O66" i="52"/>
  <c r="H66" i="52"/>
  <c r="G66" i="52"/>
  <c r="F66" i="52"/>
  <c r="E66" i="52"/>
  <c r="AK65" i="52"/>
  <c r="AJ65" i="52"/>
  <c r="AI65" i="52"/>
  <c r="AH65" i="52"/>
  <c r="AG65" i="52"/>
  <c r="AF65" i="52"/>
  <c r="AE65" i="52"/>
  <c r="AD65" i="52"/>
  <c r="AC65" i="52"/>
  <c r="AB65" i="52"/>
  <c r="AA65" i="52"/>
  <c r="Z65" i="52"/>
  <c r="Y65" i="52"/>
  <c r="X65" i="52"/>
  <c r="S65" i="52"/>
  <c r="R65" i="52"/>
  <c r="Q65" i="52"/>
  <c r="P65" i="52"/>
  <c r="O65" i="52"/>
  <c r="H65" i="52"/>
  <c r="G65" i="52"/>
  <c r="F65" i="52"/>
  <c r="E65" i="52"/>
  <c r="AK64" i="52"/>
  <c r="AJ64" i="52"/>
  <c r="AI64" i="52"/>
  <c r="AH64" i="52"/>
  <c r="AG64" i="52"/>
  <c r="AF64" i="52"/>
  <c r="AE64" i="52"/>
  <c r="AD64" i="52"/>
  <c r="AC64" i="52"/>
  <c r="AB64" i="52"/>
  <c r="AA64" i="52"/>
  <c r="Z64" i="52"/>
  <c r="Y64" i="52"/>
  <c r="X64" i="52"/>
  <c r="S64" i="52"/>
  <c r="R64" i="52"/>
  <c r="Q64" i="52"/>
  <c r="P64" i="52"/>
  <c r="O64" i="52"/>
  <c r="H64" i="52"/>
  <c r="G64" i="52"/>
  <c r="F64" i="52"/>
  <c r="E64" i="52"/>
  <c r="AK63" i="52"/>
  <c r="AJ63" i="52"/>
  <c r="AI63" i="52"/>
  <c r="AH63" i="52"/>
  <c r="AG63" i="52"/>
  <c r="AF63" i="52"/>
  <c r="AE63" i="52"/>
  <c r="AD63" i="52"/>
  <c r="AC63" i="52"/>
  <c r="AB63" i="52"/>
  <c r="AA63" i="52"/>
  <c r="Z63" i="52"/>
  <c r="Y63" i="52"/>
  <c r="X63" i="52"/>
  <c r="S63" i="52"/>
  <c r="R63" i="52"/>
  <c r="Q63" i="52"/>
  <c r="P63" i="52"/>
  <c r="O63" i="52"/>
  <c r="H63" i="52"/>
  <c r="G63" i="52"/>
  <c r="F63" i="52"/>
  <c r="E63" i="52"/>
  <c r="AK62" i="52"/>
  <c r="AJ62" i="52"/>
  <c r="AI62" i="52"/>
  <c r="AH62" i="52"/>
  <c r="AG62" i="52"/>
  <c r="AF62" i="52"/>
  <c r="AE62" i="52"/>
  <c r="AD62" i="52"/>
  <c r="AC62" i="52"/>
  <c r="AB62" i="52"/>
  <c r="AA62" i="52"/>
  <c r="Z62" i="52"/>
  <c r="Y62" i="52"/>
  <c r="X62" i="52"/>
  <c r="S62" i="52"/>
  <c r="R62" i="52"/>
  <c r="Q62" i="52"/>
  <c r="P62" i="52"/>
  <c r="O62" i="52"/>
  <c r="H62" i="52"/>
  <c r="G62" i="52"/>
  <c r="F62" i="52"/>
  <c r="E62" i="52"/>
  <c r="AK61" i="52"/>
  <c r="AJ61" i="52"/>
  <c r="AI61" i="52"/>
  <c r="AH61" i="52"/>
  <c r="AG61" i="52"/>
  <c r="AF61" i="52"/>
  <c r="AE61" i="52"/>
  <c r="AD61" i="52"/>
  <c r="AC61" i="52"/>
  <c r="AB61" i="52"/>
  <c r="AA61" i="52"/>
  <c r="Z61" i="52"/>
  <c r="Y61" i="52"/>
  <c r="X61" i="52"/>
  <c r="S61" i="52"/>
  <c r="R61" i="52"/>
  <c r="Q61" i="52"/>
  <c r="P61" i="52"/>
  <c r="O61" i="52"/>
  <c r="H61" i="52"/>
  <c r="G61" i="52"/>
  <c r="F61" i="52"/>
  <c r="E61" i="52"/>
  <c r="AK60" i="52"/>
  <c r="AJ60" i="52"/>
  <c r="AI60" i="52"/>
  <c r="AH60" i="52"/>
  <c r="AG60" i="52"/>
  <c r="AF60" i="52"/>
  <c r="AE60" i="52"/>
  <c r="AD60" i="52"/>
  <c r="AC60" i="52"/>
  <c r="AB60" i="52"/>
  <c r="AA60" i="52"/>
  <c r="Z60" i="52"/>
  <c r="Y60" i="52"/>
  <c r="X60" i="52"/>
  <c r="S60" i="52"/>
  <c r="R60" i="52"/>
  <c r="Q60" i="52"/>
  <c r="P60" i="52"/>
  <c r="O60" i="52"/>
  <c r="H60" i="52"/>
  <c r="G60" i="52"/>
  <c r="F60" i="52"/>
  <c r="E60" i="52"/>
  <c r="AK59" i="52"/>
  <c r="AJ59" i="52"/>
  <c r="AI59" i="52"/>
  <c r="AH59" i="52"/>
  <c r="AG59" i="52"/>
  <c r="AF59" i="52"/>
  <c r="AE59" i="52"/>
  <c r="AD59" i="52"/>
  <c r="AC59" i="52"/>
  <c r="AB59" i="52"/>
  <c r="AA59" i="52"/>
  <c r="Z59" i="52"/>
  <c r="Y59" i="52"/>
  <c r="X59" i="52"/>
  <c r="S59" i="52"/>
  <c r="R59" i="52"/>
  <c r="Q59" i="52"/>
  <c r="P59" i="52"/>
  <c r="O59" i="52"/>
  <c r="H59" i="52"/>
  <c r="G59" i="52"/>
  <c r="F59" i="52"/>
  <c r="E59" i="52"/>
  <c r="AK58" i="52"/>
  <c r="AJ58" i="52"/>
  <c r="AI58" i="52"/>
  <c r="AH58" i="52"/>
  <c r="AG58" i="52"/>
  <c r="AF58" i="52"/>
  <c r="AE58" i="52"/>
  <c r="AD58" i="52"/>
  <c r="AC58" i="52"/>
  <c r="AB58" i="52"/>
  <c r="AA58" i="52"/>
  <c r="Z58" i="52"/>
  <c r="Y58" i="52"/>
  <c r="X58" i="52"/>
  <c r="S58" i="52"/>
  <c r="R58" i="52"/>
  <c r="Q58" i="52"/>
  <c r="P58" i="52"/>
  <c r="O58" i="52"/>
  <c r="H58" i="52"/>
  <c r="G58" i="52"/>
  <c r="F58" i="52"/>
  <c r="E58" i="52"/>
  <c r="AK57" i="52"/>
  <c r="AJ57" i="52"/>
  <c r="AI57" i="52"/>
  <c r="AH57" i="52"/>
  <c r="AG57" i="52"/>
  <c r="AF57" i="52"/>
  <c r="AE57" i="52"/>
  <c r="AD57" i="52"/>
  <c r="AC57" i="52"/>
  <c r="AB57" i="52"/>
  <c r="AA57" i="52"/>
  <c r="Z57" i="52"/>
  <c r="Y57" i="52"/>
  <c r="X57" i="52"/>
  <c r="S57" i="52"/>
  <c r="R57" i="52"/>
  <c r="Q57" i="52"/>
  <c r="P57" i="52"/>
  <c r="O57" i="52"/>
  <c r="H57" i="52"/>
  <c r="G57" i="52"/>
  <c r="F57" i="52"/>
  <c r="E57" i="52"/>
  <c r="AK56" i="52"/>
  <c r="AJ56" i="52"/>
  <c r="AI56" i="52"/>
  <c r="AH56" i="52"/>
  <c r="AG56" i="52"/>
  <c r="AF56" i="52"/>
  <c r="AE56" i="52"/>
  <c r="AD56" i="52"/>
  <c r="AC56" i="52"/>
  <c r="AB56" i="52"/>
  <c r="AA56" i="52"/>
  <c r="Z56" i="52"/>
  <c r="Y56" i="52"/>
  <c r="X56" i="52"/>
  <c r="S56" i="52"/>
  <c r="R56" i="52"/>
  <c r="Q56" i="52"/>
  <c r="P56" i="52"/>
  <c r="O56" i="52"/>
  <c r="H56" i="52"/>
  <c r="G56" i="52"/>
  <c r="F56" i="52"/>
  <c r="E56" i="52"/>
  <c r="AK55" i="52"/>
  <c r="AJ55" i="52"/>
  <c r="AI55" i="52"/>
  <c r="AH55" i="52"/>
  <c r="AG55" i="52"/>
  <c r="AF55" i="52"/>
  <c r="AE55" i="52"/>
  <c r="AD55" i="52"/>
  <c r="AC55" i="52"/>
  <c r="AB55" i="52"/>
  <c r="AA55" i="52"/>
  <c r="Z55" i="52"/>
  <c r="Y55" i="52"/>
  <c r="X55" i="52"/>
  <c r="S55" i="52"/>
  <c r="R55" i="52"/>
  <c r="Q55" i="52"/>
  <c r="P55" i="52"/>
  <c r="O55" i="52"/>
  <c r="H55" i="52"/>
  <c r="G55" i="52"/>
  <c r="F55" i="52"/>
  <c r="E55" i="52"/>
  <c r="AK54" i="52"/>
  <c r="AJ54" i="52"/>
  <c r="AI54" i="52"/>
  <c r="AH54" i="52"/>
  <c r="AG54" i="52"/>
  <c r="AF54" i="52"/>
  <c r="AE54" i="52"/>
  <c r="AD54" i="52"/>
  <c r="AC54" i="52"/>
  <c r="AB54" i="52"/>
  <c r="AA54" i="52"/>
  <c r="Z54" i="52"/>
  <c r="Y54" i="52"/>
  <c r="X54" i="52"/>
  <c r="S54" i="52"/>
  <c r="R54" i="52"/>
  <c r="Q54" i="52"/>
  <c r="P54" i="52"/>
  <c r="O54" i="52"/>
  <c r="H54" i="52"/>
  <c r="G54" i="52"/>
  <c r="F54" i="52"/>
  <c r="E54" i="52"/>
  <c r="AK53" i="52"/>
  <c r="AJ53" i="52"/>
  <c r="AI53" i="52"/>
  <c r="AH53" i="52"/>
  <c r="AG53" i="52"/>
  <c r="AF53" i="52"/>
  <c r="AE53" i="52"/>
  <c r="AD53" i="52"/>
  <c r="AC53" i="52"/>
  <c r="AB53" i="52"/>
  <c r="AA53" i="52"/>
  <c r="Z53" i="52"/>
  <c r="Y53" i="52"/>
  <c r="X53" i="52"/>
  <c r="S53" i="52"/>
  <c r="R53" i="52"/>
  <c r="Q53" i="52"/>
  <c r="P53" i="52"/>
  <c r="O53" i="52"/>
  <c r="H53" i="52"/>
  <c r="G53" i="52"/>
  <c r="F53" i="52"/>
  <c r="E53" i="52"/>
  <c r="AK52" i="52"/>
  <c r="AJ52" i="52"/>
  <c r="AI52" i="52"/>
  <c r="AH52" i="52"/>
  <c r="AG52" i="52"/>
  <c r="AF52" i="52"/>
  <c r="AE52" i="52"/>
  <c r="AD52" i="52"/>
  <c r="AC52" i="52"/>
  <c r="AB52" i="52"/>
  <c r="AA52" i="52"/>
  <c r="Z52" i="52"/>
  <c r="Y52" i="52"/>
  <c r="X52" i="52"/>
  <c r="S52" i="52"/>
  <c r="R52" i="52"/>
  <c r="Q52" i="52"/>
  <c r="P52" i="52"/>
  <c r="O52" i="52"/>
  <c r="H52" i="52"/>
  <c r="G52" i="52"/>
  <c r="F52" i="52"/>
  <c r="E52" i="52"/>
  <c r="AK50" i="52"/>
  <c r="AJ50" i="52"/>
  <c r="AI50" i="52"/>
  <c r="AH50" i="52"/>
  <c r="AG50" i="52"/>
  <c r="AF50" i="52"/>
  <c r="AE50" i="52"/>
  <c r="AD50" i="52"/>
  <c r="AC50" i="52"/>
  <c r="AB50" i="52"/>
  <c r="AA50" i="52"/>
  <c r="Z50" i="52"/>
  <c r="Y50" i="52"/>
  <c r="X50" i="52"/>
  <c r="S50" i="52"/>
  <c r="R50" i="52"/>
  <c r="Q50" i="52"/>
  <c r="P50" i="52"/>
  <c r="O50" i="52"/>
  <c r="H50" i="52"/>
  <c r="G50" i="52"/>
  <c r="F50" i="52"/>
  <c r="E50" i="52"/>
  <c r="AK49" i="52"/>
  <c r="AJ49" i="52"/>
  <c r="AI49" i="52"/>
  <c r="AH49" i="52"/>
  <c r="AG49" i="52"/>
  <c r="AF49" i="52"/>
  <c r="AE49" i="52"/>
  <c r="AD49" i="52"/>
  <c r="AC49" i="52"/>
  <c r="AB49" i="52"/>
  <c r="AA49" i="52"/>
  <c r="Z49" i="52"/>
  <c r="Y49" i="52"/>
  <c r="X49" i="52"/>
  <c r="S49" i="52"/>
  <c r="R49" i="52"/>
  <c r="Q49" i="52"/>
  <c r="P49" i="52"/>
  <c r="O49" i="52"/>
  <c r="H49" i="52"/>
  <c r="G49" i="52"/>
  <c r="F49" i="52"/>
  <c r="E49" i="52"/>
  <c r="AK48" i="52"/>
  <c r="AJ48" i="52"/>
  <c r="AI48" i="52"/>
  <c r="AH48" i="52"/>
  <c r="AG48" i="52"/>
  <c r="AF48" i="52"/>
  <c r="AE48" i="52"/>
  <c r="AD48" i="52"/>
  <c r="AC48" i="52"/>
  <c r="AB48" i="52"/>
  <c r="AA48" i="52"/>
  <c r="Z48" i="52"/>
  <c r="Y48" i="52"/>
  <c r="X48" i="52"/>
  <c r="S48" i="52"/>
  <c r="R48" i="52"/>
  <c r="Q48" i="52"/>
  <c r="P48" i="52"/>
  <c r="O48" i="52"/>
  <c r="H48" i="52"/>
  <c r="G48" i="52"/>
  <c r="F48" i="52"/>
  <c r="E48" i="52"/>
  <c r="AK47" i="52"/>
  <c r="AJ47" i="52"/>
  <c r="AI47" i="52"/>
  <c r="AH47" i="52"/>
  <c r="AG47" i="52"/>
  <c r="AF47" i="52"/>
  <c r="AE47" i="52"/>
  <c r="AD47" i="52"/>
  <c r="AC47" i="52"/>
  <c r="AB47" i="52"/>
  <c r="AA47" i="52"/>
  <c r="Z47" i="52"/>
  <c r="Y47" i="52"/>
  <c r="X47" i="52"/>
  <c r="S47" i="52"/>
  <c r="R47" i="52"/>
  <c r="Q47" i="52"/>
  <c r="P47" i="52"/>
  <c r="O47" i="52"/>
  <c r="H47" i="52"/>
  <c r="G47" i="52"/>
  <c r="F47" i="52"/>
  <c r="E47" i="52"/>
  <c r="AK46" i="52"/>
  <c r="AJ46" i="52"/>
  <c r="AI46" i="52"/>
  <c r="AH46" i="52"/>
  <c r="AG46" i="52"/>
  <c r="AF46" i="52"/>
  <c r="AE46" i="52"/>
  <c r="AD46" i="52"/>
  <c r="AC46" i="52"/>
  <c r="AB46" i="52"/>
  <c r="AA46" i="52"/>
  <c r="Z46" i="52"/>
  <c r="Y46" i="52"/>
  <c r="X46" i="52"/>
  <c r="S46" i="52"/>
  <c r="R46" i="52"/>
  <c r="Q46" i="52"/>
  <c r="P46" i="52"/>
  <c r="O46" i="52"/>
  <c r="H46" i="52"/>
  <c r="G46" i="52"/>
  <c r="F46" i="52"/>
  <c r="E46" i="52"/>
  <c r="AK44" i="52"/>
  <c r="AJ44" i="52"/>
  <c r="AI44" i="52"/>
  <c r="AH44" i="52"/>
  <c r="AG44" i="52"/>
  <c r="AF44" i="52"/>
  <c r="AE44" i="52"/>
  <c r="AD44" i="52"/>
  <c r="AC44" i="52"/>
  <c r="AB44" i="52"/>
  <c r="AA44" i="52"/>
  <c r="Z44" i="52"/>
  <c r="Y44" i="52"/>
  <c r="X44" i="52"/>
  <c r="S44" i="52"/>
  <c r="R44" i="52"/>
  <c r="Q44" i="52"/>
  <c r="P44" i="52"/>
  <c r="O44" i="52"/>
  <c r="H44" i="52"/>
  <c r="G44" i="52"/>
  <c r="F44" i="52"/>
  <c r="E44" i="52"/>
  <c r="AK42" i="52"/>
  <c r="AJ42" i="52"/>
  <c r="AI42" i="52"/>
  <c r="AH42" i="52"/>
  <c r="AG42" i="52"/>
  <c r="AF42" i="52"/>
  <c r="AE42" i="52"/>
  <c r="AD42" i="52"/>
  <c r="AC42" i="52"/>
  <c r="AB42" i="52"/>
  <c r="AA42" i="52"/>
  <c r="Z42" i="52"/>
  <c r="Y42" i="52"/>
  <c r="X42" i="52"/>
  <c r="S42" i="52"/>
  <c r="R42" i="52"/>
  <c r="Q42" i="52"/>
  <c r="P42" i="52"/>
  <c r="O42" i="52"/>
  <c r="H42" i="52"/>
  <c r="G42" i="52"/>
  <c r="F42" i="52"/>
  <c r="E42" i="52"/>
  <c r="AK41" i="52"/>
  <c r="AJ41" i="52"/>
  <c r="AI41" i="52"/>
  <c r="AH41" i="52"/>
  <c r="AG41" i="52"/>
  <c r="AF41" i="52"/>
  <c r="AE41" i="52"/>
  <c r="AD41" i="52"/>
  <c r="AC41" i="52"/>
  <c r="AB41" i="52"/>
  <c r="AA41" i="52"/>
  <c r="Z41" i="52"/>
  <c r="Y41" i="52"/>
  <c r="X41" i="52"/>
  <c r="S41" i="52"/>
  <c r="R41" i="52"/>
  <c r="Q41" i="52"/>
  <c r="P41" i="52"/>
  <c r="O41" i="52"/>
  <c r="H41" i="52"/>
  <c r="G41" i="52"/>
  <c r="F41" i="52"/>
  <c r="E41" i="52"/>
  <c r="AK40" i="52"/>
  <c r="AJ40" i="52"/>
  <c r="AI40" i="52"/>
  <c r="AH40" i="52"/>
  <c r="AG40" i="52"/>
  <c r="AF40" i="52"/>
  <c r="AE40" i="52"/>
  <c r="AD40" i="52"/>
  <c r="AC40" i="52"/>
  <c r="AB40" i="52"/>
  <c r="AA40" i="52"/>
  <c r="Z40" i="52"/>
  <c r="Y40" i="52"/>
  <c r="X40" i="52"/>
  <c r="S40" i="52"/>
  <c r="R40" i="52"/>
  <c r="Q40" i="52"/>
  <c r="P40" i="52"/>
  <c r="O40" i="52"/>
  <c r="H40" i="52"/>
  <c r="G40" i="52"/>
  <c r="F40" i="52"/>
  <c r="E40" i="52"/>
  <c r="AK37" i="52"/>
  <c r="AJ37" i="52"/>
  <c r="AI37" i="52"/>
  <c r="AH37" i="52"/>
  <c r="AG37" i="52"/>
  <c r="AF37" i="52"/>
  <c r="AE37" i="52"/>
  <c r="AD37" i="52"/>
  <c r="AC37" i="52"/>
  <c r="AB37" i="52"/>
  <c r="AA37" i="52"/>
  <c r="Z37" i="52"/>
  <c r="Y37" i="52"/>
  <c r="X37" i="52"/>
  <c r="S37" i="52"/>
  <c r="R37" i="52"/>
  <c r="Q37" i="52"/>
  <c r="P37" i="52"/>
  <c r="O37" i="52"/>
  <c r="H37" i="52"/>
  <c r="G37" i="52"/>
  <c r="F37" i="52"/>
  <c r="E37" i="52"/>
  <c r="AK36" i="52"/>
  <c r="AJ36" i="52"/>
  <c r="AI36" i="52"/>
  <c r="AH36" i="52"/>
  <c r="AG36" i="52"/>
  <c r="AF36" i="52"/>
  <c r="AE36" i="52"/>
  <c r="AD36" i="52"/>
  <c r="AC36" i="52"/>
  <c r="AB36" i="52"/>
  <c r="AA36" i="52"/>
  <c r="Z36" i="52"/>
  <c r="Y36" i="52"/>
  <c r="X36" i="52"/>
  <c r="S36" i="52"/>
  <c r="R36" i="52"/>
  <c r="Q36" i="52"/>
  <c r="P36" i="52"/>
  <c r="O36" i="52"/>
  <c r="H36" i="52"/>
  <c r="G36" i="52"/>
  <c r="F36" i="52"/>
  <c r="E36" i="52"/>
  <c r="AK35" i="52"/>
  <c r="AJ35" i="52"/>
  <c r="AI35" i="52"/>
  <c r="AH35" i="52"/>
  <c r="AG35" i="52"/>
  <c r="AF35" i="52"/>
  <c r="AE35" i="52"/>
  <c r="AD35" i="52"/>
  <c r="AC35" i="52"/>
  <c r="AB35" i="52"/>
  <c r="AA35" i="52"/>
  <c r="Z35" i="52"/>
  <c r="Y35" i="52"/>
  <c r="X35" i="52"/>
  <c r="S35" i="52"/>
  <c r="R35" i="52"/>
  <c r="Q35" i="52"/>
  <c r="P35" i="52"/>
  <c r="O35" i="52"/>
  <c r="H35" i="52"/>
  <c r="G35" i="52"/>
  <c r="F35" i="52"/>
  <c r="E35" i="52"/>
  <c r="AK34" i="52"/>
  <c r="AJ34" i="52"/>
  <c r="AI34" i="52"/>
  <c r="AH34" i="52"/>
  <c r="AG34" i="52"/>
  <c r="AF34" i="52"/>
  <c r="AE34" i="52"/>
  <c r="AD34" i="52"/>
  <c r="AC34" i="52"/>
  <c r="AB34" i="52"/>
  <c r="AA34" i="52"/>
  <c r="Z34" i="52"/>
  <c r="Y34" i="52"/>
  <c r="X34" i="52"/>
  <c r="S34" i="52"/>
  <c r="R34" i="52"/>
  <c r="Q34" i="52"/>
  <c r="P34" i="52"/>
  <c r="O34" i="52"/>
  <c r="H34" i="52"/>
  <c r="G34" i="52"/>
  <c r="F34" i="52"/>
  <c r="E34" i="52"/>
  <c r="AK33" i="52"/>
  <c r="AJ33" i="52"/>
  <c r="AI33" i="52"/>
  <c r="AH33" i="52"/>
  <c r="AG33" i="52"/>
  <c r="AF33" i="52"/>
  <c r="AE33" i="52"/>
  <c r="AD33" i="52"/>
  <c r="AC33" i="52"/>
  <c r="AB33" i="52"/>
  <c r="AA33" i="52"/>
  <c r="Z33" i="52"/>
  <c r="Y33" i="52"/>
  <c r="X33" i="52"/>
  <c r="S33" i="52"/>
  <c r="R33" i="52"/>
  <c r="Q33" i="52"/>
  <c r="P33" i="52"/>
  <c r="O33" i="52"/>
  <c r="H33" i="52"/>
  <c r="G33" i="52"/>
  <c r="F33" i="52"/>
  <c r="E33" i="52"/>
  <c r="AK31" i="52"/>
  <c r="AJ31" i="52"/>
  <c r="AI31" i="52"/>
  <c r="AH31" i="52"/>
  <c r="AG31" i="52"/>
  <c r="AF31" i="52"/>
  <c r="AE31" i="52"/>
  <c r="AD31" i="52"/>
  <c r="AC31" i="52"/>
  <c r="AB31" i="52"/>
  <c r="AA31" i="52"/>
  <c r="Z31" i="52"/>
  <c r="Y31" i="52"/>
  <c r="X31" i="52"/>
  <c r="S31" i="52"/>
  <c r="R31" i="52"/>
  <c r="Q31" i="52"/>
  <c r="P31" i="52"/>
  <c r="O31" i="52"/>
  <c r="H31" i="52"/>
  <c r="G31" i="52"/>
  <c r="F31" i="52"/>
  <c r="E31" i="52"/>
  <c r="AK30" i="52"/>
  <c r="AJ30" i="52"/>
  <c r="AI30" i="52"/>
  <c r="AH30" i="52"/>
  <c r="AG30" i="52"/>
  <c r="AF30" i="52"/>
  <c r="AE30" i="52"/>
  <c r="AD30" i="52"/>
  <c r="AC30" i="52"/>
  <c r="AB30" i="52"/>
  <c r="AA30" i="52"/>
  <c r="Z30" i="52"/>
  <c r="Y30" i="52"/>
  <c r="X30" i="52"/>
  <c r="S30" i="52"/>
  <c r="R30" i="52"/>
  <c r="Q30" i="52"/>
  <c r="P30" i="52"/>
  <c r="O30" i="52"/>
  <c r="H30" i="52"/>
  <c r="G30" i="52"/>
  <c r="F30" i="52"/>
  <c r="E30" i="52"/>
  <c r="AK29" i="52"/>
  <c r="AJ29" i="52"/>
  <c r="AI29" i="52"/>
  <c r="AH29" i="52"/>
  <c r="AG29" i="52"/>
  <c r="AF29" i="52"/>
  <c r="AE29" i="52"/>
  <c r="AD29" i="52"/>
  <c r="AC29" i="52"/>
  <c r="AB29" i="52"/>
  <c r="AA29" i="52"/>
  <c r="Z29" i="52"/>
  <c r="Y29" i="52"/>
  <c r="X29" i="52"/>
  <c r="S29" i="52"/>
  <c r="R29" i="52"/>
  <c r="Q29" i="52"/>
  <c r="P29" i="52"/>
  <c r="O29" i="52"/>
  <c r="H29" i="52"/>
  <c r="G29" i="52"/>
  <c r="F29" i="52"/>
  <c r="E29" i="52"/>
  <c r="AK28" i="52"/>
  <c r="AJ28" i="52"/>
  <c r="AI28" i="52"/>
  <c r="AH28" i="52"/>
  <c r="AG28" i="52"/>
  <c r="AF28" i="52"/>
  <c r="AE28" i="52"/>
  <c r="AD28" i="52"/>
  <c r="AC28" i="52"/>
  <c r="AB28" i="52"/>
  <c r="AA28" i="52"/>
  <c r="Z28" i="52"/>
  <c r="Y28" i="52"/>
  <c r="X28" i="52"/>
  <c r="S28" i="52"/>
  <c r="R28" i="52"/>
  <c r="Q28" i="52"/>
  <c r="P28" i="52"/>
  <c r="O28" i="52"/>
  <c r="H28" i="52"/>
  <c r="G28" i="52"/>
  <c r="F28" i="52"/>
  <c r="E28" i="52"/>
  <c r="AK27" i="52"/>
  <c r="AJ27" i="52"/>
  <c r="AI27" i="52"/>
  <c r="AH27" i="52"/>
  <c r="AG27" i="52"/>
  <c r="AF27" i="52"/>
  <c r="AE27" i="52"/>
  <c r="AD27" i="52"/>
  <c r="AC27" i="52"/>
  <c r="AB27" i="52"/>
  <c r="AA27" i="52"/>
  <c r="Z27" i="52"/>
  <c r="Y27" i="52"/>
  <c r="X27" i="52"/>
  <c r="S27" i="52"/>
  <c r="R27" i="52"/>
  <c r="Q27" i="52"/>
  <c r="P27" i="52"/>
  <c r="O27" i="52"/>
  <c r="H27" i="52"/>
  <c r="G27" i="52"/>
  <c r="F27" i="52"/>
  <c r="E27" i="52"/>
  <c r="AK25" i="52"/>
  <c r="AJ25" i="52"/>
  <c r="AI25" i="52"/>
  <c r="AH25" i="52"/>
  <c r="AG25" i="52"/>
  <c r="AF25" i="52"/>
  <c r="AE25" i="52"/>
  <c r="AD25" i="52"/>
  <c r="AC25" i="52"/>
  <c r="AB25" i="52"/>
  <c r="AA25" i="52"/>
  <c r="Z25" i="52"/>
  <c r="Y25" i="52"/>
  <c r="X25" i="52"/>
  <c r="S25" i="52"/>
  <c r="R25" i="52"/>
  <c r="Q25" i="52"/>
  <c r="P25" i="52"/>
  <c r="O25" i="52"/>
  <c r="H25" i="52"/>
  <c r="G25" i="52"/>
  <c r="F25" i="52"/>
  <c r="E25" i="52"/>
  <c r="AK24" i="52"/>
  <c r="AJ24" i="52"/>
  <c r="AI24" i="52"/>
  <c r="AH24" i="52"/>
  <c r="AG24" i="52"/>
  <c r="AF24" i="52"/>
  <c r="AE24" i="52"/>
  <c r="AD24" i="52"/>
  <c r="AC24" i="52"/>
  <c r="AB24" i="52"/>
  <c r="AA24" i="52"/>
  <c r="Z24" i="52"/>
  <c r="Y24" i="52"/>
  <c r="X24" i="52"/>
  <c r="S24" i="52"/>
  <c r="R24" i="52"/>
  <c r="Q24" i="52"/>
  <c r="P24" i="52"/>
  <c r="O24" i="52"/>
  <c r="H24" i="52"/>
  <c r="G24" i="52"/>
  <c r="F24" i="52"/>
  <c r="E24" i="52"/>
  <c r="AK23" i="52"/>
  <c r="AJ23" i="52"/>
  <c r="AI23" i="52"/>
  <c r="AH23" i="52"/>
  <c r="AG23" i="52"/>
  <c r="AF23" i="52"/>
  <c r="AE23" i="52"/>
  <c r="AD23" i="52"/>
  <c r="AC23" i="52"/>
  <c r="AB23" i="52"/>
  <c r="AA23" i="52"/>
  <c r="Z23" i="52"/>
  <c r="Y23" i="52"/>
  <c r="X23" i="52"/>
  <c r="S23" i="52"/>
  <c r="R23" i="52"/>
  <c r="Q23" i="52"/>
  <c r="P23" i="52"/>
  <c r="O23" i="52"/>
  <c r="H23" i="52"/>
  <c r="G23" i="52"/>
  <c r="F23" i="52"/>
  <c r="E23" i="52"/>
  <c r="AK22" i="52"/>
  <c r="AJ22" i="52"/>
  <c r="AI22" i="52"/>
  <c r="AH22" i="52"/>
  <c r="AG22" i="52"/>
  <c r="AF22" i="52"/>
  <c r="AE22" i="52"/>
  <c r="AD22" i="52"/>
  <c r="AC22" i="52"/>
  <c r="AB22" i="52"/>
  <c r="AA22" i="52"/>
  <c r="Z22" i="52"/>
  <c r="Y22" i="52"/>
  <c r="X22" i="52"/>
  <c r="S22" i="52"/>
  <c r="R22" i="52"/>
  <c r="Q22" i="52"/>
  <c r="P22" i="52"/>
  <c r="O22" i="52"/>
  <c r="H22" i="52"/>
  <c r="G22" i="52"/>
  <c r="F22" i="52"/>
  <c r="E22" i="52"/>
  <c r="AK21" i="52"/>
  <c r="AJ21" i="52"/>
  <c r="AI21" i="52"/>
  <c r="AH21" i="52"/>
  <c r="AG21" i="52"/>
  <c r="AF21" i="52"/>
  <c r="AE21" i="52"/>
  <c r="AD21" i="52"/>
  <c r="AC21" i="52"/>
  <c r="AB21" i="52"/>
  <c r="AA21" i="52"/>
  <c r="Z21" i="52"/>
  <c r="Y21" i="52"/>
  <c r="X21" i="52"/>
  <c r="S21" i="52"/>
  <c r="R21" i="52"/>
  <c r="Q21" i="52"/>
  <c r="P21" i="52"/>
  <c r="O21" i="52"/>
  <c r="H21" i="52"/>
  <c r="G21" i="52"/>
  <c r="F21" i="52"/>
  <c r="E21" i="52"/>
  <c r="AK20" i="52"/>
  <c r="AJ20" i="52"/>
  <c r="AI20" i="52"/>
  <c r="AH20" i="52"/>
  <c r="AG20" i="52"/>
  <c r="AF20" i="52"/>
  <c r="AE20" i="52"/>
  <c r="AD20" i="52"/>
  <c r="AC20" i="52"/>
  <c r="AB20" i="52"/>
  <c r="AA20" i="52"/>
  <c r="Z20" i="52"/>
  <c r="Y20" i="52"/>
  <c r="X20" i="52"/>
  <c r="S20" i="52"/>
  <c r="R20" i="52"/>
  <c r="Q20" i="52"/>
  <c r="P20" i="52"/>
  <c r="O20" i="52"/>
  <c r="H20" i="52"/>
  <c r="G20" i="52"/>
  <c r="F20" i="52"/>
  <c r="E20" i="52"/>
  <c r="AK19" i="52"/>
  <c r="AJ19" i="52"/>
  <c r="AI19" i="52"/>
  <c r="AH19" i="52"/>
  <c r="AG19" i="52"/>
  <c r="AF19" i="52"/>
  <c r="AE19" i="52"/>
  <c r="AD19" i="52"/>
  <c r="AC19" i="52"/>
  <c r="AB19" i="52"/>
  <c r="AA19" i="52"/>
  <c r="Z19" i="52"/>
  <c r="Y19" i="52"/>
  <c r="X19" i="52"/>
  <c r="S19" i="52"/>
  <c r="R19" i="52"/>
  <c r="Q19" i="52"/>
  <c r="P19" i="52"/>
  <c r="O19" i="52"/>
  <c r="H19" i="52"/>
  <c r="G19" i="52"/>
  <c r="F19" i="52"/>
  <c r="E19" i="52"/>
  <c r="AK17" i="52"/>
  <c r="AJ17" i="52"/>
  <c r="AI17" i="52"/>
  <c r="AH17" i="52"/>
  <c r="AG17" i="52"/>
  <c r="AF17" i="52"/>
  <c r="AE17" i="52"/>
  <c r="AD17" i="52"/>
  <c r="AC17" i="52"/>
  <c r="AB17" i="52"/>
  <c r="AA17" i="52"/>
  <c r="Z17" i="52"/>
  <c r="Y17" i="52"/>
  <c r="X17" i="52"/>
  <c r="S17" i="52"/>
  <c r="R17" i="52"/>
  <c r="Q17" i="52"/>
  <c r="P17" i="52"/>
  <c r="O17" i="52"/>
  <c r="H17" i="52"/>
  <c r="G17" i="52"/>
  <c r="F17" i="52"/>
  <c r="E17" i="52"/>
  <c r="AK16" i="52"/>
  <c r="AJ16" i="52"/>
  <c r="AI16" i="52"/>
  <c r="AH16" i="52"/>
  <c r="AG16" i="52"/>
  <c r="AF16" i="52"/>
  <c r="AE16" i="52"/>
  <c r="AD16" i="52"/>
  <c r="AC16" i="52"/>
  <c r="AB16" i="52"/>
  <c r="AA16" i="52"/>
  <c r="Z16" i="52"/>
  <c r="Y16" i="52"/>
  <c r="X16" i="52"/>
  <c r="S16" i="52"/>
  <c r="R16" i="52"/>
  <c r="Q16" i="52"/>
  <c r="P16" i="52"/>
  <c r="O16" i="52"/>
  <c r="H16" i="52"/>
  <c r="G16" i="52"/>
  <c r="F16" i="52"/>
  <c r="E16" i="52"/>
  <c r="AK15" i="52"/>
  <c r="AJ15" i="52"/>
  <c r="AI15" i="52"/>
  <c r="AH15" i="52"/>
  <c r="AG15" i="52"/>
  <c r="AF15" i="52"/>
  <c r="AE15" i="52"/>
  <c r="AD15" i="52"/>
  <c r="AC15" i="52"/>
  <c r="AB15" i="52"/>
  <c r="AA15" i="52"/>
  <c r="Z15" i="52"/>
  <c r="Y15" i="52"/>
  <c r="X15" i="52"/>
  <c r="S15" i="52"/>
  <c r="R15" i="52"/>
  <c r="Q15" i="52"/>
  <c r="P15" i="52"/>
  <c r="O15" i="52"/>
  <c r="H15" i="52"/>
  <c r="G15" i="52"/>
  <c r="F15" i="52"/>
  <c r="E15" i="52"/>
  <c r="AK12" i="52"/>
  <c r="AJ12" i="52"/>
  <c r="AI12" i="52"/>
  <c r="AH12" i="52"/>
  <c r="AG12" i="52"/>
  <c r="AF12" i="52"/>
  <c r="AE12" i="52"/>
  <c r="AD12" i="52"/>
  <c r="AC12" i="52"/>
  <c r="AB12" i="52"/>
  <c r="AA12" i="52"/>
  <c r="Z12" i="52"/>
  <c r="Y12" i="52"/>
  <c r="X12" i="52"/>
  <c r="S12" i="52"/>
  <c r="R12" i="52"/>
  <c r="Q12" i="52"/>
  <c r="P12" i="52"/>
  <c r="O12" i="52"/>
  <c r="H12" i="52"/>
  <c r="G12" i="52"/>
  <c r="F12" i="52"/>
  <c r="E12" i="52"/>
  <c r="AK11" i="52"/>
  <c r="AJ11" i="52"/>
  <c r="AI11" i="52"/>
  <c r="AH11" i="52"/>
  <c r="AG11" i="52"/>
  <c r="AF11" i="52"/>
  <c r="AE11" i="52"/>
  <c r="AD11" i="52"/>
  <c r="AC11" i="52"/>
  <c r="AB11" i="52"/>
  <c r="AA11" i="52"/>
  <c r="Z11" i="52"/>
  <c r="Y11" i="52"/>
  <c r="X11" i="52"/>
  <c r="S11" i="52"/>
  <c r="R11" i="52"/>
  <c r="Q11" i="52"/>
  <c r="P11" i="52"/>
  <c r="O11" i="52"/>
  <c r="H11" i="52"/>
  <c r="G11" i="52"/>
  <c r="F11" i="52"/>
  <c r="E11" i="52"/>
  <c r="AK10" i="52"/>
  <c r="AJ10" i="52"/>
  <c r="AI10" i="52"/>
  <c r="AH10" i="52"/>
  <c r="AG10" i="52"/>
  <c r="AF10" i="52"/>
  <c r="AE10" i="52"/>
  <c r="AD10" i="52"/>
  <c r="AC10" i="52"/>
  <c r="AB10" i="52"/>
  <c r="AA10" i="52"/>
  <c r="Z10" i="52"/>
  <c r="Y10" i="52"/>
  <c r="X10" i="52"/>
  <c r="S10" i="52"/>
  <c r="R10" i="52"/>
  <c r="Q10" i="52"/>
  <c r="P10" i="52"/>
  <c r="O10" i="52"/>
  <c r="H10" i="52"/>
  <c r="G10" i="52"/>
  <c r="F10" i="52"/>
  <c r="E10" i="52"/>
  <c r="AK8" i="52"/>
  <c r="AJ8" i="52"/>
  <c r="AI8" i="52"/>
  <c r="AH8" i="52"/>
  <c r="AG8" i="52"/>
  <c r="AF8" i="52"/>
  <c r="AE8" i="52"/>
  <c r="AD8" i="52"/>
  <c r="AC8" i="52"/>
  <c r="AB8" i="52"/>
  <c r="AA8" i="52"/>
  <c r="Z8" i="52"/>
  <c r="Y8" i="52"/>
  <c r="X8" i="52"/>
  <c r="S8" i="52"/>
  <c r="R8" i="52"/>
  <c r="Q8" i="52"/>
  <c r="P8" i="52"/>
  <c r="O8" i="52"/>
  <c r="H8" i="52"/>
  <c r="G8" i="52"/>
  <c r="F8" i="52"/>
  <c r="E8" i="52"/>
  <c r="AK7" i="52"/>
  <c r="AJ7" i="52"/>
  <c r="AI7" i="52"/>
  <c r="AH7" i="52"/>
  <c r="AG7" i="52"/>
  <c r="AF7" i="52"/>
  <c r="AE7" i="52"/>
  <c r="AD7" i="52"/>
  <c r="AC7" i="52"/>
  <c r="AB7" i="52"/>
  <c r="AA7" i="52"/>
  <c r="Z7" i="52"/>
  <c r="Y7" i="52"/>
  <c r="X7" i="52"/>
  <c r="S7" i="52"/>
  <c r="R7" i="52"/>
  <c r="Q7" i="52"/>
  <c r="P7" i="52"/>
  <c r="O7" i="52"/>
  <c r="H7" i="52"/>
  <c r="G7" i="52"/>
  <c r="F7" i="52"/>
  <c r="E7" i="52"/>
  <c r="T5" i="52"/>
  <c r="S5" i="52"/>
  <c r="R5" i="52"/>
  <c r="Q5" i="52"/>
  <c r="P5" i="52"/>
  <c r="O5" i="52"/>
  <c r="H5" i="52"/>
  <c r="G5" i="52"/>
  <c r="F5" i="52"/>
  <c r="E5" i="52"/>
  <c r="E4" i="52"/>
  <c r="A3" i="52"/>
  <c r="A2" i="52"/>
  <c r="W1" i="52"/>
  <c r="A1"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Waddell</author>
  </authors>
  <commentList>
    <comment ref="C32" authorId="0" shapeId="0" xr:uid="{67C24178-E9A0-4558-A5F1-A47EBD8DABB3}">
      <text>
        <r>
          <rPr>
            <b/>
            <sz val="9"/>
            <color indexed="81"/>
            <rFont val="Tahoma"/>
            <family val="2"/>
          </rPr>
          <t>If you depreciate, this amount should be $0</t>
        </r>
      </text>
    </comment>
    <comment ref="C33" authorId="0" shapeId="0" xr:uid="{730B10D7-1F04-42E6-89FC-E178B10EB965}">
      <text>
        <r>
          <rPr>
            <b/>
            <sz val="9"/>
            <color indexed="81"/>
            <rFont val="Tahoma"/>
            <family val="2"/>
          </rPr>
          <t>If you depreciate, this amount should be $0</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67789589-368A-4B34-8F85-7AAE71EFD256}">
      <text>
        <r>
          <rPr>
            <b/>
            <sz val="9"/>
            <color indexed="81"/>
            <rFont val="Tahoma"/>
            <family val="2"/>
          </rPr>
          <t>Pull Unrestricted amounts from your FY 2023-24 CFS</t>
        </r>
      </text>
    </comment>
    <comment ref="F5" authorId="0" shapeId="0" xr:uid="{5D757549-ABA8-4CEB-900D-9EFFA329D1F7}">
      <text>
        <r>
          <rPr>
            <b/>
            <sz val="9"/>
            <color indexed="81"/>
            <rFont val="Tahoma"/>
            <family val="2"/>
          </rPr>
          <t>Pull Unrestricted amounts from your FY 2024-25 CFS</t>
        </r>
      </text>
    </comment>
    <comment ref="I15" authorId="1" shapeId="0" xr:uid="{6E2E8A3D-777E-4A64-A8B9-1885FC1E245C}">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80B082E0-A338-4752-9596-4E9A12F9359C}">
      <text>
        <r>
          <rPr>
            <sz val="9"/>
            <color indexed="81"/>
            <rFont val="Tahoma"/>
            <family val="2"/>
          </rPr>
          <t xml:space="preserve">It would be unusual to budget for this account.  The parish must know with written documentation that aid is coming.
</t>
        </r>
      </text>
    </comment>
    <comment ref="D113" authorId="0" shapeId="0" xr:uid="{55F522F3-920E-46C8-B482-2591B1F38623}">
      <text>
        <r>
          <rPr>
            <b/>
            <sz val="9"/>
            <color indexed="81"/>
            <rFont val="Tahoma"/>
            <family val="2"/>
          </rPr>
          <t>“Participants’ Indemnity Plan Irrevocable Trust.”  i.e.,  Property and Casualty Insurance</t>
        </r>
      </text>
    </comment>
    <comment ref="D150" authorId="1" shapeId="0" xr:uid="{5CCD00DC-CD90-4364-AD5A-1F1B25C6707F}">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62C1B60E-9FF3-4D71-9F7D-BD43B9C55AA3}">
      <text>
        <r>
          <rPr>
            <b/>
            <sz val="9"/>
            <color indexed="81"/>
            <rFont val="Tahoma"/>
            <family val="2"/>
          </rPr>
          <t>Do not use this account if your Parish or School Depreciates.</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C032671B-4124-4A6A-867D-6841110E5E52}">
      <text>
        <r>
          <rPr>
            <b/>
            <sz val="9"/>
            <color indexed="81"/>
            <rFont val="Tahoma"/>
            <family val="2"/>
          </rPr>
          <t>Pull Unrestricted amounts from your FY 2023-24 CFS</t>
        </r>
      </text>
    </comment>
    <comment ref="F5" authorId="0" shapeId="0" xr:uid="{83CED76C-C356-4599-956E-46120DBA80A8}">
      <text>
        <r>
          <rPr>
            <b/>
            <sz val="9"/>
            <color indexed="81"/>
            <rFont val="Tahoma"/>
            <family val="2"/>
          </rPr>
          <t>Pull Unrestricted amounts from your FY 2024-25 CFS</t>
        </r>
      </text>
    </comment>
    <comment ref="D36" authorId="1" shapeId="0" xr:uid="{2667DF42-CF4F-459C-8BE8-8E5C388ADFF3}">
      <text>
        <r>
          <rPr>
            <sz val="9"/>
            <color indexed="81"/>
            <rFont val="Tahoma"/>
            <family val="2"/>
          </rPr>
          <t xml:space="preserve">It would be unusual to budget for this account.  The parish must know with written documentation that aid is coming.
</t>
        </r>
      </text>
    </comment>
    <comment ref="D113" authorId="0" shapeId="0" xr:uid="{EBE7F789-7868-4ED8-9E8B-8A4DD50DB451}">
      <text>
        <r>
          <rPr>
            <b/>
            <sz val="9"/>
            <color indexed="81"/>
            <rFont val="Tahoma"/>
            <family val="2"/>
          </rPr>
          <t>“Participants’ Indemnity Plan Irrevocable Trust.”  i.e.,  Property and Casualty Insurance</t>
        </r>
      </text>
    </comment>
    <comment ref="D150" authorId="1" shapeId="0" xr:uid="{8E95FA6B-B28C-4F7C-AC84-BE676A68A5BA}">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499A7CD6-B714-4943-801F-083631EA27C6}">
      <text>
        <r>
          <rPr>
            <b/>
            <sz val="9"/>
            <color indexed="81"/>
            <rFont val="Tahoma"/>
            <family val="2"/>
          </rPr>
          <t>Do not use this account if your Parish or School Depreciates.</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276E03BB-EB2F-484F-B52E-3F2A9E71CBDA}">
      <text>
        <r>
          <rPr>
            <b/>
            <sz val="9"/>
            <color indexed="81"/>
            <rFont val="Tahoma"/>
            <family val="2"/>
          </rPr>
          <t>Pull Unrestricted amounts from your FY 2023-24 CFS</t>
        </r>
      </text>
    </comment>
    <comment ref="F5" authorId="0" shapeId="0" xr:uid="{796CEEA3-AD79-4B51-BBD0-F1CF82FE8E7D}">
      <text>
        <r>
          <rPr>
            <b/>
            <sz val="9"/>
            <color indexed="81"/>
            <rFont val="Tahoma"/>
            <family val="2"/>
          </rPr>
          <t>Pull Unrestricted amounts from your FY 2024-25 CFS</t>
        </r>
      </text>
    </comment>
    <comment ref="D36" authorId="1" shapeId="0" xr:uid="{F6F01581-60EA-4ACF-9EBD-2FA55CA88631}">
      <text>
        <r>
          <rPr>
            <sz val="9"/>
            <color indexed="81"/>
            <rFont val="Tahoma"/>
            <family val="2"/>
          </rPr>
          <t xml:space="preserve">It would be unusual to budget for this account.  The parish must know with written documentation that aid is coming.
</t>
        </r>
      </text>
    </comment>
    <comment ref="D113" authorId="0" shapeId="0" xr:uid="{E35CD010-9FB0-4092-96D6-A6108AD25706}">
      <text>
        <r>
          <rPr>
            <b/>
            <sz val="9"/>
            <color indexed="81"/>
            <rFont val="Tahoma"/>
            <family val="2"/>
          </rPr>
          <t>“Participants’ Indemnity Plan Irrevocable Trust.”  i.e.,  Property and Casualty Insurance</t>
        </r>
      </text>
    </comment>
    <comment ref="D150" authorId="1" shapeId="0" xr:uid="{7EC01D3D-2971-4629-888E-DB3638FB5945}">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52DB3F27-4474-4E84-AD1B-8E3B3BFBB75C}">
      <text>
        <r>
          <rPr>
            <b/>
            <sz val="9"/>
            <color indexed="81"/>
            <rFont val="Tahoma"/>
            <family val="2"/>
          </rPr>
          <t>Do not use this account if your Parish or School Depreciates.</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Andrea Kratz</author>
  </authors>
  <commentList>
    <comment ref="C17" authorId="0" shapeId="0" xr:uid="{C207611E-32D1-4AE5-A95B-414FA7492D62}">
      <text>
        <r>
          <rPr>
            <b/>
            <sz val="9"/>
            <color indexed="81"/>
            <rFont val="Tahoma"/>
            <family val="2"/>
          </rPr>
          <t>Administrative fundraising expenses include expenses for school personnel, copying, mailing, or capital assets used for other school purposes.</t>
        </r>
        <r>
          <rPr>
            <sz val="9"/>
            <color indexed="81"/>
            <rFont val="Tahoma"/>
            <family val="2"/>
          </rPr>
          <t xml:space="preserve">
</t>
        </r>
      </text>
    </comment>
    <comment ref="C25" authorId="0" shapeId="0" xr:uid="{3C301EB2-F921-4320-BE69-953AC6F0D3B2}">
      <text>
        <r>
          <rPr>
            <b/>
            <sz val="9"/>
            <color indexed="81"/>
            <rFont val="Tahoma"/>
            <family val="2"/>
          </rPr>
          <t>Administrative fundraising expenses include expenses for school personnel, copying, mailing, or capital assets used for other school purposes.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Kratoska</author>
  </authors>
  <commentList>
    <comment ref="C12" authorId="0" shapeId="0" xr:uid="{890A4D12-12F1-4E72-BB2A-524C8D91E086}">
      <text>
        <r>
          <rPr>
            <sz val="9"/>
            <color indexed="81"/>
            <rFont val="Tahoma"/>
            <family val="2"/>
          </rPr>
          <t>If priests are shared among two or more parishes, a shared service agreement should be in place, documenting the allocation across parishes.</t>
        </r>
      </text>
    </comment>
    <comment ref="C16" authorId="0" shapeId="0" xr:uid="{FF917924-4592-40F0-B0B9-FF1A1A39284C}">
      <text>
        <r>
          <rPr>
            <sz val="9"/>
            <color indexed="81"/>
            <rFont val="Tahoma"/>
            <family val="2"/>
          </rPr>
          <t>If lay employees are shared among two or more parishes, a shared service agreement should be in place documenting the allocations.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2A8E7973-8BC6-4049-8406-4D76218155D8}">
      <text>
        <r>
          <rPr>
            <b/>
            <sz val="9"/>
            <color indexed="81"/>
            <rFont val="Tahoma"/>
            <family val="2"/>
          </rPr>
          <t>Pull Unrestricted amounts from your FY 2023-24 CFS</t>
        </r>
      </text>
    </comment>
    <comment ref="F5" authorId="0" shapeId="0" xr:uid="{5B332B03-0211-4D57-B96A-C767C9E885AB}">
      <text>
        <r>
          <rPr>
            <b/>
            <sz val="9"/>
            <color indexed="81"/>
            <rFont val="Tahoma"/>
            <family val="2"/>
          </rPr>
          <t>Pull Unrestricted amounts from your FY 2024-25 CFS</t>
        </r>
      </text>
    </comment>
    <comment ref="I15" authorId="1" shapeId="0" xr:uid="{8B650C94-2E95-4AA6-8F8F-659EFB6E58DC}">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EF1F1D2E-8CA3-4451-8285-DF89A875873D}">
      <text>
        <r>
          <rPr>
            <sz val="9"/>
            <color indexed="81"/>
            <rFont val="Tahoma"/>
            <family val="2"/>
          </rPr>
          <t xml:space="preserve">It would be unusual to budget for this account.  The parish must know with written documentation that aid is coming.
</t>
        </r>
      </text>
    </comment>
    <comment ref="D113" authorId="0" shapeId="0" xr:uid="{1BD04D96-8B82-43DF-A168-1FDBD6B88C73}">
      <text>
        <r>
          <rPr>
            <b/>
            <sz val="9"/>
            <color indexed="81"/>
            <rFont val="Tahoma"/>
            <family val="2"/>
          </rPr>
          <t>“Participants’ Indemnity Plan Irrevocable Trust.”  i.e.,  Property and Casualty Insurance</t>
        </r>
      </text>
    </comment>
    <comment ref="D150" authorId="1" shapeId="0" xr:uid="{7387A243-9F6F-458A-9A51-361E4C07BBFC}">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AF30B8F0-FCD1-4F61-9DB1-16180EFC4E7A}">
      <text>
        <r>
          <rPr>
            <b/>
            <sz val="9"/>
            <color indexed="81"/>
            <rFont val="Tahoma"/>
            <family val="2"/>
          </rPr>
          <t>Do not use this account if your Parish or School Depreciates.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AF225F1B-745B-4848-8A0A-876736668708}">
      <text>
        <r>
          <rPr>
            <b/>
            <sz val="9"/>
            <color indexed="81"/>
            <rFont val="Tahoma"/>
            <family val="2"/>
          </rPr>
          <t>Pull Unrestricted amounts from your FY 2023-24 CFS</t>
        </r>
      </text>
    </comment>
    <comment ref="F5" authorId="0" shapeId="0" xr:uid="{0F4A6DFC-8520-4280-94B8-22B17681A947}">
      <text>
        <r>
          <rPr>
            <b/>
            <sz val="9"/>
            <color indexed="81"/>
            <rFont val="Tahoma"/>
            <family val="2"/>
          </rPr>
          <t>Pull Unrestricted amounts from your FY 2024-25 CFS</t>
        </r>
      </text>
    </comment>
    <comment ref="I15" authorId="1" shapeId="0" xr:uid="{8327C00D-25F9-47CA-9D86-1C989BB04B0A}">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6600D2EA-3B2D-4F2F-990D-14CF96E23D75}">
      <text>
        <r>
          <rPr>
            <sz val="9"/>
            <color indexed="81"/>
            <rFont val="Tahoma"/>
            <family val="2"/>
          </rPr>
          <t xml:space="preserve">It would be unusual to budget for this account.  The parish must know with written documentation that aid is coming.
</t>
        </r>
      </text>
    </comment>
    <comment ref="D113" authorId="0" shapeId="0" xr:uid="{3387E176-3E47-4CCF-8681-3CA8E80374A2}">
      <text>
        <r>
          <rPr>
            <b/>
            <sz val="9"/>
            <color indexed="81"/>
            <rFont val="Tahoma"/>
            <family val="2"/>
          </rPr>
          <t>“Participants’ Indemnity Plan Irrevocable Trust.”  i.e.,  Property and Casualty Insurance</t>
        </r>
      </text>
    </comment>
    <comment ref="D150" authorId="1" shapeId="0" xr:uid="{7C39551B-05FB-4993-B5DA-99A1C279BD39}">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DF9466A4-E58A-4038-ACBE-A51F60E0DD06}">
      <text>
        <r>
          <rPr>
            <b/>
            <sz val="9"/>
            <color indexed="81"/>
            <rFont val="Tahoma"/>
            <family val="2"/>
          </rPr>
          <t>Do not use this account if your Parish or School Depreciates.</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E1AB5C3E-52A0-4823-B30D-9E6BD17B57BE}">
      <text>
        <r>
          <rPr>
            <b/>
            <sz val="9"/>
            <color indexed="81"/>
            <rFont val="Tahoma"/>
            <family val="2"/>
          </rPr>
          <t>Pull Unrestricted amounts from your FY 2023-24 CFS</t>
        </r>
      </text>
    </comment>
    <comment ref="F5" authorId="0" shapeId="0" xr:uid="{9FE49C2A-A1D9-4610-90E9-A79AC81D9DC8}">
      <text>
        <r>
          <rPr>
            <b/>
            <sz val="9"/>
            <color indexed="81"/>
            <rFont val="Tahoma"/>
            <family val="2"/>
          </rPr>
          <t>Pull Unrestricted amounts from your FY 2024-25 CFS</t>
        </r>
      </text>
    </comment>
    <comment ref="I15" authorId="1" shapeId="0" xr:uid="{2F7D3434-EF4F-4561-AC12-DF22406893FF}">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28479695-F407-407B-83F8-8DE170B0AB69}">
      <text>
        <r>
          <rPr>
            <sz val="9"/>
            <color indexed="81"/>
            <rFont val="Tahoma"/>
            <family val="2"/>
          </rPr>
          <t xml:space="preserve">It would be unusual to budget for this account.  The parish must know with written documentation that aid is coming.
</t>
        </r>
      </text>
    </comment>
    <comment ref="D113" authorId="0" shapeId="0" xr:uid="{98CF199A-455C-47CC-894E-66AD1A2FE6B4}">
      <text>
        <r>
          <rPr>
            <b/>
            <sz val="9"/>
            <color indexed="81"/>
            <rFont val="Tahoma"/>
            <family val="2"/>
          </rPr>
          <t>“Participants’ Indemnity Plan Irrevocable Trust.”  i.e.,  Property and Casualty Insurance</t>
        </r>
      </text>
    </comment>
    <comment ref="D150" authorId="1" shapeId="0" xr:uid="{EB2BF373-3FB2-4CCB-852D-B3CEC1871624}">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2963609F-2655-4FEA-A5BF-BA5CCA7854DA}">
      <text>
        <r>
          <rPr>
            <b/>
            <sz val="9"/>
            <color indexed="81"/>
            <rFont val="Tahoma"/>
            <family val="2"/>
          </rPr>
          <t>Do not use this account if your Parish or School Depreciates.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352B41ED-8184-43EF-B293-274A6D87950E}">
      <text>
        <r>
          <rPr>
            <b/>
            <sz val="9"/>
            <color indexed="81"/>
            <rFont val="Tahoma"/>
            <family val="2"/>
          </rPr>
          <t>Pull Unrestricted amounts from your FY 2023-24 CFS</t>
        </r>
      </text>
    </comment>
    <comment ref="F5" authorId="0" shapeId="0" xr:uid="{44DABE4D-CA10-4D21-A6E8-D276CDF3763B}">
      <text>
        <r>
          <rPr>
            <b/>
            <sz val="9"/>
            <color indexed="81"/>
            <rFont val="Tahoma"/>
            <family val="2"/>
          </rPr>
          <t>Pull Unrestricted amounts from your FY 2024-25 CFS</t>
        </r>
      </text>
    </comment>
    <comment ref="I15" authorId="1" shapeId="0" xr:uid="{3DA4FF87-5911-4D0B-AEE7-29C63B215541}">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177ED28A-EC9F-472B-BFFB-7C95F0C594F8}">
      <text>
        <r>
          <rPr>
            <sz val="9"/>
            <color indexed="81"/>
            <rFont val="Tahoma"/>
            <family val="2"/>
          </rPr>
          <t xml:space="preserve">It would be unusual to budget for this account.  The parish must know with written documentation that aid is coming.
</t>
        </r>
      </text>
    </comment>
    <comment ref="D113" authorId="0" shapeId="0" xr:uid="{22606E50-1D56-4735-89C3-78505E2BA745}">
      <text>
        <r>
          <rPr>
            <b/>
            <sz val="9"/>
            <color indexed="81"/>
            <rFont val="Tahoma"/>
            <family val="2"/>
          </rPr>
          <t>“Participants’ Indemnity Plan Irrevocable Trust.”  i.e.,  Property and Casualty Insurance</t>
        </r>
      </text>
    </comment>
    <comment ref="D150" authorId="1" shapeId="0" xr:uid="{60554DB4-BC7A-4236-81CD-1F45B26C78CA}">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381B4F21-773D-4080-A7CE-96729743AA22}">
      <text>
        <r>
          <rPr>
            <b/>
            <sz val="9"/>
            <color indexed="81"/>
            <rFont val="Tahoma"/>
            <family val="2"/>
          </rPr>
          <t>Do not use this account if your Parish or School Depreciates.</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A04187EF-95CA-40C6-B6B8-BC1EFE1920C7}">
      <text>
        <r>
          <rPr>
            <b/>
            <sz val="9"/>
            <color indexed="81"/>
            <rFont val="Tahoma"/>
            <family val="2"/>
          </rPr>
          <t>Pull Unrestricted amounts from your FY 2023-24 CFS</t>
        </r>
      </text>
    </comment>
    <comment ref="F5" authorId="0" shapeId="0" xr:uid="{49769E5A-F23C-4A5A-AD9C-7A75A5F4BD46}">
      <text>
        <r>
          <rPr>
            <b/>
            <sz val="9"/>
            <color indexed="81"/>
            <rFont val="Tahoma"/>
            <family val="2"/>
          </rPr>
          <t>Pull Unrestricted amounts from your FY 2024-25 CFS</t>
        </r>
      </text>
    </comment>
    <comment ref="I15" authorId="1" shapeId="0" xr:uid="{04F5EA38-146A-42C6-8EA8-A5C465CEF041}">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D9316A3F-C286-496A-8E40-48F7BE89C782}">
      <text>
        <r>
          <rPr>
            <sz val="9"/>
            <color indexed="81"/>
            <rFont val="Tahoma"/>
            <family val="2"/>
          </rPr>
          <t xml:space="preserve">It would be unusual to budget for this account.  The parish must know with written documentation that aid is coming.
</t>
        </r>
      </text>
    </comment>
    <comment ref="D113" authorId="0" shapeId="0" xr:uid="{E4307A1F-463E-458C-8AA4-C1CF7E4F8FA6}">
      <text>
        <r>
          <rPr>
            <b/>
            <sz val="9"/>
            <color indexed="81"/>
            <rFont val="Tahoma"/>
            <family val="2"/>
          </rPr>
          <t>“Participants’ Indemnity Plan Irrevocable Trust.”  i.e.,  Property and Casualty Insurance</t>
        </r>
      </text>
    </comment>
    <comment ref="D150" authorId="1" shapeId="0" xr:uid="{73245444-6D9E-489C-AB1C-CD67C2C5A2D6}">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56812A35-A596-45E9-93E5-45C1010684BA}">
      <text>
        <r>
          <rPr>
            <b/>
            <sz val="9"/>
            <color indexed="81"/>
            <rFont val="Tahoma"/>
            <family val="2"/>
          </rPr>
          <t>Do not use this account if your Parish or School Depreciates.</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9A5AC749-BA79-4065-BCC3-8CF27947DFCB}">
      <text>
        <r>
          <rPr>
            <b/>
            <sz val="9"/>
            <color indexed="81"/>
            <rFont val="Tahoma"/>
            <family val="2"/>
          </rPr>
          <t>Pull Unrestricted amounts from your FY 2023-24 CFS</t>
        </r>
      </text>
    </comment>
    <comment ref="F5" authorId="0" shapeId="0" xr:uid="{CADD392F-E22F-4769-A12D-65473090293A}">
      <text>
        <r>
          <rPr>
            <b/>
            <sz val="9"/>
            <color indexed="81"/>
            <rFont val="Tahoma"/>
            <family val="2"/>
          </rPr>
          <t>Pull Unrestricted amounts from your FY 2024-25 CFS</t>
        </r>
      </text>
    </comment>
    <comment ref="I15" authorId="1" shapeId="0" xr:uid="{3A4C5D7B-D2AE-41E9-AA3A-A7CABBE44C5B}">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1BC94257-4492-45F6-8BF9-FF7D94EC8F50}">
      <text>
        <r>
          <rPr>
            <sz val="9"/>
            <color indexed="81"/>
            <rFont val="Tahoma"/>
            <family val="2"/>
          </rPr>
          <t xml:space="preserve">It would be unusual to budget for this account.  The parish must know with written documentation that aid is coming.
</t>
        </r>
      </text>
    </comment>
    <comment ref="D113" authorId="0" shapeId="0" xr:uid="{6989F231-8639-46DD-8697-F7C73BBBD298}">
      <text>
        <r>
          <rPr>
            <b/>
            <sz val="9"/>
            <color indexed="81"/>
            <rFont val="Tahoma"/>
            <family val="2"/>
          </rPr>
          <t>“Participants’ Indemnity Plan Irrevocable Trust.”  i.e.,  Property and Casualty Insurance</t>
        </r>
      </text>
    </comment>
    <comment ref="D150" authorId="1" shapeId="0" xr:uid="{C37C666A-E4C0-49E5-A98E-D1E84F20E779}">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936A09FA-DACC-4A4F-B389-0BB7D12A2AA2}">
      <text>
        <r>
          <rPr>
            <b/>
            <sz val="9"/>
            <color indexed="81"/>
            <rFont val="Tahoma"/>
            <family val="2"/>
          </rPr>
          <t>Do not use this account if your Parish or School Depreciates.</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1F55DB45-63CE-4178-8A60-E101261C46C2}">
      <text>
        <r>
          <rPr>
            <b/>
            <sz val="9"/>
            <color indexed="81"/>
            <rFont val="Tahoma"/>
            <family val="2"/>
          </rPr>
          <t>Pull Unrestricted amounts from your FY 2023-24 CFS</t>
        </r>
      </text>
    </comment>
    <comment ref="F5" authorId="0" shapeId="0" xr:uid="{E6C8CB9E-6C1A-441C-95B4-39ADCE309EAD}">
      <text>
        <r>
          <rPr>
            <b/>
            <sz val="9"/>
            <color indexed="81"/>
            <rFont val="Tahoma"/>
            <family val="2"/>
          </rPr>
          <t>Pull Unrestricted amounts from your FY 2024-25 CFS</t>
        </r>
      </text>
    </comment>
    <comment ref="I15" authorId="1" shapeId="0" xr:uid="{CF899E4C-B0CC-4147-8DB6-388ECF6AA432}">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17C35777-7783-45F9-91F5-EA01F87FBB93}">
      <text>
        <r>
          <rPr>
            <sz val="9"/>
            <color indexed="81"/>
            <rFont val="Tahoma"/>
            <family val="2"/>
          </rPr>
          <t xml:space="preserve">It would be unusual to budget for this account.  The parish must know with written documentation that aid is coming.
</t>
        </r>
      </text>
    </comment>
    <comment ref="D113" authorId="0" shapeId="0" xr:uid="{33BC9DC9-CFAD-4DBF-A8EE-BFDC44353B52}">
      <text>
        <r>
          <rPr>
            <b/>
            <sz val="9"/>
            <color indexed="81"/>
            <rFont val="Tahoma"/>
            <family val="2"/>
          </rPr>
          <t>“Participants’ Indemnity Plan Irrevocable Trust.”  i.e.,  Property and Casualty Insurance</t>
        </r>
      </text>
    </comment>
    <comment ref="D150" authorId="1" shapeId="0" xr:uid="{9A74079F-DB3B-4FA7-8F78-583524B7B678}">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62C7A34F-DC9F-449B-8EDA-454C10823061}">
      <text>
        <r>
          <rPr>
            <b/>
            <sz val="9"/>
            <color indexed="81"/>
            <rFont val="Tahoma"/>
            <family val="2"/>
          </rPr>
          <t>Do not use this account if your Parish or School Depreciates.</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5CAF230-244C-4D01-9B5F-29954701047D}" keepAlive="1" name="Query - 2025-26 Budget Template Long Form 20241223 v11 xlsx" description="Connection to the '2025-26 Budget Template Long Form 20241223 v11 xlsx' query in the workbook." type="5" refreshedVersion="8" background="1" saveData="1">
    <dbPr connection="Provider=Microsoft.Mashup.OleDb.1;Data Source=$Workbook$;Location=&quot;2025-26 Budget Template Long Form 20241223 v11 xlsx&quot;;Extended Properties=&quot;&quot;" command="SELECT * FROM [2025-26 Budget Template Long Form 20241223 v11 xlsx]"/>
  </connection>
</connections>
</file>

<file path=xl/sharedStrings.xml><?xml version="1.0" encoding="utf-8"?>
<sst xmlns="http://schemas.openxmlformats.org/spreadsheetml/2006/main" count="5659" uniqueCount="1237">
  <si>
    <t>Name</t>
  </si>
  <si>
    <t>City</t>
  </si>
  <si>
    <t>Annual Budget Assumptions</t>
  </si>
  <si>
    <t>Parish Code</t>
  </si>
  <si>
    <t>County</t>
  </si>
  <si>
    <t>Deanery</t>
  </si>
  <si>
    <t>Select Parish School</t>
  </si>
  <si>
    <t>A04</t>
  </si>
  <si>
    <t>St. John the Baptist</t>
  </si>
  <si>
    <t>Clyman</t>
  </si>
  <si>
    <t>Dodge</t>
  </si>
  <si>
    <t>DGWSH</t>
  </si>
  <si>
    <t>Other Parish School</t>
  </si>
  <si>
    <t>A08</t>
  </si>
  <si>
    <t>St. Andrew</t>
  </si>
  <si>
    <t>LeRoy</t>
  </si>
  <si>
    <t>N/A</t>
  </si>
  <si>
    <t>A09</t>
  </si>
  <si>
    <t xml:space="preserve">St. Mary </t>
  </si>
  <si>
    <t>Lomira</t>
  </si>
  <si>
    <t>FDLSH</t>
  </si>
  <si>
    <t>Blessed Sacrament, Milwaukee</t>
  </si>
  <si>
    <t>A12</t>
  </si>
  <si>
    <t>Mayville</t>
  </si>
  <si>
    <t>Blessed Savior, Milwaukee</t>
  </si>
  <si>
    <t>A13</t>
  </si>
  <si>
    <t xml:space="preserve">St. Matthew </t>
  </si>
  <si>
    <t>Neosho</t>
  </si>
  <si>
    <t>Christ King, Wauwatosa</t>
  </si>
  <si>
    <t>A15</t>
  </si>
  <si>
    <t>Holy Family</t>
  </si>
  <si>
    <t>Reeseville</t>
  </si>
  <si>
    <t>Divine Mercy, South Milwaukee</t>
  </si>
  <si>
    <t>A16</t>
  </si>
  <si>
    <t>St. Columbkille</t>
  </si>
  <si>
    <t>Elba</t>
  </si>
  <si>
    <t>Divine Savior, Fredonia</t>
  </si>
  <si>
    <t>A17</t>
  </si>
  <si>
    <t xml:space="preserve">St. John </t>
  </si>
  <si>
    <t>Rubicon</t>
  </si>
  <si>
    <t>Holy Angels, West Bend</t>
  </si>
  <si>
    <t>A18</t>
  </si>
  <si>
    <t>St. Theresa</t>
  </si>
  <si>
    <t>Theresa</t>
  </si>
  <si>
    <t>Holy Apostles, New Berlin</t>
  </si>
  <si>
    <t>A21</t>
  </si>
  <si>
    <t>Annunciation</t>
  </si>
  <si>
    <t>Fox Lake</t>
  </si>
  <si>
    <t>Holy Family, Whitefish Bay</t>
  </si>
  <si>
    <t>A23</t>
  </si>
  <si>
    <t>St. Katharine Drexel Parish</t>
  </si>
  <si>
    <t>Beaver Dam</t>
  </si>
  <si>
    <t>Holy Trinity, Kewaskum</t>
  </si>
  <si>
    <t>A24</t>
  </si>
  <si>
    <t xml:space="preserve">Sacred Heart </t>
  </si>
  <si>
    <t>Horicon</t>
  </si>
  <si>
    <t>Lumen Christi, Mequon</t>
  </si>
  <si>
    <t>B31</t>
  </si>
  <si>
    <t xml:space="preserve">Holy Family </t>
  </si>
  <si>
    <t>Fond du Lac</t>
  </si>
  <si>
    <t>Mother of Good Counsel, Milwaukee</t>
  </si>
  <si>
    <t>B32</t>
  </si>
  <si>
    <t>Sons of Zebedee: Ss. James and John</t>
  </si>
  <si>
    <t>Byron</t>
  </si>
  <si>
    <t>Shepherd of the Hills, Eden</t>
  </si>
  <si>
    <t>B33</t>
  </si>
  <si>
    <t>Shepherd of the Hills</t>
  </si>
  <si>
    <t>Eden</t>
  </si>
  <si>
    <t>St. Agnes, Butler</t>
  </si>
  <si>
    <t>B34</t>
  </si>
  <si>
    <t xml:space="preserve">St. Catherine of Siena </t>
  </si>
  <si>
    <t>Ripon</t>
  </si>
  <si>
    <t>St. Alphonsus, Greendale</t>
  </si>
  <si>
    <t>B36</t>
  </si>
  <si>
    <t>Campbellsport</t>
  </si>
  <si>
    <t>St. Andrew, Delavan</t>
  </si>
  <si>
    <t>B37</t>
  </si>
  <si>
    <t>St. Joseph</t>
  </si>
  <si>
    <t>Waupun</t>
  </si>
  <si>
    <t>St. Anthony, Milwaukee</t>
  </si>
  <si>
    <t>B38</t>
  </si>
  <si>
    <t>Our Lady of the HolyLand</t>
  </si>
  <si>
    <t>Mt. Calvary</t>
  </si>
  <si>
    <t>St. Anthony on the Lake, Pewaukee</t>
  </si>
  <si>
    <t>C01</t>
  </si>
  <si>
    <t>St. Francis Xavier</t>
  </si>
  <si>
    <t xml:space="preserve">Brighton </t>
  </si>
  <si>
    <t>Kenosha</t>
  </si>
  <si>
    <t>WALWR</t>
  </si>
  <si>
    <t>St. Boniface, Germantown</t>
  </si>
  <si>
    <t>C03</t>
  </si>
  <si>
    <t xml:space="preserve">St. Anthony </t>
  </si>
  <si>
    <t>KENSH</t>
  </si>
  <si>
    <t>St. Bruno, Dousman</t>
  </si>
  <si>
    <t>C06</t>
  </si>
  <si>
    <t xml:space="preserve">St. James the Apostle </t>
  </si>
  <si>
    <t>St. Charles, Hartland</t>
  </si>
  <si>
    <t>C07</t>
  </si>
  <si>
    <t>St. Mark</t>
  </si>
  <si>
    <t>St. Dominic, Brookfield</t>
  </si>
  <si>
    <t>C08</t>
  </si>
  <si>
    <t>St. Eugene, Fox Point</t>
  </si>
  <si>
    <t>C09</t>
  </si>
  <si>
    <t>Our Lady of Mount Carmel</t>
  </si>
  <si>
    <t>St. Frances Cabrini, West Bend</t>
  </si>
  <si>
    <t>C10</t>
  </si>
  <si>
    <t>Our Lady of the Holy Rosary</t>
  </si>
  <si>
    <t>St. Francis Borgia, Cedarburg</t>
  </si>
  <si>
    <t>C11</t>
  </si>
  <si>
    <t xml:space="preserve">St. Peter </t>
  </si>
  <si>
    <t>St. Francis de Sales, Lake Geneva</t>
  </si>
  <si>
    <t>C12</t>
  </si>
  <si>
    <t xml:space="preserve">St. Therese </t>
  </si>
  <si>
    <t>St. Gabriel, Hubertus</t>
  </si>
  <si>
    <t>C14</t>
  </si>
  <si>
    <t xml:space="preserve">St. Alphonsus </t>
  </si>
  <si>
    <t>New Munster</t>
  </si>
  <si>
    <t>St. Gregory the Great, Milwaukee</t>
  </si>
  <si>
    <t>C15</t>
  </si>
  <si>
    <t>Union Grove</t>
  </si>
  <si>
    <t>St. Jerome, Oconomowoc</t>
  </si>
  <si>
    <t>C16</t>
  </si>
  <si>
    <t>St. John the Evangelist</t>
  </si>
  <si>
    <t>Twin Lakes</t>
  </si>
  <si>
    <t>St. Joan of Arc, Nashotah</t>
  </si>
  <si>
    <t>C19</t>
  </si>
  <si>
    <t>St. Anne</t>
  </si>
  <si>
    <t>Pleasant Prairie</t>
  </si>
  <si>
    <t>St. John Paul II, Milwaukee</t>
  </si>
  <si>
    <t>C20</t>
  </si>
  <si>
    <t xml:space="preserve">St. Elizabeth </t>
  </si>
  <si>
    <t>St. John the Baptist, Plymouth</t>
  </si>
  <si>
    <t>C21</t>
  </si>
  <si>
    <t xml:space="preserve">Holy Cross </t>
  </si>
  <si>
    <t>Bristol</t>
  </si>
  <si>
    <t>St. John the Evangelist, Greenfield</t>
  </si>
  <si>
    <t>D01</t>
  </si>
  <si>
    <t>St. Eugene</t>
  </si>
  <si>
    <t>Fox Point</t>
  </si>
  <si>
    <t>Milwaukee</t>
  </si>
  <si>
    <t>OZMIL</t>
  </si>
  <si>
    <t>St. John Vianney, Brookfield</t>
  </si>
  <si>
    <t>D02</t>
  </si>
  <si>
    <t>Cathedral of St John the Evangelist</t>
  </si>
  <si>
    <t>St. John XXIII, Port Washington</t>
  </si>
  <si>
    <t>D04</t>
  </si>
  <si>
    <t>St. Benedict the Moor</t>
  </si>
  <si>
    <t>St. Joseph, Big Bend</t>
  </si>
  <si>
    <t>D09</t>
  </si>
  <si>
    <t>St. Francis of Assisi</t>
  </si>
  <si>
    <t>St. Joseph, Grafton</t>
  </si>
  <si>
    <t>D11</t>
  </si>
  <si>
    <t>Gesu</t>
  </si>
  <si>
    <t>St. Joseph, Wauwatosa</t>
  </si>
  <si>
    <t>D16</t>
  </si>
  <si>
    <t>Old St. Mary</t>
  </si>
  <si>
    <t>St. Jude, Wauwatosa</t>
  </si>
  <si>
    <t>D18</t>
  </si>
  <si>
    <t>St. Michael</t>
  </si>
  <si>
    <t>St. Katherine Drexel, Beaver Dam</t>
  </si>
  <si>
    <t>D20</t>
  </si>
  <si>
    <t xml:space="preserve">SS. Peter and Paul </t>
  </si>
  <si>
    <t>St. Killian, Hartford</t>
  </si>
  <si>
    <t>D22</t>
  </si>
  <si>
    <t>St. Robert</t>
  </si>
  <si>
    <t>Shorewood</t>
  </si>
  <si>
    <t>St. Leonard, Muskego</t>
  </si>
  <si>
    <t>D23</t>
  </si>
  <si>
    <t>Whitefish Bay</t>
  </si>
  <si>
    <t>St. Mary, Hales Corners</t>
  </si>
  <si>
    <t>D24</t>
  </si>
  <si>
    <t>St. Monica Congregation</t>
  </si>
  <si>
    <t>St. Mary, Mayville</t>
  </si>
  <si>
    <t>D25</t>
  </si>
  <si>
    <t>St. Martin de Porres</t>
  </si>
  <si>
    <t>St. Mary, Menomonee Falls</t>
  </si>
  <si>
    <t>D26</t>
  </si>
  <si>
    <t xml:space="preserve">All Saints </t>
  </si>
  <si>
    <t>St. Mary's Visitation, Elm Grove</t>
  </si>
  <si>
    <t>D27</t>
  </si>
  <si>
    <t>Three Holy Women</t>
  </si>
  <si>
    <t>St. Matthew, Campbellsport</t>
  </si>
  <si>
    <t>D28</t>
  </si>
  <si>
    <t>Our Lady of Divine Providence</t>
  </si>
  <si>
    <t>St. Matthew, Oak Creek</t>
  </si>
  <si>
    <t>E03</t>
  </si>
  <si>
    <t>St. Bernadette</t>
  </si>
  <si>
    <t>MILNW</t>
  </si>
  <si>
    <t>St. Matthias, Milwaukee</t>
  </si>
  <si>
    <t>E04</t>
  </si>
  <si>
    <t>St. Catherine of Alexandria</t>
  </si>
  <si>
    <t>St. Monica, Whitefish Bay</t>
  </si>
  <si>
    <t>E05</t>
  </si>
  <si>
    <t>St. Catherine (51st)</t>
  </si>
  <si>
    <t>St. Peter, East Troy</t>
  </si>
  <si>
    <t>E09</t>
  </si>
  <si>
    <t xml:space="preserve">St. Margaret Mary </t>
  </si>
  <si>
    <t>St. Peter, Slinger</t>
  </si>
  <si>
    <t>E10</t>
  </si>
  <si>
    <t xml:space="preserve">Mother of Good Counsel </t>
  </si>
  <si>
    <t>St. Robert, Shorewood</t>
  </si>
  <si>
    <t>E12</t>
  </si>
  <si>
    <t>Our Lady of Good Hope</t>
  </si>
  <si>
    <t>St. Sebastian, Milwaukee</t>
  </si>
  <si>
    <t>E15</t>
  </si>
  <si>
    <t xml:space="preserve">Sacred Heart Croatian </t>
  </si>
  <si>
    <t>St. Vincent, Milwaukee</t>
  </si>
  <si>
    <t>E16</t>
  </si>
  <si>
    <t xml:space="preserve">St. Sebastian </t>
  </si>
  <si>
    <t>E19</t>
  </si>
  <si>
    <t xml:space="preserve">St. Bernard </t>
  </si>
  <si>
    <t>Wauwatosa</t>
  </si>
  <si>
    <t>E20</t>
  </si>
  <si>
    <t xml:space="preserve">Christ King </t>
  </si>
  <si>
    <t>E21</t>
  </si>
  <si>
    <t>WAUKE</t>
  </si>
  <si>
    <t>E22</t>
  </si>
  <si>
    <t>St. Jude the Apostle</t>
  </si>
  <si>
    <t>E23</t>
  </si>
  <si>
    <t xml:space="preserve">St. Pius X </t>
  </si>
  <si>
    <t>E25</t>
  </si>
  <si>
    <t>Blessed Savior</t>
  </si>
  <si>
    <t>F04</t>
  </si>
  <si>
    <t>St. Adalbert</t>
  </si>
  <si>
    <t>MILSE</t>
  </si>
  <si>
    <t>F06</t>
  </si>
  <si>
    <t>F07</t>
  </si>
  <si>
    <t>St. Augustine</t>
  </si>
  <si>
    <t>F08</t>
  </si>
  <si>
    <t>Ss. Cyril &amp; Methodius</t>
  </si>
  <si>
    <t>F12</t>
  </si>
  <si>
    <t>Our Lady of Guadalupe</t>
  </si>
  <si>
    <t>F13</t>
  </si>
  <si>
    <t>St. Hyacinth</t>
  </si>
  <si>
    <t>F14</t>
  </si>
  <si>
    <t>Immaculate Conception</t>
  </si>
  <si>
    <t>F16</t>
  </si>
  <si>
    <t>Basilica of St. Josaphat</t>
  </si>
  <si>
    <t>F18</t>
  </si>
  <si>
    <t>St. Mary Magdalen</t>
  </si>
  <si>
    <t>F20</t>
  </si>
  <si>
    <t>St. Patrick</t>
  </si>
  <si>
    <t>F21</t>
  </si>
  <si>
    <t>St. Paul</t>
  </si>
  <si>
    <t>F22</t>
  </si>
  <si>
    <t>St. Roman</t>
  </si>
  <si>
    <t>F23</t>
  </si>
  <si>
    <t xml:space="preserve">Sacred Heart of Jesus </t>
  </si>
  <si>
    <t>St. Francis</t>
  </si>
  <si>
    <t>F24</t>
  </si>
  <si>
    <t>St. Stanislaus Parish</t>
  </si>
  <si>
    <t>F25</t>
  </si>
  <si>
    <t>St. Stephen</t>
  </si>
  <si>
    <t>Oak Creek</t>
  </si>
  <si>
    <t>F26</t>
  </si>
  <si>
    <t xml:space="preserve">St. Veronica </t>
  </si>
  <si>
    <t>F27</t>
  </si>
  <si>
    <t>St. Vincent de Paul</t>
  </si>
  <si>
    <t>F29</t>
  </si>
  <si>
    <t>St. Matthew</t>
  </si>
  <si>
    <t>F34</t>
  </si>
  <si>
    <t>Congregation of the Great Spirit</t>
  </si>
  <si>
    <t>F38</t>
  </si>
  <si>
    <t>Prince of Peace/Principe de Paz</t>
  </si>
  <si>
    <t>F39</t>
  </si>
  <si>
    <t>Nativity of the Lord</t>
  </si>
  <si>
    <t>Cudahy</t>
  </si>
  <si>
    <t>F46</t>
  </si>
  <si>
    <t xml:space="preserve">Divine Mercy </t>
  </si>
  <si>
    <t>South Milwaukee</t>
  </si>
  <si>
    <t>F48</t>
  </si>
  <si>
    <t>St. John Paul II</t>
  </si>
  <si>
    <t>G01</t>
  </si>
  <si>
    <t xml:space="preserve">St. James </t>
  </si>
  <si>
    <t>Franklin</t>
  </si>
  <si>
    <t>G03</t>
  </si>
  <si>
    <t>St. Alphonsus Congregation</t>
  </si>
  <si>
    <t>Greendale</t>
  </si>
  <si>
    <t>MILSW</t>
  </si>
  <si>
    <t>G04</t>
  </si>
  <si>
    <t>Greenfield</t>
  </si>
  <si>
    <t>G05</t>
  </si>
  <si>
    <t>St. Mary</t>
  </si>
  <si>
    <t>Hales Corners</t>
  </si>
  <si>
    <t>G09</t>
  </si>
  <si>
    <t>Blessed Sacrament</t>
  </si>
  <si>
    <t>G10</t>
  </si>
  <si>
    <t xml:space="preserve">St. Charles Borromeo </t>
  </si>
  <si>
    <t>G12</t>
  </si>
  <si>
    <t>St. Gregory the Great</t>
  </si>
  <si>
    <t>G17</t>
  </si>
  <si>
    <t>St Matthias Parish</t>
  </si>
  <si>
    <t>G18</t>
  </si>
  <si>
    <t>Our Lady of Lourdes</t>
  </si>
  <si>
    <t>G19</t>
  </si>
  <si>
    <t>Our Lady Queen of Peace</t>
  </si>
  <si>
    <t>G20</t>
  </si>
  <si>
    <t xml:space="preserve">St. Rose </t>
  </si>
  <si>
    <t>G21</t>
  </si>
  <si>
    <t>St. Therese</t>
  </si>
  <si>
    <t>G23</t>
  </si>
  <si>
    <t>West Allis</t>
  </si>
  <si>
    <t>G24</t>
  </si>
  <si>
    <t>Holy Assumption</t>
  </si>
  <si>
    <t>G30</t>
  </si>
  <si>
    <t>St. Rita</t>
  </si>
  <si>
    <t>G31</t>
  </si>
  <si>
    <t>St. Martin of Tours</t>
  </si>
  <si>
    <t>G32</t>
  </si>
  <si>
    <t>St. Vincent Pallotti</t>
  </si>
  <si>
    <t>G33</t>
  </si>
  <si>
    <t xml:space="preserve">St. Rafael the Archangel </t>
  </si>
  <si>
    <t>G34</t>
  </si>
  <si>
    <t>Mother of Perpetual Help</t>
  </si>
  <si>
    <t>H06</t>
  </si>
  <si>
    <t>Grafton</t>
  </si>
  <si>
    <t>Ozaukee</t>
  </si>
  <si>
    <t>H14</t>
  </si>
  <si>
    <t>St. Francis Borgia</t>
  </si>
  <si>
    <t>Cedarburg</t>
  </si>
  <si>
    <t>H15</t>
  </si>
  <si>
    <t xml:space="preserve">Lumen Christi </t>
  </si>
  <si>
    <t>Mequon</t>
  </si>
  <si>
    <t>H16</t>
  </si>
  <si>
    <t>Divine Savior</t>
  </si>
  <si>
    <t>Fredonia</t>
  </si>
  <si>
    <t>H17</t>
  </si>
  <si>
    <t>St. John XXIII</t>
  </si>
  <si>
    <t>Port Washington</t>
  </si>
  <si>
    <t>I01</t>
  </si>
  <si>
    <t>St. Charles Borromeo</t>
  </si>
  <si>
    <t>Burlington</t>
  </si>
  <si>
    <t>Racine</t>
  </si>
  <si>
    <t>I02</t>
  </si>
  <si>
    <t>Immaculate Conception-St. Mary's</t>
  </si>
  <si>
    <t>I03</t>
  </si>
  <si>
    <t>St. Louis</t>
  </si>
  <si>
    <t>Caledonia</t>
  </si>
  <si>
    <t>RACIN</t>
  </si>
  <si>
    <t>I04</t>
  </si>
  <si>
    <t>Kansasville</t>
  </si>
  <si>
    <t>I06</t>
  </si>
  <si>
    <t xml:space="preserve">St. Edward </t>
  </si>
  <si>
    <t>I09</t>
  </si>
  <si>
    <t>St. John Nepomuk</t>
  </si>
  <si>
    <t>I10</t>
  </si>
  <si>
    <t>I11</t>
  </si>
  <si>
    <t>St. Lucy Parish</t>
  </si>
  <si>
    <t>I12</t>
  </si>
  <si>
    <t>St. Mary by the Lake</t>
  </si>
  <si>
    <t>I14</t>
  </si>
  <si>
    <t>St. Paul the Apostle</t>
  </si>
  <si>
    <t>I15</t>
  </si>
  <si>
    <t>I17</t>
  </si>
  <si>
    <t>Sacred Heart Congregation</t>
  </si>
  <si>
    <t>I19</t>
  </si>
  <si>
    <t>St Sebastian</t>
  </si>
  <si>
    <t>Sturtevant</t>
  </si>
  <si>
    <t>I20</t>
  </si>
  <si>
    <t>St. Robert Bellarmine</t>
  </si>
  <si>
    <t>I21</t>
  </si>
  <si>
    <t>St. Thomas Aquinas</t>
  </si>
  <si>
    <t>Waterford</t>
  </si>
  <si>
    <t>I22</t>
  </si>
  <si>
    <t xml:space="preserve">St. Clare </t>
  </si>
  <si>
    <t>Wind Lake</t>
  </si>
  <si>
    <t>I24</t>
  </si>
  <si>
    <t xml:space="preserve">St. Richard </t>
  </si>
  <si>
    <t>I26</t>
  </si>
  <si>
    <t>J07</t>
  </si>
  <si>
    <t>Kohler</t>
  </si>
  <si>
    <t>Sheboygan</t>
  </si>
  <si>
    <t>J08</t>
  </si>
  <si>
    <t>Plymouth</t>
  </si>
  <si>
    <t>J12</t>
  </si>
  <si>
    <t>St. Clement</t>
  </si>
  <si>
    <t>J13</t>
  </si>
  <si>
    <t>Saints Cyril &amp; Methodius</t>
  </si>
  <si>
    <t>J14</t>
  </si>
  <si>
    <t>St. Dominic Parish</t>
  </si>
  <si>
    <t>J15</t>
  </si>
  <si>
    <t xml:space="preserve">Holy Name </t>
  </si>
  <si>
    <t>J16</t>
  </si>
  <si>
    <t>J17</t>
  </si>
  <si>
    <t xml:space="preserve">St. Peter Claver </t>
  </si>
  <si>
    <t>J19</t>
  </si>
  <si>
    <t xml:space="preserve">Our Lady of the Lakes </t>
  </si>
  <si>
    <t>Random Lake</t>
  </si>
  <si>
    <t>J20</t>
  </si>
  <si>
    <t xml:space="preserve">St. Thomas Aquinas </t>
  </si>
  <si>
    <t>Elkhart Lake</t>
  </si>
  <si>
    <t>J21</t>
  </si>
  <si>
    <t xml:space="preserve">Blessed Trinity </t>
  </si>
  <si>
    <t>Sheboygan Falls</t>
  </si>
  <si>
    <t>K01</t>
  </si>
  <si>
    <t xml:space="preserve">St. Andrew </t>
  </si>
  <si>
    <t>Delavan</t>
  </si>
  <si>
    <t>Walworth</t>
  </si>
  <si>
    <t>K02</t>
  </si>
  <si>
    <t>St. Peter</t>
  </si>
  <si>
    <t>East Troy</t>
  </si>
  <si>
    <t>WAUKW</t>
  </si>
  <si>
    <t>K03</t>
  </si>
  <si>
    <t xml:space="preserve">St. Patrick </t>
  </si>
  <si>
    <t>Elkhorn</t>
  </si>
  <si>
    <t xml:space="preserve">Walworth </t>
  </si>
  <si>
    <t>K04</t>
  </si>
  <si>
    <t>St. Benedict</t>
  </si>
  <si>
    <t>Fontana</t>
  </si>
  <si>
    <t>K05</t>
  </si>
  <si>
    <t>St. Francis de Sales</t>
  </si>
  <si>
    <t>Lake Geneva</t>
  </si>
  <si>
    <t>K10</t>
  </si>
  <si>
    <t>Whitewater</t>
  </si>
  <si>
    <t>K11</t>
  </si>
  <si>
    <t>Lyons</t>
  </si>
  <si>
    <t>L04</t>
  </si>
  <si>
    <t>St. Boniface</t>
  </si>
  <si>
    <t>Germantown</t>
  </si>
  <si>
    <t>Washington</t>
  </si>
  <si>
    <t>L06</t>
  </si>
  <si>
    <t>St. Mary of the Hill</t>
  </si>
  <si>
    <t>Hubertus</t>
  </si>
  <si>
    <t>L12</t>
  </si>
  <si>
    <t>Holy Trinity</t>
  </si>
  <si>
    <t>Newburg</t>
  </si>
  <si>
    <t>L13</t>
  </si>
  <si>
    <t>L18</t>
  </si>
  <si>
    <t>Slinger</t>
  </si>
  <si>
    <t>L19</t>
  </si>
  <si>
    <t>St. Frances Cabrini</t>
  </si>
  <si>
    <t>West Bend</t>
  </si>
  <si>
    <t>L20</t>
  </si>
  <si>
    <t xml:space="preserve">Holy Angels </t>
  </si>
  <si>
    <t>L21</t>
  </si>
  <si>
    <t xml:space="preserve">Immaculate Conception </t>
  </si>
  <si>
    <t>L22</t>
  </si>
  <si>
    <t>Resurrection Parish</t>
  </si>
  <si>
    <t>Allenton</t>
  </si>
  <si>
    <t>L23</t>
  </si>
  <si>
    <t xml:space="preserve">St. Michael </t>
  </si>
  <si>
    <t>Kewaskum</t>
  </si>
  <si>
    <t>L24</t>
  </si>
  <si>
    <t xml:space="preserve">Holy Trinity </t>
  </si>
  <si>
    <t>L25</t>
  </si>
  <si>
    <t xml:space="preserve">St. Lawrence </t>
  </si>
  <si>
    <t>Hartford</t>
  </si>
  <si>
    <t>L26</t>
  </si>
  <si>
    <t xml:space="preserve">St. Kilian </t>
  </si>
  <si>
    <t>L27</t>
  </si>
  <si>
    <t>St. Gabriel</t>
  </si>
  <si>
    <t>M01</t>
  </si>
  <si>
    <t xml:space="preserve">St. Joseph </t>
  </si>
  <si>
    <t>Big Bend</t>
  </si>
  <si>
    <t>Waukesha</t>
  </si>
  <si>
    <t>M02</t>
  </si>
  <si>
    <t xml:space="preserve">St. Dominic </t>
  </si>
  <si>
    <t>Brookfield</t>
  </si>
  <si>
    <t>M03</t>
  </si>
  <si>
    <t>St. John Vianney</t>
  </si>
  <si>
    <t>M04</t>
  </si>
  <si>
    <t xml:space="preserve">St. Luke </t>
  </si>
  <si>
    <t>M05</t>
  </si>
  <si>
    <t xml:space="preserve">St. Agnes </t>
  </si>
  <si>
    <t>Butler</t>
  </si>
  <si>
    <t>M06</t>
  </si>
  <si>
    <t xml:space="preserve">St. Bruno </t>
  </si>
  <si>
    <t>Dousman</t>
  </si>
  <si>
    <t>M08</t>
  </si>
  <si>
    <t>Eagle</t>
  </si>
  <si>
    <t>M09</t>
  </si>
  <si>
    <t>Elm Grove</t>
  </si>
  <si>
    <t>M10</t>
  </si>
  <si>
    <t xml:space="preserve">St. Paul </t>
  </si>
  <si>
    <t>Genesee Depot</t>
  </si>
  <si>
    <t>M11</t>
  </si>
  <si>
    <t xml:space="preserve">St. Charles </t>
  </si>
  <si>
    <t>Hartland</t>
  </si>
  <si>
    <t>M12</t>
  </si>
  <si>
    <t>St. Catherine</t>
  </si>
  <si>
    <t>Mapleton</t>
  </si>
  <si>
    <t>M13</t>
  </si>
  <si>
    <t>Menomonee Falls</t>
  </si>
  <si>
    <t>M14</t>
  </si>
  <si>
    <t>Good Shepherd</t>
  </si>
  <si>
    <t>M15</t>
  </si>
  <si>
    <t>St. James</t>
  </si>
  <si>
    <t>M16</t>
  </si>
  <si>
    <t>M19</t>
  </si>
  <si>
    <t>Mukwonago</t>
  </si>
  <si>
    <t>M20</t>
  </si>
  <si>
    <t xml:space="preserve">St. Leonard </t>
  </si>
  <si>
    <t>Muskego</t>
  </si>
  <si>
    <t>M21</t>
  </si>
  <si>
    <t>Holy Apostles</t>
  </si>
  <si>
    <t>New Berlin</t>
  </si>
  <si>
    <t>M23</t>
  </si>
  <si>
    <t>St. Jerome</t>
  </si>
  <si>
    <t>Oconomowoc</t>
  </si>
  <si>
    <t>M24</t>
  </si>
  <si>
    <t xml:space="preserve">St. Joan of Arc </t>
  </si>
  <si>
    <t>Nashotah</t>
  </si>
  <si>
    <t>M25</t>
  </si>
  <si>
    <t>St. Anthony on the Lake</t>
  </si>
  <si>
    <t>Pewaukee</t>
  </si>
  <si>
    <t>M27</t>
  </si>
  <si>
    <t>M28</t>
  </si>
  <si>
    <t>St Mary</t>
  </si>
  <si>
    <t>M29</t>
  </si>
  <si>
    <t>St William</t>
  </si>
  <si>
    <t>M30</t>
  </si>
  <si>
    <t>St. Elizabeth Ann Seton</t>
  </si>
  <si>
    <t>M31</t>
  </si>
  <si>
    <t>St. John Neumann</t>
  </si>
  <si>
    <t>M32</t>
  </si>
  <si>
    <t xml:space="preserve">Queen of Apostles </t>
  </si>
  <si>
    <t>M33</t>
  </si>
  <si>
    <t>St. Teresa of Calcutta</t>
  </si>
  <si>
    <t>North Lake</t>
  </si>
  <si>
    <t>B43</t>
  </si>
  <si>
    <t>St. Mary Springs Academy</t>
  </si>
  <si>
    <t>C43</t>
  </si>
  <si>
    <t>All Saints Catholic School</t>
  </si>
  <si>
    <t>I56</t>
  </si>
  <si>
    <t>Burlington Catholic</t>
  </si>
  <si>
    <t>J40</t>
  </si>
  <si>
    <t>Christ Child Academy</t>
  </si>
  <si>
    <t>B40</t>
  </si>
  <si>
    <t>Holy Land Catholic</t>
  </si>
  <si>
    <t>Malone</t>
  </si>
  <si>
    <t>J42</t>
  </si>
  <si>
    <t>St. Elizabeth Ann Seton School</t>
  </si>
  <si>
    <t>M40</t>
  </si>
  <si>
    <t>Waukesha Catholic School System</t>
  </si>
  <si>
    <t>E59</t>
  </si>
  <si>
    <t>Wauwatosa Catholic School</t>
  </si>
  <si>
    <t>M50</t>
  </si>
  <si>
    <t>Catholic Memorial High School</t>
  </si>
  <si>
    <t>G35</t>
  </si>
  <si>
    <t>St. Barnabas</t>
  </si>
  <si>
    <t>Select Month</t>
  </si>
  <si>
    <t>05 May</t>
  </si>
  <si>
    <t>01 Jan</t>
  </si>
  <si>
    <t>02 Feb</t>
  </si>
  <si>
    <t>03 Mar</t>
  </si>
  <si>
    <t>04 Apr</t>
  </si>
  <si>
    <t>06 Jun</t>
  </si>
  <si>
    <t>07 Jul</t>
  </si>
  <si>
    <t>08 Aug</t>
  </si>
  <si>
    <t>09 Sep</t>
  </si>
  <si>
    <t>10 Oct</t>
  </si>
  <si>
    <t>11 Nov</t>
  </si>
  <si>
    <t>12 Dec</t>
  </si>
  <si>
    <t>Month #</t>
  </si>
  <si>
    <t>Select from Drop Down Boxes</t>
  </si>
  <si>
    <t>Month</t>
  </si>
  <si>
    <t>Archdiocesan Assessment Rate</t>
  </si>
  <si>
    <t>Priest Pension</t>
  </si>
  <si>
    <t>Priest Retreat allowance</t>
  </si>
  <si>
    <t>Medical Insurance</t>
  </si>
  <si>
    <t>Dental Insurance</t>
  </si>
  <si>
    <t>Vision Insurance</t>
  </si>
  <si>
    <t>St Raphael Health Plan (SRHP) Assumptions:</t>
  </si>
  <si>
    <t>PIPIT (property, casualty &amp; liability)</t>
  </si>
  <si>
    <t>Workers' Compensation</t>
  </si>
  <si>
    <t>School Choice</t>
  </si>
  <si>
    <t>School Assessment</t>
  </si>
  <si>
    <t>K3/K4/K5, per student</t>
  </si>
  <si>
    <t>Grades 1-8</t>
  </si>
  <si>
    <t>Elementary School Marketing Fee, per student</t>
  </si>
  <si>
    <t>Secondary School Assessment, per student</t>
  </si>
  <si>
    <t>Secondary School Marketing Fee, per student</t>
  </si>
  <si>
    <t>Select an Option</t>
  </si>
  <si>
    <t>Yes</t>
  </si>
  <si>
    <t>No</t>
  </si>
  <si>
    <t>Enter a value.</t>
  </si>
  <si>
    <t>IRS Mileage Reimbursement, per mile</t>
  </si>
  <si>
    <t>Elementary School Professional
Development Fee, per school</t>
  </si>
  <si>
    <t>Secondary School Professional
Development Fee, per school</t>
  </si>
  <si>
    <t>Participants' Indemnity Plan
(Catholic Mutual Group):</t>
  </si>
  <si>
    <t>Priest Compensation</t>
  </si>
  <si>
    <t>Does budget include an elementary school?</t>
  </si>
  <si>
    <t>Does budget include a secondary school?</t>
  </si>
  <si>
    <t>Priest Compensation Assumptions:</t>
  </si>
  <si>
    <t>Enter date for current year only.</t>
  </si>
  <si>
    <t>Percent Change</t>
  </si>
  <si>
    <t>Dollar Change</t>
  </si>
  <si>
    <t>Budget Amt</t>
  </si>
  <si>
    <t>Assumptions</t>
  </si>
  <si>
    <t>Enter Manual % Change</t>
  </si>
  <si>
    <t>Enter Manual $ Change</t>
  </si>
  <si>
    <t>Std Budget Assumption</t>
  </si>
  <si>
    <t>% Change, if not Standard</t>
  </si>
  <si>
    <t>$ Change, if not Standard</t>
  </si>
  <si>
    <t>Bottom Range</t>
  </si>
  <si>
    <t>Top Range</t>
  </si>
  <si>
    <t>Note on Manual Changes</t>
  </si>
  <si>
    <t>Annual Budget Assumptions from the Archdiocese of Milwaukee</t>
  </si>
  <si>
    <t>Comments</t>
  </si>
  <si>
    <t>Month of FY</t>
  </si>
  <si>
    <t>Change from
Prior Year</t>
  </si>
  <si>
    <t>TOTAL EXPENSES:</t>
  </si>
  <si>
    <t>Total Other Expense</t>
  </si>
  <si>
    <t>Other Expense</t>
  </si>
  <si>
    <t>Bad Debt Expense</t>
  </si>
  <si>
    <t>Volunteer Recognition Costs</t>
  </si>
  <si>
    <t>Major Maintenance and Capital Expense</t>
  </si>
  <si>
    <t>Dues and Subscriptions</t>
  </si>
  <si>
    <t>Rental Expense</t>
  </si>
  <si>
    <t>Bingo Concessions</t>
  </si>
  <si>
    <t>Publications</t>
  </si>
  <si>
    <t>Scholarships</t>
  </si>
  <si>
    <t>Interest Expense</t>
  </si>
  <si>
    <t>Mileage Reimbursement</t>
  </si>
  <si>
    <t>Meeting Expense</t>
  </si>
  <si>
    <t>Legal and Accounting Fees</t>
  </si>
  <si>
    <t>Total Buildings &amp; Grounds</t>
  </si>
  <si>
    <t>Other Building Expenses</t>
  </si>
  <si>
    <t>Property Taxes</t>
  </si>
  <si>
    <t>Property and Liability Insurance</t>
  </si>
  <si>
    <t>Building Maintenance Supplies</t>
  </si>
  <si>
    <t>Repair &amp; Maint of Furn &amp; Equip</t>
  </si>
  <si>
    <t>Repair &amp; Maint of Buildings</t>
  </si>
  <si>
    <t>Maintenance of Grounds</t>
  </si>
  <si>
    <t>Water and Sewer</t>
  </si>
  <si>
    <t>Electric</t>
  </si>
  <si>
    <t>Heat</t>
  </si>
  <si>
    <t>Telephone</t>
  </si>
  <si>
    <t xml:space="preserve">4400/4500 Building &amp; Grounds </t>
  </si>
  <si>
    <t>Total Supplies and Purch Services</t>
  </si>
  <si>
    <t>Testing</t>
  </si>
  <si>
    <t>Professional Services</t>
  </si>
  <si>
    <t>Technology</t>
  </si>
  <si>
    <t>Food and Meals</t>
  </si>
  <si>
    <t>A-V Materials</t>
  </si>
  <si>
    <t>Direct Assistance</t>
  </si>
  <si>
    <t>Clothing and Shelter</t>
  </si>
  <si>
    <t>Postage</t>
  </si>
  <si>
    <t>Total Salaries and Benefits</t>
  </si>
  <si>
    <t>Food and Living Allowance</t>
  </si>
  <si>
    <t>Auto Allowance</t>
  </si>
  <si>
    <t>Continuing Education</t>
  </si>
  <si>
    <t>Employer's Contrib to Pension Plan</t>
  </si>
  <si>
    <t>Emplr's Portion - Hosp and Dent Ins</t>
  </si>
  <si>
    <t>Employer's Portion of FICA Tax</t>
  </si>
  <si>
    <t>Unemployment Benefit Premiums</t>
  </si>
  <si>
    <t>4000/4100 Salaries and Benefits</t>
  </si>
  <si>
    <t>EXPENSES</t>
  </si>
  <si>
    <t>TOTAL REVENUES:</t>
  </si>
  <si>
    <t>Total Fundraising Revenue</t>
  </si>
  <si>
    <t>Activity Fees</t>
  </si>
  <si>
    <t>Bingo</t>
  </si>
  <si>
    <t>3600 Fund Raising and Activity Events</t>
  </si>
  <si>
    <t>Total Other Revenue</t>
  </si>
  <si>
    <t>Investment Income</t>
  </si>
  <si>
    <t>Archdiocesan Assistance</t>
  </si>
  <si>
    <t>Government Assistance</t>
  </si>
  <si>
    <t>Bingo and Other Program Concessions</t>
  </si>
  <si>
    <t>Cafeteria</t>
  </si>
  <si>
    <t>Total Rentals</t>
  </si>
  <si>
    <t>3300 Rentals</t>
  </si>
  <si>
    <t>Total Tuition and Program Fees</t>
  </si>
  <si>
    <t>Book and Supply Fees</t>
  </si>
  <si>
    <t>Registration</t>
  </si>
  <si>
    <t>Total Contributions</t>
  </si>
  <si>
    <t>Mass Stipends and Stole Fees</t>
  </si>
  <si>
    <t>Donations</t>
  </si>
  <si>
    <t>Bequests</t>
  </si>
  <si>
    <t>Vigil Lights</t>
  </si>
  <si>
    <t>Offertory Collection</t>
  </si>
  <si>
    <t>3000 Contributions</t>
  </si>
  <si>
    <t>Line</t>
  </si>
  <si>
    <t>CITY:</t>
  </si>
  <si>
    <t>PERSON PREPARING REPORT:</t>
  </si>
  <si>
    <t>TITLE:</t>
  </si>
  <si>
    <t>PREPARER'S EMAIL:</t>
  </si>
  <si>
    <t>PREPARER'S PHONE NUMBER:</t>
  </si>
  <si>
    <t>PASTOR/PARISH DIRECTOR:</t>
  </si>
  <si>
    <t>Account Name</t>
  </si>
  <si>
    <t>NET OPERATING INCOME:</t>
  </si>
  <si>
    <t>Standard Budget Assumption Δ</t>
  </si>
  <si>
    <t>Emplr's Portion - Medical</t>
  </si>
  <si>
    <t>Emplr's Portion - Dental</t>
  </si>
  <si>
    <t>Emplr's Portion - Vision</t>
  </si>
  <si>
    <t>PIPIT</t>
  </si>
  <si>
    <t>Salaries Total</t>
  </si>
  <si>
    <t>Total Subsidy for School Support</t>
  </si>
  <si>
    <t>Special Restricted Parish Collections</t>
  </si>
  <si>
    <t>Unrealized Gains</t>
  </si>
  <si>
    <t>A99</t>
  </si>
  <si>
    <t>Salaries-Lay Employees, School</t>
  </si>
  <si>
    <t>Salaries-Lay Employees, Parish</t>
  </si>
  <si>
    <t>Month of Financial Data:</t>
  </si>
  <si>
    <t>Year of Financial Data:</t>
  </si>
  <si>
    <t>$ Per Student</t>
  </si>
  <si>
    <t>Per Employee</t>
  </si>
  <si>
    <t>Assessment, School</t>
  </si>
  <si>
    <t>Assessment, Archdiocese</t>
  </si>
  <si>
    <t>Subsidy, High School</t>
  </si>
  <si>
    <t>Subsidy, Elementary / Middle School</t>
  </si>
  <si>
    <t>Total</t>
  </si>
  <si>
    <t>Students in grades 9-12, per student, 1.0 FTE</t>
  </si>
  <si>
    <t>Students in grades K-8, per student, 1.0 FTE</t>
  </si>
  <si>
    <t>Students in grades K5, per student, 0.5 FTE</t>
  </si>
  <si>
    <t>Students in grades K4, per student, 0.6 FTE</t>
  </si>
  <si>
    <t>Students in grades K5, per student, 0.6 FTE</t>
  </si>
  <si>
    <t>Students in grades K5, per student, 0.8 FTE</t>
  </si>
  <si>
    <t>Variance Explanation / Additional Comments</t>
  </si>
  <si>
    <t>Jan</t>
  </si>
  <si>
    <t>Feb</t>
  </si>
  <si>
    <t>Mar</t>
  </si>
  <si>
    <t>Apr</t>
  </si>
  <si>
    <t>May</t>
  </si>
  <si>
    <t>Jun</t>
  </si>
  <si>
    <t>Jul</t>
  </si>
  <si>
    <t>Aug</t>
  </si>
  <si>
    <t>Sep</t>
  </si>
  <si>
    <t>Oct</t>
  </si>
  <si>
    <t>Nov</t>
  </si>
  <si>
    <t>Dec</t>
  </si>
  <si>
    <t>Check</t>
  </si>
  <si>
    <t>Select Allocation Option</t>
  </si>
  <si>
    <t>Even over 12 Months</t>
  </si>
  <si>
    <t>Quarterly</t>
  </si>
  <si>
    <t>Monthly Allocation
(Select from Drop Down Box)</t>
  </si>
  <si>
    <t>Schools:</t>
  </si>
  <si>
    <t>General estimate for inflation:</t>
  </si>
  <si>
    <t>Scenario 1</t>
  </si>
  <si>
    <t>Scenario 2</t>
  </si>
  <si>
    <t>Monthly Allocation</t>
  </si>
  <si>
    <r>
      <t xml:space="preserve">Optional: </t>
    </r>
    <r>
      <rPr>
        <b/>
        <sz val="10"/>
        <color theme="0"/>
        <rFont val="Verdana"/>
        <family val="2"/>
      </rPr>
      <t>Parish &amp; School Financial Consulting will not review this section.  It is built solely for the convenience of parishes and schools who would like to have a monthly view of their budget.</t>
    </r>
  </si>
  <si>
    <t>Date of headcount &amp; FTE values</t>
  </si>
  <si>
    <t># of Priests (headcount)</t>
  </si>
  <si>
    <t># of Parish Employees (headcount)</t>
  </si>
  <si>
    <t># of School Employees (headcount)</t>
  </si>
  <si>
    <t># School Employee FTEs</t>
  </si>
  <si>
    <t>Total # of Employees (headcount)</t>
  </si>
  <si>
    <t>Total # Employee FTEs</t>
  </si>
  <si>
    <t># Priest FTEs allocated to Parish</t>
  </si>
  <si>
    <t># Priest FTEs allocated to School</t>
  </si>
  <si>
    <t># Parish Employee FTEs allocated to School</t>
  </si>
  <si>
    <t># Parish Employee FTEs allocated to Parish</t>
  </si>
  <si>
    <t>Total # of FTEs allocated to School</t>
  </si>
  <si>
    <t>Total # of FTEs allocated to Parish</t>
  </si>
  <si>
    <t>Calculation</t>
  </si>
  <si>
    <t>Parish &amp; School Employees:</t>
  </si>
  <si>
    <t>Total # Priest FTEs</t>
  </si>
  <si>
    <t>Total # Parish Employee FTEs</t>
  </si>
  <si>
    <t>Total # of Parish &amp; Priest Employees (headcount)</t>
  </si>
  <si>
    <t>Total # of School Employees (headcount)</t>
  </si>
  <si>
    <t>Restricted Fund Distribution</t>
  </si>
  <si>
    <t>St Adelina</t>
  </si>
  <si>
    <t>Tuition - Private Pay</t>
  </si>
  <si>
    <t>Tuition - PSCP</t>
  </si>
  <si>
    <t>Tuition - SNSP</t>
  </si>
  <si>
    <t>Salaries-Priests</t>
  </si>
  <si>
    <t>Year</t>
  </si>
  <si>
    <t>Previous Fiscal Year End</t>
  </si>
  <si>
    <t>PARISH BUDGET WORKSHEET FOR THE FISCAL YEAR:</t>
  </si>
  <si>
    <t>Budget Year</t>
  </si>
  <si>
    <t>Scenario 3</t>
  </si>
  <si>
    <t>Faith in Our Future Restricted Collections</t>
  </si>
  <si>
    <t>Love One Another Restricted Collections</t>
  </si>
  <si>
    <t>Faith in Our Future Investment Income</t>
  </si>
  <si>
    <t>Love One Another Investment Income</t>
  </si>
  <si>
    <t>92-3000</t>
  </si>
  <si>
    <t>Cemetery Receipts</t>
  </si>
  <si>
    <t>92-4000</t>
  </si>
  <si>
    <t>Cemetery Expenditures</t>
  </si>
  <si>
    <t>Special Collections for Others Income</t>
  </si>
  <si>
    <t>OTHER RECEIPTS</t>
  </si>
  <si>
    <t>TOTAL OTHER RECEIPTS</t>
  </si>
  <si>
    <t>OTHER DISBURSEMENTS</t>
  </si>
  <si>
    <t>NET INCOME</t>
  </si>
  <si>
    <t>OTHER NON-CASH TRANSACTIONS</t>
  </si>
  <si>
    <t>Unrealized Losses</t>
  </si>
  <si>
    <t>Depreciation Expense</t>
  </si>
  <si>
    <t>TOTAL OTHER DISBURSEMENTS</t>
  </si>
  <si>
    <t>Special Collections for Others Expense</t>
  </si>
  <si>
    <t>I50</t>
  </si>
  <si>
    <t>Catholic Central High School</t>
  </si>
  <si>
    <t>G52</t>
  </si>
  <si>
    <t>Pius XI High School</t>
  </si>
  <si>
    <t>S00</t>
  </si>
  <si>
    <t>Seton Catholic Schools</t>
  </si>
  <si>
    <t>I55</t>
  </si>
  <si>
    <t>Siena Catholic Schools</t>
  </si>
  <si>
    <t>F58</t>
  </si>
  <si>
    <t>St Anthony Parish School</t>
  </si>
  <si>
    <t>C52</t>
  </si>
  <si>
    <t>St Joseph Catholic Academy</t>
  </si>
  <si>
    <t>F54</t>
  </si>
  <si>
    <t>St Thomas More High School</t>
  </si>
  <si>
    <t>DEANERY:</t>
  </si>
  <si>
    <t>COUNTY:</t>
  </si>
  <si>
    <t xml:space="preserve">YEAR OF FINANCIAL DATA: </t>
  </si>
  <si>
    <t>MONTH OF FINANCIAL DATA:</t>
  </si>
  <si>
    <t>YTD FY MONTH#:</t>
  </si>
  <si>
    <t>YTD MONTH TEXT:</t>
  </si>
  <si>
    <t>Parish Code:</t>
  </si>
  <si>
    <t>Parish Name:</t>
  </si>
  <si>
    <t>Pastor/Parish Administrator/Parish Director:</t>
  </si>
  <si>
    <t>Net Operating Income</t>
  </si>
  <si>
    <t>Net Income</t>
  </si>
  <si>
    <t>Date of meeting with Pastoral Council:</t>
  </si>
  <si>
    <t>Date of communication to parishioners:</t>
  </si>
  <si>
    <t>Signatures:</t>
  </si>
  <si>
    <t xml:space="preserve">Signature Pastor/Parish Administrator/Parish Director </t>
  </si>
  <si>
    <t>Date</t>
  </si>
  <si>
    <t>Signature Finance Council Chair</t>
  </si>
  <si>
    <t xml:space="preserve">Print Name, Pastor/Parish Administrator/Parish Director </t>
  </si>
  <si>
    <t>Print Name, Finance Council Chair</t>
  </si>
  <si>
    <t>Signature Trustee - Secretary</t>
  </si>
  <si>
    <t>Signature Trustee - Treasurer</t>
  </si>
  <si>
    <t>Print Name, Trustee - Secretary</t>
  </si>
  <si>
    <t>Print Name, Trustee - Treasurer</t>
  </si>
  <si>
    <t>Parish / School</t>
  </si>
  <si>
    <t>PARISH</t>
  </si>
  <si>
    <t>SCHOOL</t>
  </si>
  <si>
    <t>Parish Net Operating Income</t>
  </si>
  <si>
    <t>FY 2025-26</t>
  </si>
  <si>
    <t>DEFICIT BUDGET QUESTIONS</t>
  </si>
  <si>
    <t>School Budget Summary</t>
  </si>
  <si>
    <t>Total Revenue</t>
  </si>
  <si>
    <t>Total Expense</t>
  </si>
  <si>
    <t>Net (inc. non-cash)</t>
  </si>
  <si>
    <t>Total Other Inc. + Disb.</t>
  </si>
  <si>
    <t>Parish Capital Expenditures</t>
  </si>
  <si>
    <t>School Net Operating Income</t>
  </si>
  <si>
    <t>School Capital Expenditures</t>
  </si>
  <si>
    <t>FY 2024-25</t>
  </si>
  <si>
    <t>Total Capital Expenditures</t>
  </si>
  <si>
    <t>NET (INCLUDING NON-CASH TRANSACTIONS)</t>
  </si>
  <si>
    <t>BUDGET SUMMARY WORKSHEET FOR THE FISCAL YEAR:</t>
  </si>
  <si>
    <t>Restricted Fund Expense</t>
  </si>
  <si>
    <t>Tuition - Miscellaneous</t>
  </si>
  <si>
    <t>Weekly Envelopes</t>
  </si>
  <si>
    <t>Other Contributions</t>
  </si>
  <si>
    <t>Sale of Personal Property</t>
  </si>
  <si>
    <t>Sale of Land</t>
  </si>
  <si>
    <t>Sale of Buildings</t>
  </si>
  <si>
    <t>Net Unrealized Gains/ Losses</t>
  </si>
  <si>
    <t>REVENUES</t>
  </si>
  <si>
    <t>$ Amt for Zero Based Budget</t>
  </si>
  <si>
    <t>Enter $ Amt - Zero Based</t>
  </si>
  <si>
    <t>Acct #</t>
  </si>
  <si>
    <t>If scenarios for allocating the budget across months are desired, please fill out the row(s) below for up to three (3) unique scenarios.  
This may be helpful for envelopes and offertory revenue, which tend to increase for months with Christmas and Easter, or for fundraisers that occur during specific months of the year.</t>
  </si>
  <si>
    <t>Scenario 4</t>
  </si>
  <si>
    <t>Scenario 5</t>
  </si>
  <si>
    <t>Scenario 6</t>
  </si>
  <si>
    <t>Scenario 7</t>
  </si>
  <si>
    <t>Scenario 8</t>
  </si>
  <si>
    <t>Scenario 9</t>
  </si>
  <si>
    <t>Scenario 10</t>
  </si>
  <si>
    <t>Scenario 11</t>
  </si>
  <si>
    <t>Rentals - Hall</t>
  </si>
  <si>
    <t>Rentals - Other</t>
  </si>
  <si>
    <t>Rentals - Rectory</t>
  </si>
  <si>
    <t>Rentals - School</t>
  </si>
  <si>
    <t>Other Revenues</t>
  </si>
  <si>
    <t>3400 Other Revenues</t>
  </si>
  <si>
    <t>3500 Sale of Assets</t>
  </si>
  <si>
    <t>Sale of Assets - Other</t>
  </si>
  <si>
    <t>Total Sale of Assets</t>
  </si>
  <si>
    <t>4000/4100</t>
  </si>
  <si>
    <t>4400/4500</t>
  </si>
  <si>
    <t>4600/4700 Other Expenses</t>
  </si>
  <si>
    <t>4600/4700</t>
  </si>
  <si>
    <t>Bingo Income</t>
  </si>
  <si>
    <t>Bingo Expense</t>
  </si>
  <si>
    <t>Festival Income</t>
  </si>
  <si>
    <t>Festival Expense</t>
  </si>
  <si>
    <t>Festival</t>
  </si>
  <si>
    <t>Gala Income</t>
  </si>
  <si>
    <t>Gala Expense</t>
  </si>
  <si>
    <t>Gala Fund Raising</t>
  </si>
  <si>
    <t>Fish Fry Income</t>
  </si>
  <si>
    <t>Fish Fry Expense</t>
  </si>
  <si>
    <t>Fish Fry's</t>
  </si>
  <si>
    <t>Other Fund Raiser Income</t>
  </si>
  <si>
    <t>Other Fund Raisers</t>
  </si>
  <si>
    <t>Other Supply Expense</t>
  </si>
  <si>
    <t>3100 Tuition and Program Fees</t>
  </si>
  <si>
    <t>Books &amp; Consumables</t>
  </si>
  <si>
    <t>Supplies &amp; Program Expenses</t>
  </si>
  <si>
    <t>Bank &amp; Online Giving Fees</t>
  </si>
  <si>
    <t>School Enrollment Budget Assumptions</t>
  </si>
  <si>
    <t>F
Average FTE</t>
  </si>
  <si>
    <t>E
FTE Factor</t>
  </si>
  <si>
    <t>B
Preliminary Enrollment</t>
  </si>
  <si>
    <t>C
3rd Friday Sept Count</t>
  </si>
  <si>
    <t>D
2nd Friday Jan Count</t>
  </si>
  <si>
    <t>A
Count Category</t>
  </si>
  <si>
    <t>4-Year-Old K/437 Hours</t>
  </si>
  <si>
    <t>4-Year-Old K/437 Hours + 87.5 Hrs. Outreach</t>
  </si>
  <si>
    <t xml:space="preserve">5-Year-Old K/.5 Day </t>
  </si>
  <si>
    <t xml:space="preserve">5-Year-Old K/3 Day </t>
  </si>
  <si>
    <t xml:space="preserve">5-Year-Old K/4 Day </t>
  </si>
  <si>
    <t xml:space="preserve">5-Year-Old K/5 Day </t>
  </si>
  <si>
    <t>Total K4-8 ALL PUPILS</t>
  </si>
  <si>
    <t>Grades 9-12</t>
  </si>
  <si>
    <r>
      <t>C
3rd Friday</t>
    </r>
    <r>
      <rPr>
        <b/>
        <sz val="8"/>
        <color indexed="10"/>
        <rFont val="Arial"/>
        <family val="2"/>
      </rPr>
      <t xml:space="preserve"> </t>
    </r>
    <r>
      <rPr>
        <b/>
        <sz val="8"/>
        <rFont val="Arial"/>
        <family val="2"/>
      </rPr>
      <t>Sept Count</t>
    </r>
  </si>
  <si>
    <t xml:space="preserve">F
Average FTE </t>
  </si>
  <si>
    <t>TOTAL K4-8 CHOICE PUPILS</t>
  </si>
  <si>
    <t>TOTAL CHOICE PUPILS</t>
  </si>
  <si>
    <t>CHOICE PUPILS BY PROGRAM</t>
  </si>
  <si>
    <t>B
MPCP Count</t>
  </si>
  <si>
    <t>C
WPCP Count</t>
  </si>
  <si>
    <t>D
RPCP Count</t>
  </si>
  <si>
    <t>E
High Count</t>
  </si>
  <si>
    <t>F
Difference</t>
  </si>
  <si>
    <t>4-Year-Old K</t>
  </si>
  <si>
    <t>5-Year-Old K</t>
  </si>
  <si>
    <t>A
Line Description</t>
  </si>
  <si>
    <t>B
Grades K-8</t>
  </si>
  <si>
    <t>C
Grades 9-12</t>
  </si>
  <si>
    <t>D
Payment Amount</t>
  </si>
  <si>
    <t>Total Pupils</t>
  </si>
  <si>
    <t>CHOICE PUPILS ANTICIPATED ENROLLMENTS</t>
  </si>
  <si>
    <t>CHOICE SUMMER SCHOOL PUPILS</t>
  </si>
  <si>
    <t>SNSP FULL SCHOLARSHIP ANTICIPATED ENROLLMENTS</t>
  </si>
  <si>
    <t>TOTAL K4-8 FULL SCHOLARSHIP PUPILS</t>
  </si>
  <si>
    <t>TOTAL FULL SCHOLARSHIP PUPILS</t>
  </si>
  <si>
    <t>SNSP PARTIAL SCHOLARSHIP ANTICIPATED ENROLLMENTS</t>
  </si>
  <si>
    <t>TOTAL K4-8 PARTIAL SCHOLARSHIP PUPILS</t>
  </si>
  <si>
    <t>TOTAL PARTIAL SCHOLARSHIP PUPILS</t>
  </si>
  <si>
    <t>TOTAL SNSP PUPILS</t>
  </si>
  <si>
    <t>B
Full Scholarship Pupils: 
Grades K-12</t>
  </si>
  <si>
    <t>C
Partial Scholarship Pupils: 
Grades K-8</t>
  </si>
  <si>
    <t>D
Partial Scholarship Pupils: 
Grades 9-12</t>
  </si>
  <si>
    <t>E
Payment Amount</t>
  </si>
  <si>
    <t>Other Salary &amp; Benefit Expense</t>
  </si>
  <si>
    <t>4200/4300 Supplies and Purch Services</t>
  </si>
  <si>
    <t>4200/4300</t>
  </si>
  <si>
    <t>Assessments</t>
  </si>
  <si>
    <t>SNSP  SUMMER SCHOOL PUPILS</t>
  </si>
  <si>
    <t>SCHEDULE 7-1: NET ASSETS</t>
  </si>
  <si>
    <t>ASSETS</t>
  </si>
  <si>
    <t>A</t>
  </si>
  <si>
    <t>B</t>
  </si>
  <si>
    <t>C</t>
  </si>
  <si>
    <t>D</t>
  </si>
  <si>
    <t>E</t>
  </si>
  <si>
    <t>Item</t>
  </si>
  <si>
    <t>Uncollectable Accounts</t>
  </si>
  <si>
    <r>
      <t xml:space="preserve">Category Changes </t>
    </r>
    <r>
      <rPr>
        <b/>
        <sz val="8"/>
        <color indexed="30"/>
        <rFont val="Arial"/>
        <family val="2"/>
      </rPr>
      <t>(A)</t>
    </r>
  </si>
  <si>
    <t>Cash</t>
  </si>
  <si>
    <r>
      <t xml:space="preserve">Short-Term Investments </t>
    </r>
    <r>
      <rPr>
        <b/>
        <sz val="8"/>
        <color indexed="30"/>
        <rFont val="Arial"/>
        <family val="2"/>
      </rPr>
      <t>(A)</t>
    </r>
  </si>
  <si>
    <t>Current Receivables</t>
  </si>
  <si>
    <t>Prepaid Expenses</t>
  </si>
  <si>
    <t>Total Current Assets</t>
  </si>
  <si>
    <t>Fixed Assets</t>
  </si>
  <si>
    <t>Accumulated Depreciation</t>
  </si>
  <si>
    <t>Operating/Finance Lease Right of Use Assets</t>
  </si>
  <si>
    <t>Long Term Receivables</t>
  </si>
  <si>
    <r>
      <t xml:space="preserve">Long Term Investments </t>
    </r>
    <r>
      <rPr>
        <b/>
        <sz val="8"/>
        <color indexed="30"/>
        <rFont val="Arial"/>
        <family val="2"/>
      </rPr>
      <t>(A)</t>
    </r>
  </si>
  <si>
    <r>
      <t xml:space="preserve">Other Assets </t>
    </r>
    <r>
      <rPr>
        <b/>
        <sz val="8"/>
        <color indexed="30"/>
        <rFont val="Arial"/>
        <family val="2"/>
      </rPr>
      <t>(A)</t>
    </r>
  </si>
  <si>
    <t>TOTAL ASSETS</t>
  </si>
  <si>
    <t>LIABILITIES</t>
  </si>
  <si>
    <r>
      <t xml:space="preserve">Forgiven Liabilities </t>
    </r>
    <r>
      <rPr>
        <b/>
        <sz val="8"/>
        <color indexed="30"/>
        <rFont val="Arial"/>
        <family val="2"/>
      </rPr>
      <t>(A)</t>
    </r>
  </si>
  <si>
    <t>Payroll and Related Benefits</t>
  </si>
  <si>
    <t>Tax Withholdings and FICA-Medicare</t>
  </si>
  <si>
    <t>Vendor and Other Accounts Payable</t>
  </si>
  <si>
    <t>Deferred Revenue</t>
  </si>
  <si>
    <t>Accrued Interest Expense</t>
  </si>
  <si>
    <t>Current Portion of Lease Liability</t>
  </si>
  <si>
    <t>Current Portion of Debt</t>
  </si>
  <si>
    <t>Total Current Liabilities</t>
  </si>
  <si>
    <t>Long Term Portion of Lease Liability</t>
  </si>
  <si>
    <t>Long Term Portion of Debt</t>
  </si>
  <si>
    <r>
      <t>Other Liabilities</t>
    </r>
    <r>
      <rPr>
        <sz val="8"/>
        <color indexed="30"/>
        <rFont val="Arial"/>
        <family val="2"/>
      </rPr>
      <t xml:space="preserve"> </t>
    </r>
    <r>
      <rPr>
        <b/>
        <sz val="8"/>
        <color indexed="30"/>
        <rFont val="Arial"/>
        <family val="2"/>
      </rPr>
      <t>(A)</t>
    </r>
  </si>
  <si>
    <t>TOTAL LIABILITIES</t>
  </si>
  <si>
    <t>NET ASSETS</t>
  </si>
  <si>
    <r>
      <rPr>
        <b/>
        <sz val="8"/>
        <color indexed="30"/>
        <rFont val="Arial"/>
        <family val="2"/>
      </rPr>
      <t>(A)</t>
    </r>
    <r>
      <rPr>
        <b/>
        <sz val="8"/>
        <rFont val="Arial"/>
        <family val="2"/>
      </rPr>
      <t xml:space="preserve"> </t>
    </r>
    <r>
      <rPr>
        <sz val="8"/>
        <rFont val="Arial"/>
        <family val="2"/>
      </rPr>
      <t>Include a description of what is included in Schedule 7-2.</t>
    </r>
  </si>
  <si>
    <t>NET CURRENT OBLIGATIONS</t>
  </si>
  <si>
    <t>Net Current Obligation</t>
  </si>
  <si>
    <t>SNSP INDICATORS</t>
  </si>
  <si>
    <r>
      <t xml:space="preserve">Net Assets without SNSP Revenue </t>
    </r>
    <r>
      <rPr>
        <i/>
        <sz val="8"/>
        <rFont val="Arial"/>
        <family val="2"/>
      </rPr>
      <t>The amount must be positive to meet the SNSP financial requirement</t>
    </r>
  </si>
  <si>
    <r>
      <t xml:space="preserve">Net Current Obligation without SNSP Revenue </t>
    </r>
    <r>
      <rPr>
        <i/>
        <sz val="8"/>
        <rFont val="Arial"/>
        <family val="2"/>
      </rPr>
      <t>The amount must be positive to meet the SNSP financial requirement</t>
    </r>
  </si>
  <si>
    <t>This tab is part of the required budget for schools participating in Wisconsin School Choice.</t>
  </si>
  <si>
    <r>
      <t xml:space="preserve">Insert the expected June 30, 2025 cash, investments, other assets, and other liabilities balances for the legal entity of the school. Investments should be classified as short-term if they may be liquidated easily and if they will expire within one year. Investments that are restricted, such as endowment funds, should generally be included as long-term. Receivables and liabilities should be classified as current if they will be received or paid, respectively, within one year. Receivables from the previous schedules will automatically be included in the long-term category. If a portion is current, insert the current portion in Line 3 and the long-term portion in Line 9 will decrease accordingly. The debt balance owed will automatically be included in the short-term category. If a portion is long-term, insert the long-term portion in Line 22 and the short-term portion in Line 19 will decrease accordingly. </t>
    </r>
    <r>
      <rPr>
        <b/>
        <i/>
        <u/>
        <sz val="8"/>
        <rFont val="Arial"/>
        <family val="2"/>
      </rPr>
      <t>Uncollectable Accounts:</t>
    </r>
    <r>
      <rPr>
        <sz val="8"/>
        <rFont val="Arial"/>
        <family val="2"/>
      </rPr>
      <t xml:space="preserve"> If there is bad debt expense in Schedule 3-2 Line 13, include it in the applicable line in Column C. The total in Line 12, Column C must match the total bad debt expense. </t>
    </r>
    <r>
      <rPr>
        <b/>
        <i/>
        <u/>
        <sz val="8"/>
        <rFont val="Arial"/>
        <family val="2"/>
      </rPr>
      <t>Category Changes:</t>
    </r>
    <r>
      <rPr>
        <sz val="8"/>
        <rFont val="Arial"/>
        <family val="2"/>
      </rPr>
      <t xml:space="preserve"> If there are any category changes, complete Column D. Detail the source and amount of all items in this column on Schedule 7-2. This column should be used if activity included in one line should be included in another balance. For example, if a receivable amount relates to an other asset, this would be reclassified from the applicable receivable to other assets. The net impact of the changes must be $0. </t>
    </r>
    <r>
      <rPr>
        <b/>
        <i/>
        <u/>
        <sz val="8"/>
        <rFont val="Arial"/>
        <family val="2"/>
      </rPr>
      <t>Forgiven Liabilities:</t>
    </r>
    <r>
      <rPr>
        <sz val="8"/>
        <rFont val="Arial"/>
        <family val="2"/>
      </rPr>
      <t xml:space="preserve"> If the entity has any forgiven liabilities, complete Column C. For all forgiven liabilities, the letter or agreement forgiving the amount must be included with the budget. If amounts are forgiven, eligible costs will be reduced by the amount forgiven if the school was participating in the program when the costs were originally incurred.</t>
    </r>
  </si>
  <si>
    <t>RESERVE BALANCE CALCULATION</t>
  </si>
  <si>
    <t>B
Choice</t>
  </si>
  <si>
    <t>C
SNSP</t>
  </si>
  <si>
    <t>Prior Year Reserve Balance</t>
  </si>
  <si>
    <t>Current Year Program Revenue Received</t>
  </si>
  <si>
    <t>Summer School Program Revenue Received</t>
  </si>
  <si>
    <t>Total Program Revenue Available</t>
  </si>
  <si>
    <t>Eligible Education Expenses</t>
  </si>
  <si>
    <t>Less: Government Assistance Received for Eligible Education Expenses</t>
  </si>
  <si>
    <t>Less: Fundraising Revenue up to Non-Administrative Fundraising Expenses in Line 5</t>
  </si>
  <si>
    <t>Less: Insurance Proceeds Received for Eligible Education Expenses</t>
  </si>
  <si>
    <t>Less: Primarily SNSP Expenses</t>
  </si>
  <si>
    <t>Net Eligible Education Expenses for All Pupils</t>
  </si>
  <si>
    <t>Percentage of Pupils in Program</t>
  </si>
  <si>
    <t>Net Eligible Education Expenses for Program Participants</t>
  </si>
  <si>
    <t>Plus: Primarily SNSP Expenses</t>
  </si>
  <si>
    <t>Less: Government Assistance Received for Primarily SNSP Expenses</t>
  </si>
  <si>
    <t>Less: Fundraising Revenue up to Non-Administrative Fundraising Expenses in Line 13</t>
  </si>
  <si>
    <t>Less: Insurance Proceeds Received for Primarily SNSP Expenses</t>
  </si>
  <si>
    <t>Total Net Eligible Education Expenses for Program Participants</t>
  </si>
  <si>
    <t>REQUIRED CASH &amp; INVESTMENT BALANCE</t>
  </si>
  <si>
    <t>Remaining Depreciation on Fixed Assets</t>
  </si>
  <si>
    <t>TOTAL REQUIRED CASH AND INVESTMENT BALANCE</t>
  </si>
  <si>
    <t>Cash &amp; Investment Balance</t>
  </si>
  <si>
    <t>SCHEDULE 10: RESERVE BALANCES</t>
  </si>
  <si>
    <t>This tab is part of the required budget for schools participating in Wisconsin School Choice.
This is for budgeting SNSP pupils only.</t>
  </si>
  <si>
    <t>All schools fill out</t>
  </si>
  <si>
    <t>WI Choice Schools Only</t>
  </si>
  <si>
    <r>
      <t xml:space="preserve">Rows 10:24 should be filled out for </t>
    </r>
    <r>
      <rPr>
        <b/>
        <sz val="12"/>
        <color theme="1"/>
        <rFont val="Aptos Narrow"/>
        <family val="2"/>
        <scheme val="minor"/>
      </rPr>
      <t>ALL</t>
    </r>
    <r>
      <rPr>
        <sz val="12"/>
        <color theme="1"/>
        <rFont val="Aptos Narrow"/>
        <family val="2"/>
        <scheme val="minor"/>
      </rPr>
      <t xml:space="preserve"> schools.  
Data from row 26 and below is for schools participating in WI School Choice </t>
    </r>
    <r>
      <rPr>
        <b/>
        <sz val="12"/>
        <color theme="1"/>
        <rFont val="Aptos Narrow"/>
        <family val="2"/>
        <scheme val="minor"/>
      </rPr>
      <t>only</t>
    </r>
    <r>
      <rPr>
        <sz val="12"/>
        <color theme="1"/>
        <rFont val="Aptos Narrow"/>
        <family val="2"/>
        <scheme val="minor"/>
      </rPr>
      <t>.</t>
    </r>
  </si>
  <si>
    <t xml:space="preserve">Schools not participating in WI School Choice may enter their budgeted enrollment in "B Preliminary Enrollment" in rows 15:24.  </t>
  </si>
  <si>
    <t>Wisconsin School Choice</t>
  </si>
  <si>
    <t>Budget Information</t>
  </si>
  <si>
    <t>o    Schedule of anticipated beginning and ending net assets (This schedule should include prior year and forecasted year Statement of Financial Position or a similar statement such as Schedule 7-1 of the Choice/SNSP Budget &amp; Cash Flow Report at https://dpi.wi.gov/parental-education-options/choice-programs/school-reports.)</t>
  </si>
  <si>
    <t>o    Anticipated beginning and ending Choice program reserve balance (An example of how to calculate the reserve balance would be to use Schedule 10 of the Choice/SNSP Budget &amp; Cash Flow Report at https://dpi.wi.gov/parental-education-options/choice-programs/school-reports.)</t>
  </si>
  <si>
    <t>The following instructions are taken from the "Private School Choice Programs Audit Guide" for the Fiscal and Internal Control Practices Report, due on December 15, 2024.
Schools are responsible for tracking changes issued from DPI for future years.</t>
  </si>
  <si>
    <r>
      <t>o</t>
    </r>
    <r>
      <rPr>
        <sz val="12"/>
        <color theme="1"/>
        <rFont val="Times New Roman"/>
        <family val="1"/>
      </rPr>
      <t>    Total September and January full time equivalent (FTE) Enrollment</t>
    </r>
  </si>
  <si>
    <r>
      <t>o</t>
    </r>
    <r>
      <rPr>
        <sz val="12"/>
        <color theme="1"/>
        <rFont val="Times New Roman"/>
        <family val="1"/>
      </rPr>
      <t>    Choice September and January FTE Enrollment</t>
    </r>
  </si>
  <si>
    <r>
      <t>o</t>
    </r>
    <r>
      <rPr>
        <sz val="12"/>
        <color theme="1"/>
        <rFont val="Times New Roman"/>
        <family val="1"/>
      </rPr>
      <t>    Estimated total revenues and costs</t>
    </r>
  </si>
  <si>
    <r>
      <t>o</t>
    </r>
    <r>
      <rPr>
        <sz val="12"/>
        <color theme="1"/>
        <rFont val="Times New Roman"/>
        <family val="1"/>
      </rPr>
      <t>    Estimated eligible education expenses for the Choice program</t>
    </r>
  </si>
  <si>
    <r>
      <t>o</t>
    </r>
    <r>
      <rPr>
        <sz val="12"/>
        <color theme="1"/>
        <rFont val="Times New Roman"/>
        <family val="1"/>
      </rPr>
      <t>    Estimated offsetting revenues for the Choice program</t>
    </r>
  </si>
  <si>
    <r>
      <t>o</t>
    </r>
    <r>
      <rPr>
        <sz val="12"/>
        <color theme="1"/>
        <rFont val="Times New Roman"/>
        <family val="1"/>
      </rPr>
      <t>    Identification of the contingent funding sources the school will use should actual enrollments be less than expected.</t>
    </r>
  </si>
  <si>
    <r>
      <t xml:space="preserve">1.       </t>
    </r>
    <r>
      <rPr>
        <b/>
        <u/>
        <sz val="12"/>
        <color theme="1"/>
        <rFont val="Times New Roman"/>
        <family val="1"/>
      </rPr>
      <t>Budget Requirements [PI 35.13 (2) &amp; PI 48.13 (2)]</t>
    </r>
  </si>
  <si>
    <r>
      <t>By June 30</t>
    </r>
    <r>
      <rPr>
        <vertAlign val="superscript"/>
        <sz val="12"/>
        <color theme="1"/>
        <rFont val="Times New Roman"/>
        <family val="1"/>
      </rPr>
      <t>th</t>
    </r>
    <r>
      <rPr>
        <sz val="12"/>
        <color theme="1"/>
        <rFont val="Times New Roman"/>
        <family val="1"/>
      </rPr>
      <t>, a school that participated in the PSCP in the immediately preceding school year (continuing school) and schools that are in their first year of participating in the PSCP (new school) that completed the surety bond option must prepare a budget for the following school year containing all of the following:</t>
    </r>
  </si>
  <si>
    <r>
      <t>All schools participating in the PSCP must revise their budget by November 1</t>
    </r>
    <r>
      <rPr>
        <vertAlign val="superscript"/>
        <sz val="12"/>
        <color theme="1"/>
        <rFont val="Times New Roman"/>
        <family val="1"/>
      </rPr>
      <t>st</t>
    </r>
    <r>
      <rPr>
        <sz val="12"/>
        <color theme="1"/>
        <rFont val="Times New Roman"/>
        <family val="1"/>
      </rPr>
      <t xml:space="preserve"> to reflect revenues resulting from the school’s actual third Friday in September enrollment along with related required budget changes if the actual third Friday in September enrollment of either the “all pupil” enrollment or the Choice pupil enrollment varies by the lesser of 20% or 20 pupils from the school’s budgeted enrollment.</t>
    </r>
  </si>
  <si>
    <t>https://dpi.wi.gov/parental-education-options/choice-programs/financial-reports/fiscal-practices</t>
  </si>
  <si>
    <t xml:space="preserve">Schools participating in Wisconsin School Choice should review budget requirements from the Department of Public Instruction's (DPI's).
These are posted on the website: </t>
  </si>
  <si>
    <r>
      <t>To help schools participating in School Choice, tabs have been inserted into this budget template file.  Please see the</t>
    </r>
    <r>
      <rPr>
        <b/>
        <sz val="11"/>
        <color theme="9" tint="-0.249977111117893"/>
        <rFont val="Aptos Narrow"/>
        <family val="2"/>
        <scheme val="minor"/>
      </rPr>
      <t xml:space="preserve"> dark green</t>
    </r>
    <r>
      <rPr>
        <sz val="11"/>
        <color theme="1"/>
        <rFont val="Aptos Narrow"/>
        <family val="2"/>
        <scheme val="minor"/>
      </rPr>
      <t xml:space="preserve"> tabs.  Refer to DPI's website for detailed instructions.</t>
    </r>
  </si>
  <si>
    <t>Private School Choice Programs: School Submitted Reports and Forms | Wisconsin Department of Public Instruction</t>
  </si>
  <si>
    <t>PSCP_Eligible_Expenses_Bulletin_9-22.pdf</t>
  </si>
  <si>
    <t>See link above for DPI information on eligible expenses.</t>
  </si>
  <si>
    <t>A format for the eligible education expenses is not specified.</t>
  </si>
  <si>
    <t>Schools should review their expense budgets and identify which expenses qualify as eligible education expenses and document them here.</t>
  </si>
  <si>
    <t>Eligible Education Expenses Requirements</t>
  </si>
  <si>
    <t>Overview</t>
  </si>
  <si>
    <t>Eligible education expenses are used to calculate the school’s PSCP reserve balance. The reserve balance is the difference between the PSCP revenue received and the amount spent on PSCP eligible education expenses. For additional information on the calculation of the reserve balance, see the Financial Audit and PSCP/SNSP Reserve Balance Bulletin.</t>
  </si>
  <si>
    <t>Eligible education expenses are determined based on the school’s written eligible education expenses policy. Eligible education expenses include all expenses associated with a school’s educational programming for all pupils enrolled in grades K4 to 12 that are reasonable for the school to achieve its educational purpose. These expenses are eligible education expenses whether or not they are specifically for the choice pupils at the school.</t>
  </si>
  <si>
    <t>Additional eligible education expense requirements</t>
  </si>
  <si>
    <t>1. The expenses must have been incurred and have already been paid or will be paid in a future school year.</t>
  </si>
  <si>
    <t>2. The expenses must be supported by evidence of the good or service purchased and the amount expended.</t>
  </si>
  <si>
    <t>3. Eligible education expenses may only be included one time.</t>
  </si>
  <si>
    <t>4. Eligible education expenses may only include those expenses that may be included in the Statement of Activities based on generally accepted accounting principles (GAAP) for that school year except for the following:</t>
  </si>
  <si>
    <t>o The amount that the school paid for land is included as an eligible education expense in the first year the land is used for educational programming.</t>
  </si>
  <si>
    <t>o Modified Financial Audit Only: Post retirement benefits may be included based on the actual cost of the benefits in that year.</t>
  </si>
  <si>
    <t>5. Fixed assets must meet the requirements in the Financial Audit and PSCP/SNSP Reserve Balance Bulletin. The determination of which assets are capitalized must be based on the school’s capitalization policy that states what assets are fixed assets and how they will be depreciated. If the school is participating in the Choice program and the Special Needs Scholarship Program (SNSP), the same capitalization policy must be used. Appendix 1 includes an optional template for creating a capitalization policy. If the school owns land and chooses to include it in the financial audit, land is a required fixed asset category.</t>
  </si>
  <si>
    <t>1. Expenses that the independent auditor determines were not associated with the school's educational purpose or programming, as determined by the school’s written eligible education expenses policy.</t>
  </si>
  <si>
    <t>2. Services, fixed assets, or goods that are donated to the school.</t>
  </si>
  <si>
    <t>3. Scholarship awards and financial support for pupils to attend the school, including payments to parents or others on behalf of pupils.</t>
  </si>
  <si>
    <t>4. If the school contracts with a public school district to provide educational programming, such as K4 programming, the expenses for this program and any related services should not be included as an eligible education expense. These pupils are not included in the all pupil count. The revenue from the school district is also not included as offsetting revenue on the financial audit supplemental schedule.</t>
  </si>
  <si>
    <t>5. Daycare/preschool expenses, except expenses for before or after school care for K4 through 12th grade pupils that are enrolled in educational programming at the school. If the school has a program for four-year-old or five-year-old children and the grades are not available for SNSP or Choice program pupils, it may determine if the program is daycare/preschool or educational programming.</t>
  </si>
  <si>
    <t>• If it is daycare/preschool, the students are excluded from the all pupil count and the costs are excluded from eligible education expenses.</t>
  </si>
  <si>
    <t>• If it is educational programming, the students are included in the all pupil count and the costs are included in eligible education expenses.</t>
  </si>
  <si>
    <t>If K4 and/or five-year-old kindergarten (K5) are grades that SNSP or Choice program pupils are able to apply to, the grade or grades are considered educational programming.</t>
  </si>
  <si>
    <t>6. Expenses that are included as primarily SNSP eligible education expenses or as eligible in a SNSP Statement of Actual Cost. See the SNSP Eligible Education Expense Bulletin at https://dpi.wi.gov/parental-education-options/special-needs-scholarship/bulletins for additional information on how the amount that is excluded from the Choice eligible education expenses is determined.</t>
  </si>
  <si>
    <t>7. Uncollectable amounts owed to the school (bad debt expenses). An example of this would be tuition that a school is not able to collect from a student.</t>
  </si>
  <si>
    <r>
      <t xml:space="preserve">Eligible education expenses may </t>
    </r>
    <r>
      <rPr>
        <b/>
        <i/>
        <u/>
        <sz val="11"/>
        <color theme="1"/>
        <rFont val="Aptos Narrow"/>
        <family val="2"/>
        <scheme val="minor"/>
      </rPr>
      <t>not</t>
    </r>
    <r>
      <rPr>
        <b/>
        <u/>
        <sz val="11"/>
        <color theme="1"/>
        <rFont val="Aptos Narrow"/>
        <family val="2"/>
        <scheme val="minor"/>
      </rPr>
      <t xml:space="preserve"> include</t>
    </r>
  </si>
  <si>
    <t>Special Needs Scholarship Program: Bulletins | Wisconsin Department of Public Instruction</t>
  </si>
  <si>
    <t>Financial_Audit_and_PSCP_SNSP_Reserve_Balance_9-22.pdf</t>
  </si>
  <si>
    <t>Offsetting Revenue</t>
  </si>
  <si>
    <t xml:space="preserve"> Offsetting Revenue </t>
  </si>
  <si>
    <r>
      <t xml:space="preserve"> </t>
    </r>
    <r>
      <rPr>
        <b/>
        <u/>
        <sz val="11"/>
        <color rgb="FF000000"/>
        <rFont val="Tahoma"/>
        <family val="2"/>
      </rPr>
      <t xml:space="preserve">Overview </t>
    </r>
  </si>
  <si>
    <t xml:space="preserve"> Offsetting revenue is revenue that decreases the eligible education expenses included in the PSCP/SNSP </t>
  </si>
  <si>
    <t xml:space="preserve"> reserve calculation. The offsetting revenues are: </t>
  </si>
  <si>
    <t xml:space="preserve"> If offsetting revenue is received for an expense that is included as a primarily SNSP eligible education </t>
  </si>
  <si>
    <t xml:space="preserve"> expense, the revenue offsets the primarily SNSP eligible education expenses. If any government assistance </t>
  </si>
  <si>
    <t xml:space="preserve">is received for expenses included in the statement of actual cost, the revenue offsets the statement of </t>
  </si>
  <si>
    <t xml:space="preserve"> actual cost eligible education expenses. </t>
  </si>
  <si>
    <t xml:space="preserve"> If any offsetting revenue is partially used for educational programming and partially used for non- </t>
  </si>
  <si>
    <t xml:space="preserve"> educational programming, an allocation method must be used to determine the portion that is related to </t>
  </si>
  <si>
    <t xml:space="preserve"> educational programming. See the eligible education expenses bulletins for additional information on </t>
  </si>
  <si>
    <t xml:space="preserve"> methods for allocating revenues.</t>
  </si>
  <si>
    <t xml:space="preserve">1)  Government assistance revenues received for eligible education expenses except for Paycheck  Protection Program (PPP) forgiven loans. For information on how to include other COVID related  government assistance, see the COVID Funding Bulletin. </t>
  </si>
  <si>
    <t xml:space="preserve">2)  Insurance proceeds received for eligible education expenses. </t>
  </si>
  <si>
    <t>3) Fundraising revenue, up to the non-administrative fundraising expenses included in eligible education expenses.</t>
  </si>
  <si>
    <t xml:space="preserve">Government Assistance </t>
  </si>
  <si>
    <t xml:space="preserve"> The full amount of government assistance revenues received for educational programming are included as </t>
  </si>
  <si>
    <t xml:space="preserve"> offsetting, even if the expenses that the revenues are used for are less than the amount received. This is </t>
  </si>
  <si>
    <t xml:space="preserve"> because government assistance generally requires that the amount received be expended on eligible </t>
  </si>
  <si>
    <t xml:space="preserve"> education expenses, even if it isn’t in the same school year that the government assistance is included as </t>
  </si>
  <si>
    <t xml:space="preserve"> revenue. The only exception is that forgiven PPP loans are not included as offsetting government </t>
  </si>
  <si>
    <t xml:space="preserve"> assistance revenue in the reserve balance schedule. For information on how to include other COVID </t>
  </si>
  <si>
    <t xml:space="preserve"> related government assistance, see the COVID Funding Bulletin. </t>
  </si>
  <si>
    <r>
      <t xml:space="preserve"> </t>
    </r>
    <r>
      <rPr>
        <b/>
        <u/>
        <sz val="11"/>
        <color rgb="FF000000"/>
        <rFont val="Tahoma"/>
        <family val="2"/>
      </rPr>
      <t xml:space="preserve">Insurance Proceeds </t>
    </r>
  </si>
  <si>
    <t xml:space="preserve"> The full amount of insurance proceeds received for educational programming are included as offsetting </t>
  </si>
  <si>
    <t xml:space="preserve"> revenue in the year it is determined that the school will receive the insurance proceeds and the amount to </t>
  </si>
  <si>
    <t xml:space="preserve"> be received can be determined. </t>
  </si>
  <si>
    <r>
      <t xml:space="preserve"> </t>
    </r>
    <r>
      <rPr>
        <b/>
        <u/>
        <sz val="11"/>
        <color rgb="FF000000"/>
        <rFont val="Tahoma"/>
        <family val="2"/>
      </rPr>
      <t xml:space="preserve">Fundraising Revenue </t>
    </r>
  </si>
  <si>
    <t xml:space="preserve"> The amount of fundraising revenue that is offsetting is the lesser of the fundraising revenue received or the </t>
  </si>
  <si>
    <t xml:space="preserve"> amount of non-administrative fundraising expenses included in eligible education expenses. Administrative </t>
  </si>
  <si>
    <t xml:space="preserve"> expenses (those expenses that are NOT included in the offsetting revenue determination) include expenses </t>
  </si>
  <si>
    <t xml:space="preserve"> for school personnel, copying, mailing, or fixed assets used for other school purposes. </t>
  </si>
  <si>
    <t xml:space="preserve"> For example, during the school year the school has the following fundraising costs and revenues:</t>
  </si>
  <si>
    <t xml:space="preserve"> various mailings and make copies of the program. The allocated cost for the school gym, </t>
  </si>
  <si>
    <t xml:space="preserve"> administrative staff time, mailings and copying is $500. The cost for the food for the benefit dinner </t>
  </si>
  <si>
    <t xml:space="preserve"> is $2,000. The benefit raises $5,000. Since the school gym is a fixed asset that is being used for </t>
  </si>
  <si>
    <t xml:space="preserve"> other school purposes, its cost is not included in the determination of offsetting revenue. </t>
  </si>
  <si>
    <t xml:space="preserve"> Administrative staff time, mailings, and copy costs are also considered administrative expenses. </t>
  </si>
  <si>
    <t xml:space="preserve"> cost of the mailings is $250. This event raises $25,000.</t>
  </si>
  <si>
    <t>1)  The school participates in the SCRIP program and receives $5,000 for gift cards that cost the school $4,000.00.</t>
  </si>
  <si>
    <t>2) The school holds a benefit dinner in the school gym. The administrative staff of the school send out</t>
  </si>
  <si>
    <t xml:space="preserve">3)  The school sells candy bars that cost the school $500 to purchase. The school sells them for $750. </t>
  </si>
  <si>
    <t xml:space="preserve">4)  The school sends out mailings requesting donations to pay down the school building mortgage. The </t>
  </si>
  <si>
    <t xml:space="preserve"> The following table summarizes the fundraising revenue, non-administrative expenses for fundraising, and </t>
  </si>
  <si>
    <t xml:space="preserve"> administrative expenses for fundraising from the example above:</t>
  </si>
  <si>
    <t xml:space="preserve"> Fundraising </t>
  </si>
  <si>
    <t xml:space="preserve"> Revenue </t>
  </si>
  <si>
    <t xml:space="preserve"> Non-Administrative </t>
  </si>
  <si>
    <t xml:space="preserve"> Expenses for Fundraising </t>
  </si>
  <si>
    <t xml:space="preserve"> Administrative Expenses </t>
  </si>
  <si>
    <t xml:space="preserve"> for Fundraising </t>
  </si>
  <si>
    <t xml:space="preserve"> Scrip Program </t>
  </si>
  <si>
    <t xml:space="preserve"> Benefit Dinner </t>
  </si>
  <si>
    <t xml:space="preserve"> Candy Bar Sale </t>
  </si>
  <si>
    <t xml:space="preserve"> Building Mortgage Drive </t>
  </si>
  <si>
    <t xml:space="preserve"> Total </t>
  </si>
  <si>
    <t xml:space="preserve">The amount that is offsetting is the lesser of the fundraising revenue of $35,750 or the non-administrative </t>
  </si>
  <si>
    <t xml:space="preserve"> expenses for fundraising of $6,500. Therefore, the offsetting revenue for this school would be $6,500.</t>
  </si>
  <si>
    <t>See PDF pages 7-8 for "Offsetting Revenue."</t>
  </si>
  <si>
    <t>A format for offsetting revenue is not specified.</t>
  </si>
  <si>
    <t>Schools may wish to replicate the table (in the instructions below) and list the budgeted events to calculate the budgeted offsetting revenue.</t>
  </si>
  <si>
    <t>School Assessment &amp; Marketing Fees
$ Amt to Budget</t>
  </si>
  <si>
    <t>Enter a value.
Should match Shared Service Agreement, if applicable.</t>
  </si>
  <si>
    <t>From "Assumptions - School Enrollment" tab</t>
  </si>
  <si>
    <t>From "Assumptions - Arch" tab</t>
  </si>
  <si>
    <t>Tuition Budget Amt</t>
  </si>
  <si>
    <t>C=A*B</t>
  </si>
  <si>
    <t>Tuition Revenue</t>
  </si>
  <si>
    <t>Total, SNSP</t>
  </si>
  <si>
    <t>Total, PSCP</t>
  </si>
  <si>
    <t>Special Needs Scholarship Program (SNSP), Full Scholarship</t>
  </si>
  <si>
    <t>Special Needs Scholarship Program (SNSP), Partial Scholarship K-8</t>
  </si>
  <si>
    <t>Special Needs Scholarship Program (SNSP), Partial Scholarship 9-12</t>
  </si>
  <si>
    <t>Revenue, E&amp;O, Tolerance, %:</t>
  </si>
  <si>
    <t>Assumptions - Arch</t>
  </si>
  <si>
    <t>Assumptions - Parish</t>
  </si>
  <si>
    <t>WI School Choice</t>
  </si>
  <si>
    <t>Assumptions - School Enrollment</t>
  </si>
  <si>
    <t>School Choice - Sch7 Net Assets</t>
  </si>
  <si>
    <t>School Choice - Sch10 Reserves</t>
  </si>
  <si>
    <t>School Choice Eligible Expenses</t>
  </si>
  <si>
    <t>School Choice - Offsetting Rev</t>
  </si>
  <si>
    <t>Optional - Monthly Allocations</t>
  </si>
  <si>
    <t>FY 2025-26 Budget Summary</t>
  </si>
  <si>
    <t>School</t>
  </si>
  <si>
    <t>Administrative</t>
  </si>
  <si>
    <t>Restricted Funds</t>
  </si>
  <si>
    <t>Consolidated Parish</t>
  </si>
  <si>
    <t>Consolidated Budget</t>
  </si>
  <si>
    <t>Finance Council - Summary</t>
  </si>
  <si>
    <t>Cover Sheet</t>
  </si>
  <si>
    <t>Table of Contents</t>
  </si>
  <si>
    <t>#</t>
  </si>
  <si>
    <t>RETURN TO TABLE OF CONTENTS</t>
  </si>
  <si>
    <t>Budget Tabs</t>
  </si>
  <si>
    <t>Reports</t>
  </si>
  <si>
    <t>RETURN TO ASSUMPTIONS - PARISH</t>
  </si>
  <si>
    <t>RETURN TO ASSUMPTIONS - ARCH</t>
  </si>
  <si>
    <t>Budget Template</t>
  </si>
  <si>
    <t>Priest Professional Expense Allowance</t>
  </si>
  <si>
    <t>Priest Continuing Education Allowance</t>
  </si>
  <si>
    <t>Priest Long Term Disability Premiums</t>
  </si>
  <si>
    <t>Notes</t>
  </si>
  <si>
    <t>https://dpi.wi.gov/parental-education-options/choice-programs/payment-amounts-frequently-asked-questions#Q1</t>
  </si>
  <si>
    <t>Expense Variance Tolerance, %:</t>
  </si>
  <si>
    <t>Expense Variance Tolerance, $:</t>
  </si>
  <si>
    <t xml:space="preserve">Schools participating in Wisconsin School Choice are responsible for verifying the budget requirements specified by Dept. of Public Instruction (DPI).
The data table below is based on DPI's "2024-25_Choice_SNSP_Budget_v3."  Instructions may change for FY 2025-26.  Parish schools are responsible for checking for latest instructions from DPI.
</t>
  </si>
  <si>
    <t>Critical Illness</t>
  </si>
  <si>
    <t>Hospital Indemnity</t>
  </si>
  <si>
    <t>Accident Protection</t>
  </si>
  <si>
    <t>Table of Content Name</t>
  </si>
  <si>
    <t>WI School Choice Tuition Calculation</t>
  </si>
  <si>
    <t>No Data Entry Needed</t>
  </si>
  <si>
    <r>
      <t>C
3rd Friday</t>
    </r>
    <r>
      <rPr>
        <b/>
        <sz val="10"/>
        <color indexed="10"/>
        <rFont val="Aptos Narrow"/>
        <family val="2"/>
        <scheme val="minor"/>
      </rPr>
      <t xml:space="preserve"> </t>
    </r>
    <r>
      <rPr>
        <b/>
        <sz val="10"/>
        <rFont val="Aptos Narrow"/>
        <family val="2"/>
        <scheme val="minor"/>
      </rPr>
      <t>Sept Count</t>
    </r>
  </si>
  <si>
    <t>RETURN TO OPTIONAL - MONTHLY ALLOCATIONS</t>
  </si>
  <si>
    <t>Change from
Prior Year
(Preliminary Enrollment- PY)</t>
  </si>
  <si>
    <t>Church Unemployment Pay Program (CUPP)
Administrative Fee, per person</t>
  </si>
  <si>
    <t xml:space="preserve">3-Year-Old K </t>
  </si>
  <si>
    <t>Count 4 K and 5 K</t>
  </si>
  <si>
    <t>Total K3-8 ALL PUPILS</t>
  </si>
  <si>
    <t>TOTAL ALL PUPILS, 4K - 12</t>
  </si>
  <si>
    <t>Other Fund Raiser Expense</t>
  </si>
  <si>
    <t>FY 2026-27</t>
  </si>
  <si>
    <t>School Choice Tuition Calc</t>
  </si>
  <si>
    <t>M34</t>
  </si>
  <si>
    <t>Corpus Christi</t>
  </si>
  <si>
    <t>Past Fiscal Years</t>
  </si>
  <si>
    <t>Insurance Proceeds</t>
  </si>
  <si>
    <t>Summary Tabs</t>
  </si>
  <si>
    <t>JULY 1, 2026 - JUNE 30, 2027</t>
  </si>
  <si>
    <t>FY 2026-27 Budget Summary</t>
  </si>
  <si>
    <t>Parish Department Summary</t>
  </si>
  <si>
    <t>Impairment Loss</t>
  </si>
  <si>
    <t>From "School Choice-Sch2-2 SNSP" tab</t>
  </si>
  <si>
    <t>Use Budget Assumption or Make Manual Adjustment
(Drop-down box)</t>
  </si>
  <si>
    <t>Assumptions - SNSP Enrollment</t>
  </si>
  <si>
    <t>To Schools tab cell O22.</t>
  </si>
  <si>
    <t>To Schools tab cell O23.</t>
  </si>
  <si>
    <t>Buildings &amp; Grounds</t>
  </si>
  <si>
    <t>Sacred Life &amp; Worship</t>
  </si>
  <si>
    <t>Christian Formation</t>
  </si>
  <si>
    <t>Social Ministry</t>
  </si>
  <si>
    <t>Other</t>
  </si>
  <si>
    <t>https://dpi.wi.gov/parental-education-options/special-needs-scholarship/payments</t>
  </si>
  <si>
    <t xml:space="preserve">Schools participating in Wisconsin School Choice are responsible for verifying the budget requirements specified by Dept. of Public Instruction (DPI).
The data table below is based on DPI's "2025-26_Choice_SNSP_Budget_v2."  From the link below, click on "2025-26 Budget and Cash Flow Report" link.  Instructions may change for FY 2026-27.
</t>
  </si>
  <si>
    <t xml:space="preserve"> and PROJECTED </t>
  </si>
  <si>
    <t>August 2025</t>
  </si>
  <si>
    <t>September 2025</t>
  </si>
  <si>
    <t>If the net current obligation is less than $15,000, summarize how the entity plans to fund operations for the months of July, August, and September until the September  Choice/SNSP payment.</t>
  </si>
  <si>
    <t>If the school is participating in the Choice program or SNSP in the  school year, insert the anticipated ending reserve balance in Line 1. If the school is participating in the SNSP, it must identify what portion of the primarily SNSP expenses on Line 9, Column C are for SNSP pupils and insert it on Line 13, Column C. Primarily SNSP expenses are those that are primarily related to SNSP students. In order to be included in this category, the expenses must be at least 50% related to the SNSP pupils. See the SNSP Eligible Education Expenses Bulletin at https://dpi.wi.gov/sms/special-needs-scholarship/bulletins for additional information. Once the other schedules are completed, the school must review the schedule to ensure the cash and investment balance on Line 21 is at least as much as the amount in Line 20.</t>
  </si>
  <si>
    <t xml:space="preserve"> Reserve Balance</t>
  </si>
  <si>
    <t>A
Attachment Description</t>
  </si>
  <si>
    <t>Rates for 2026-27 school year are expected to be published summer 2026.
Rates shown are 2025-2026 Rates.</t>
  </si>
  <si>
    <t>Parish Depreciation Expense</t>
  </si>
  <si>
    <t>School Depreciation Expense</t>
  </si>
  <si>
    <t>Total Depreciation Expense</t>
  </si>
  <si>
    <t>Other Income + Expense</t>
  </si>
  <si>
    <t>Other Income</t>
  </si>
  <si>
    <t>Assessment will remain 6% in FY 2026-27</t>
  </si>
  <si>
    <t>Effective January 1, 2026; web link below:</t>
  </si>
  <si>
    <t>https://www.irs.gov/newsroom/irs-sets-2026-business-standard-mileage-rate-at-725-cents-per-mile-up-25-cents</t>
  </si>
  <si>
    <t xml:space="preserve">Schools participating in Wisconsin School Choice are responsible for verifying the budget requirements specified by Dept. of Public Instruction (DPI).
The data table below is based on DPI's "2025-26_Choice_SNSP_Budget_v2."  From the link below, click on "2025-26 Budget and Cash Flow Report" link.  Instructions may change for FY 2026-27, but were not published as of January 20, 2026.
</t>
  </si>
  <si>
    <t xml:space="preserve">Schools participating in Wisconsin School Choice are responsible for verifying the budget requirements specified by Dept. of Public Instruction (DPI).
The data table below is based on DPI's "2025-26_Choice_SNSP_Budget_v2."  From the link below, click on "2025-26 Budget and Cash Flow Report" link.    Instructions may change for FY 2026-27, but were not published as of January 20, 2026.
</t>
  </si>
  <si>
    <t>Per Student</t>
  </si>
  <si>
    <t>Updated 2/27/26</t>
  </si>
  <si>
    <t>Invoice sent October based on July 1st headcount (invoice from CUPP; contact: finances@cuppwi.org  for billing questions).</t>
  </si>
  <si>
    <t xml:space="preserve">2026-27 Budget Master </t>
  </si>
  <si>
    <t>Revisions</t>
  </si>
  <si>
    <t>Version</t>
  </si>
  <si>
    <t>Description</t>
  </si>
  <si>
    <t>Cell(s)</t>
  </si>
  <si>
    <t>Tab(s)</t>
  </si>
  <si>
    <t>03</t>
  </si>
  <si>
    <t>Updated title of row to "2026-27" from "2025-26."
No impact to calculations.</t>
  </si>
  <si>
    <t>X77:AK77</t>
  </si>
  <si>
    <t>X127:AK127</t>
  </si>
  <si>
    <t>Removed black fill from cells and updated formulas.
Impact to monthly budget view, not annual view.
Impact to calculations.</t>
  </si>
  <si>
    <t>ALL PUPILS ANTICPATED ENROLLMENTS - FY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</si>
</sst>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
    <numFmt numFmtId="168" formatCode="#,##0.0_);[Red]\(#,##0.0\)"/>
    <numFmt numFmtId="169" formatCode="_(* #,##0.0_);_(* \(#,##0.0\);_(* &quot;-&quot;?_);_(@_)"/>
    <numFmt numFmtId="170" formatCode="mmmm\ d\,\ yyyy"/>
    <numFmt numFmtId="171" formatCode="_(* #,##0.00_);_(* \(#,##0.00\);_(* &quot;-&quot;_);_(@_)"/>
    <numFmt numFmtId="172" formatCode="_(&quot;$&quot;* #,##0.000_);_(&quot;$&quot;* \(#,##0.000\);_(&quot;$&quot;* &quot;-&quot;??_);_(@_)"/>
  </numFmts>
  <fonts count="94"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Tahoma"/>
      <family val="2"/>
    </font>
    <font>
      <b/>
      <sz val="10"/>
      <name val="Tahoma"/>
      <family val="2"/>
    </font>
    <font>
      <sz val="12"/>
      <color theme="1"/>
      <name val="Times New Roman"/>
      <family val="1"/>
    </font>
    <font>
      <i/>
      <sz val="11"/>
      <color theme="1"/>
      <name val="Aptos Narrow"/>
      <family val="2"/>
      <scheme val="minor"/>
    </font>
    <font>
      <sz val="10"/>
      <name val="Tahoma"/>
      <family val="2"/>
    </font>
    <font>
      <sz val="9"/>
      <color indexed="81"/>
      <name val="Tahoma"/>
      <family val="2"/>
    </font>
    <font>
      <b/>
      <sz val="9"/>
      <color indexed="81"/>
      <name val="Tahoma"/>
      <family val="2"/>
    </font>
    <font>
      <sz val="10"/>
      <name val="Verdana"/>
      <family val="2"/>
    </font>
    <font>
      <sz val="9"/>
      <name val="Verdana"/>
      <family val="2"/>
    </font>
    <font>
      <b/>
      <sz val="9"/>
      <color indexed="9"/>
      <name val="Verdana"/>
      <family val="2"/>
    </font>
    <font>
      <b/>
      <sz val="10"/>
      <name val="Verdana"/>
      <family val="2"/>
    </font>
    <font>
      <b/>
      <sz val="10"/>
      <color theme="1"/>
      <name val="Verdana"/>
      <family val="2"/>
    </font>
    <font>
      <b/>
      <sz val="9"/>
      <name val="Verdana"/>
      <family val="2"/>
    </font>
    <font>
      <sz val="9"/>
      <color indexed="9"/>
      <name val="Verdana"/>
      <family val="2"/>
    </font>
    <font>
      <b/>
      <sz val="9"/>
      <color rgb="FFFF0000"/>
      <name val="Verdana"/>
      <family val="2"/>
    </font>
    <font>
      <b/>
      <sz val="14"/>
      <color theme="1"/>
      <name val="Aptos Narrow"/>
      <family val="2"/>
      <scheme val="minor"/>
    </font>
    <font>
      <sz val="9"/>
      <color rgb="FFFF0000"/>
      <name val="Verdana"/>
      <family val="2"/>
    </font>
    <font>
      <sz val="11"/>
      <color rgb="FFFF0000"/>
      <name val="Aptos Narrow"/>
      <family val="2"/>
      <scheme val="minor"/>
    </font>
    <font>
      <sz val="8"/>
      <name val="Aptos Narrow"/>
      <family val="2"/>
      <scheme val="minor"/>
    </font>
    <font>
      <b/>
      <sz val="12"/>
      <color theme="0"/>
      <name val="Verdana"/>
      <family val="2"/>
    </font>
    <font>
      <sz val="10"/>
      <color theme="0"/>
      <name val="Verdana"/>
      <family val="2"/>
    </font>
    <font>
      <b/>
      <sz val="11"/>
      <color theme="0"/>
      <name val="Aptos Narrow"/>
      <family val="2"/>
      <scheme val="minor"/>
    </font>
    <font>
      <sz val="11"/>
      <color theme="0"/>
      <name val="Aptos Narrow"/>
      <family val="2"/>
      <scheme val="minor"/>
    </font>
    <font>
      <i/>
      <sz val="11"/>
      <color theme="0"/>
      <name val="Aptos Narrow"/>
      <family val="2"/>
      <scheme val="minor"/>
    </font>
    <font>
      <b/>
      <i/>
      <sz val="11"/>
      <color theme="0"/>
      <name val="Aptos Narrow"/>
      <family val="2"/>
      <scheme val="minor"/>
    </font>
    <font>
      <sz val="10"/>
      <color rgb="FF009900"/>
      <name val="Verdana"/>
      <family val="2"/>
    </font>
    <font>
      <b/>
      <sz val="10"/>
      <color theme="0"/>
      <name val="Verdana"/>
      <family val="2"/>
    </font>
    <font>
      <b/>
      <sz val="12"/>
      <name val="Arial"/>
      <family val="2"/>
    </font>
    <font>
      <sz val="10"/>
      <name val="Arial"/>
      <family val="2"/>
    </font>
    <font>
      <sz val="12"/>
      <name val="Arial"/>
      <family val="2"/>
    </font>
    <font>
      <sz val="11"/>
      <name val="Arial"/>
      <family val="2"/>
    </font>
    <font>
      <b/>
      <sz val="11"/>
      <name val="Arial"/>
      <family val="2"/>
    </font>
    <font>
      <i/>
      <sz val="10"/>
      <name val="Arial"/>
      <family val="2"/>
    </font>
    <font>
      <b/>
      <sz val="16"/>
      <name val="Verdana"/>
      <family val="2"/>
    </font>
    <font>
      <b/>
      <sz val="20"/>
      <color theme="1"/>
      <name val="Aptos Narrow"/>
      <family val="2"/>
      <scheme val="minor"/>
    </font>
    <font>
      <b/>
      <sz val="18"/>
      <color theme="1"/>
      <name val="Verdana"/>
      <family val="2"/>
    </font>
    <font>
      <b/>
      <sz val="12"/>
      <name val="Verdana"/>
      <family val="2"/>
    </font>
    <font>
      <b/>
      <u/>
      <sz val="12"/>
      <color theme="1"/>
      <name val="Verdana"/>
      <family val="2"/>
    </font>
    <font>
      <b/>
      <sz val="12"/>
      <color theme="1"/>
      <name val="Verdana"/>
      <family val="2"/>
    </font>
    <font>
      <sz val="12"/>
      <name val="Verdana"/>
      <family val="2"/>
    </font>
    <font>
      <u val="singleAccounting"/>
      <sz val="12"/>
      <name val="Verdana"/>
      <family val="2"/>
    </font>
    <font>
      <sz val="12"/>
      <color indexed="9"/>
      <name val="Verdana"/>
      <family val="2"/>
    </font>
    <font>
      <b/>
      <u val="doubleAccounting"/>
      <sz val="12"/>
      <name val="Verdana"/>
      <family val="2"/>
    </font>
    <font>
      <u val="doubleAccounting"/>
      <sz val="12"/>
      <name val="Verdana"/>
      <family val="2"/>
    </font>
    <font>
      <b/>
      <sz val="20"/>
      <color theme="1"/>
      <name val="Verdana"/>
      <family val="2"/>
    </font>
    <font>
      <sz val="9"/>
      <color theme="1"/>
      <name val="Verdana"/>
      <family val="2"/>
    </font>
    <font>
      <sz val="8"/>
      <name val="Arial"/>
      <family val="2"/>
    </font>
    <font>
      <sz val="10"/>
      <name val="Times New Roman"/>
      <family val="1"/>
    </font>
    <font>
      <b/>
      <sz val="8"/>
      <name val="Arial"/>
      <family val="2"/>
    </font>
    <font>
      <b/>
      <sz val="8"/>
      <color indexed="10"/>
      <name val="Arial"/>
      <family val="2"/>
    </font>
    <font>
      <b/>
      <i/>
      <u/>
      <sz val="8"/>
      <name val="Arial"/>
      <family val="2"/>
    </font>
    <font>
      <b/>
      <sz val="8"/>
      <color rgb="FF002060"/>
      <name val="Arial"/>
      <family val="2"/>
    </font>
    <font>
      <b/>
      <sz val="8"/>
      <color indexed="30"/>
      <name val="Arial"/>
      <family val="2"/>
    </font>
    <font>
      <b/>
      <sz val="10"/>
      <name val="Times New Roman"/>
      <family val="1"/>
    </font>
    <font>
      <sz val="8"/>
      <color indexed="30"/>
      <name val="Arial"/>
      <family val="2"/>
    </font>
    <font>
      <i/>
      <sz val="8"/>
      <name val="Arial"/>
      <family val="2"/>
    </font>
    <font>
      <sz val="12"/>
      <color theme="1"/>
      <name val="Aptos Narrow"/>
      <family val="2"/>
      <scheme val="minor"/>
    </font>
    <font>
      <b/>
      <sz val="12"/>
      <color theme="3" tint="0.249977111117893"/>
      <name val="Arial"/>
      <family val="2"/>
    </font>
    <font>
      <b/>
      <sz val="8"/>
      <color theme="1"/>
      <name val="Arial"/>
      <family val="2"/>
    </font>
    <font>
      <sz val="8"/>
      <color theme="1"/>
      <name val="Arial"/>
      <family val="2"/>
    </font>
    <font>
      <sz val="10"/>
      <color theme="1"/>
      <name val="Times New Roman"/>
      <family val="1"/>
    </font>
    <font>
      <b/>
      <sz val="8"/>
      <color rgb="FFFF0000"/>
      <name val="Arial"/>
      <family val="2"/>
    </font>
    <font>
      <sz val="10"/>
      <color theme="1"/>
      <name val="Aptos Narrow"/>
      <family val="2"/>
      <scheme val="minor"/>
    </font>
    <font>
      <b/>
      <sz val="12"/>
      <color theme="1"/>
      <name val="Aptos Narrow"/>
      <family val="2"/>
      <scheme val="minor"/>
    </font>
    <font>
      <i/>
      <sz val="12"/>
      <color theme="1"/>
      <name val="Aptos Narrow"/>
      <family val="2"/>
      <scheme val="minor"/>
    </font>
    <font>
      <u/>
      <sz val="11"/>
      <color theme="10"/>
      <name val="Aptos Narrow"/>
      <family val="2"/>
      <scheme val="minor"/>
    </font>
    <font>
      <b/>
      <sz val="11"/>
      <color theme="9" tint="-0.249977111117893"/>
      <name val="Aptos Narrow"/>
      <family val="2"/>
      <scheme val="minor"/>
    </font>
    <font>
      <b/>
      <sz val="12"/>
      <color theme="1"/>
      <name val="Times New Roman"/>
      <family val="1"/>
    </font>
    <font>
      <b/>
      <u/>
      <sz val="12"/>
      <color theme="1"/>
      <name val="Times New Roman"/>
      <family val="1"/>
    </font>
    <font>
      <vertAlign val="superscript"/>
      <sz val="12"/>
      <color theme="1"/>
      <name val="Times New Roman"/>
      <family val="1"/>
    </font>
    <font>
      <sz val="12"/>
      <color theme="1"/>
      <name val="Courier New"/>
      <family val="3"/>
    </font>
    <font>
      <u/>
      <sz val="12"/>
      <color theme="10"/>
      <name val="Aptos Narrow"/>
      <family val="2"/>
      <scheme val="minor"/>
    </font>
    <font>
      <b/>
      <u/>
      <sz val="11"/>
      <color theme="1"/>
      <name val="Aptos Narrow"/>
      <family val="2"/>
      <scheme val="minor"/>
    </font>
    <font>
      <b/>
      <i/>
      <u/>
      <sz val="11"/>
      <color theme="1"/>
      <name val="Aptos Narrow"/>
      <family val="2"/>
      <scheme val="minor"/>
    </font>
    <font>
      <b/>
      <sz val="12"/>
      <color rgb="FF000000"/>
      <name val="Tahoma"/>
      <family val="2"/>
    </font>
    <font>
      <b/>
      <sz val="11"/>
      <color rgb="FF000000"/>
      <name val="Tahoma"/>
      <family val="2"/>
    </font>
    <font>
      <b/>
      <u/>
      <sz val="11"/>
      <color rgb="FF000000"/>
      <name val="Tahoma"/>
      <family val="2"/>
    </font>
    <font>
      <sz val="11"/>
      <color theme="1"/>
      <name val="Tahoma"/>
      <family val="2"/>
    </font>
    <font>
      <sz val="11"/>
      <color rgb="FF000000"/>
      <name val="Tahoma"/>
      <family val="2"/>
    </font>
    <font>
      <sz val="9"/>
      <color theme="1"/>
      <name val="Tahoma"/>
      <family val="2"/>
    </font>
    <font>
      <b/>
      <sz val="11"/>
      <color rgb="FFFF0000"/>
      <name val="Aptos Narrow"/>
      <family val="2"/>
      <scheme val="minor"/>
    </font>
    <font>
      <b/>
      <u/>
      <sz val="11"/>
      <color theme="0"/>
      <name val="Aptos Narrow"/>
      <family val="2"/>
      <scheme val="minor"/>
    </font>
    <font>
      <b/>
      <sz val="11"/>
      <name val="Aptos Narrow"/>
      <family val="2"/>
      <scheme val="minor"/>
    </font>
    <font>
      <b/>
      <u/>
      <sz val="11"/>
      <color rgb="FF0000FF"/>
      <name val="Aptos Narrow"/>
      <family val="2"/>
      <scheme val="minor"/>
    </font>
    <font>
      <sz val="11"/>
      <color theme="4" tint="0.39997558519241921"/>
      <name val="Aptos Narrow"/>
      <family val="2"/>
      <scheme val="minor"/>
    </font>
    <font>
      <b/>
      <sz val="8"/>
      <name val="Aptos Narrow"/>
      <family val="2"/>
      <scheme val="minor"/>
    </font>
    <font>
      <sz val="10"/>
      <name val="Aptos Narrow"/>
      <family val="2"/>
      <scheme val="minor"/>
    </font>
    <font>
      <b/>
      <sz val="10"/>
      <name val="Aptos Narrow"/>
      <family val="2"/>
      <scheme val="minor"/>
    </font>
    <font>
      <b/>
      <sz val="10"/>
      <color indexed="10"/>
      <name val="Aptos Narrow"/>
      <family val="2"/>
      <scheme val="minor"/>
    </font>
    <font>
      <sz val="11"/>
      <name val="Aptos Narrow"/>
      <family val="2"/>
      <scheme val="minor"/>
    </font>
    <font>
      <b/>
      <u/>
      <sz val="10"/>
      <color rgb="FF0000FF"/>
      <name val="Aptos Narrow"/>
      <family val="2"/>
      <scheme val="minor"/>
    </font>
  </fonts>
  <fills count="2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rgb="FF0033CC"/>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1"/>
        <bgColor indexed="64"/>
      </patternFill>
    </fill>
    <fill>
      <patternFill patternType="solid">
        <fgColor rgb="FF62D2E8"/>
        <bgColor indexed="64"/>
      </patternFill>
    </fill>
    <fill>
      <patternFill patternType="solid">
        <fgColor rgb="FF009900"/>
        <bgColor indexed="64"/>
      </patternFill>
    </fill>
    <fill>
      <patternFill patternType="solid">
        <fgColor rgb="FF0000FF"/>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rgb="FFFFFF66"/>
        <bgColor indexed="64"/>
      </patternFill>
    </fill>
    <fill>
      <patternFill patternType="solid">
        <fgColor theme="9" tint="0.39997558519241921"/>
        <bgColor indexed="64"/>
      </patternFill>
    </fill>
    <fill>
      <patternFill patternType="solid">
        <fgColor rgb="FFFF8669"/>
        <bgColor indexed="64"/>
      </patternFill>
    </fill>
    <fill>
      <patternFill patternType="solid">
        <fgColor theme="7" tint="0.39997558519241921"/>
        <bgColor indexed="64"/>
      </patternFill>
    </fill>
    <fill>
      <patternFill patternType="solid">
        <fgColor rgb="FFFFC000"/>
        <bgColor indexed="64"/>
      </patternFill>
    </fill>
    <fill>
      <patternFill patternType="solid">
        <fgColor rgb="FFFFFF99"/>
        <bgColor indexed="64"/>
      </patternFill>
    </fill>
    <fill>
      <patternFill patternType="solid">
        <fgColor indexed="43"/>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rgb="FF3333FF"/>
      </left>
      <right/>
      <top style="medium">
        <color rgb="FF3333FF"/>
      </top>
      <bottom/>
      <diagonal/>
    </border>
    <border>
      <left style="thin">
        <color indexed="64"/>
      </left>
      <right/>
      <top style="medium">
        <color rgb="FF3333FF"/>
      </top>
      <bottom style="thin">
        <color indexed="64"/>
      </bottom>
      <diagonal/>
    </border>
    <border>
      <left/>
      <right style="thin">
        <color indexed="64"/>
      </right>
      <top style="medium">
        <color rgb="FF3333FF"/>
      </top>
      <bottom style="thin">
        <color indexed="64"/>
      </bottom>
      <diagonal/>
    </border>
    <border>
      <left style="thin">
        <color indexed="64"/>
      </left>
      <right style="medium">
        <color rgb="FF3333FF"/>
      </right>
      <top style="medium">
        <color rgb="FF3333FF"/>
      </top>
      <bottom style="thin">
        <color indexed="64"/>
      </bottom>
      <diagonal/>
    </border>
    <border>
      <left style="medium">
        <color rgb="FF3333FF"/>
      </left>
      <right/>
      <top/>
      <bottom/>
      <diagonal/>
    </border>
    <border>
      <left style="thin">
        <color indexed="64"/>
      </left>
      <right style="medium">
        <color rgb="FF3333FF"/>
      </right>
      <top style="thin">
        <color indexed="64"/>
      </top>
      <bottom style="thin">
        <color indexed="64"/>
      </bottom>
      <diagonal/>
    </border>
    <border>
      <left style="thin">
        <color indexed="64"/>
      </left>
      <right/>
      <top style="thin">
        <color indexed="64"/>
      </top>
      <bottom/>
      <diagonal/>
    </border>
    <border>
      <left style="medium">
        <color theme="3" tint="0.249977111117893"/>
      </left>
      <right/>
      <top style="medium">
        <color theme="3" tint="0.249977111117893"/>
      </top>
      <bottom/>
      <diagonal/>
    </border>
    <border>
      <left/>
      <right/>
      <top style="medium">
        <color theme="3" tint="0.249977111117893"/>
      </top>
      <bottom/>
      <diagonal/>
    </border>
    <border>
      <left style="medium">
        <color theme="3" tint="0.249977111117893"/>
      </left>
      <right/>
      <top/>
      <bottom/>
      <diagonal/>
    </border>
    <border>
      <left style="thin">
        <color indexed="64"/>
      </left>
      <right style="medium">
        <color theme="3" tint="0.249977111117893"/>
      </right>
      <top style="thin">
        <color indexed="64"/>
      </top>
      <bottom style="thin">
        <color indexed="64"/>
      </bottom>
      <diagonal/>
    </border>
    <border>
      <left style="medium">
        <color theme="3" tint="0.249977111117893"/>
      </left>
      <right/>
      <top/>
      <bottom style="medium">
        <color theme="3" tint="0.249977111117893"/>
      </bottom>
      <diagonal/>
    </border>
    <border>
      <left/>
      <right/>
      <top/>
      <bottom style="medium">
        <color theme="3" tint="0.249977111117893"/>
      </bottom>
      <diagonal/>
    </border>
    <border>
      <left style="thin">
        <color indexed="64"/>
      </left>
      <right style="thin">
        <color indexed="64"/>
      </right>
      <top style="thin">
        <color indexed="64"/>
      </top>
      <bottom style="medium">
        <color theme="3" tint="0.249977111117893"/>
      </bottom>
      <diagonal/>
    </border>
    <border>
      <left/>
      <right style="medium">
        <color theme="3" tint="0.249977111117893"/>
      </right>
      <top style="medium">
        <color theme="3" tint="0.249977111117893"/>
      </top>
      <bottom/>
      <diagonal/>
    </border>
    <border>
      <left style="thin">
        <color indexed="64"/>
      </left>
      <right style="medium">
        <color theme="3" tint="0.249977111117893"/>
      </right>
      <top/>
      <bottom style="thin">
        <color indexed="64"/>
      </bottom>
      <diagonal/>
    </border>
    <border>
      <left style="medium">
        <color rgb="FF3333FF"/>
      </left>
      <right/>
      <top/>
      <bottom style="medium">
        <color rgb="FF3333FF"/>
      </bottom>
      <diagonal/>
    </border>
    <border>
      <left style="medium">
        <color rgb="FFCC9900"/>
      </left>
      <right style="medium">
        <color rgb="FFCC9900"/>
      </right>
      <top style="medium">
        <color rgb="FFCC9900"/>
      </top>
      <bottom style="medium">
        <color rgb="FFCC9900"/>
      </bottom>
      <diagonal/>
    </border>
    <border>
      <left/>
      <right/>
      <top style="thin">
        <color indexed="64"/>
      </top>
      <bottom style="thin">
        <color indexed="64"/>
      </bottom>
      <diagonal/>
    </border>
    <border>
      <left style="medium">
        <color rgb="FF0000FF"/>
      </left>
      <right style="medium">
        <color rgb="FF0000FF"/>
      </right>
      <top style="medium">
        <color rgb="FF0000FF"/>
      </top>
      <bottom style="medium">
        <color rgb="FFCC9900"/>
      </bottom>
      <diagonal/>
    </border>
    <border>
      <left style="medium">
        <color rgb="FF0000FF"/>
      </left>
      <right style="medium">
        <color rgb="FF0000FF"/>
      </right>
      <top style="medium">
        <color rgb="FFCC9900"/>
      </top>
      <bottom style="medium">
        <color rgb="FF0000FF"/>
      </bottom>
      <diagonal/>
    </border>
    <border>
      <left style="medium">
        <color rgb="FF0000FF"/>
      </left>
      <right/>
      <top/>
      <bottom/>
      <diagonal/>
    </border>
    <border>
      <left style="medium">
        <color rgb="FFCC9900"/>
      </left>
      <right style="medium">
        <color rgb="FFCC9900"/>
      </right>
      <top style="medium">
        <color rgb="FFCC9900"/>
      </top>
      <bottom style="medium">
        <color rgb="FF0000FF"/>
      </bottom>
      <diagonal/>
    </border>
    <border>
      <left style="medium">
        <color theme="9" tint="-0.499984740745262"/>
      </left>
      <right style="thin">
        <color theme="9" tint="-0.249977111117893"/>
      </right>
      <top style="medium">
        <color theme="9" tint="-0.499984740745262"/>
      </top>
      <bottom style="medium">
        <color theme="9" tint="-0.499984740745262"/>
      </bottom>
      <diagonal/>
    </border>
    <border>
      <left style="thin">
        <color theme="9" tint="-0.249977111117893"/>
      </left>
      <right style="thin">
        <color theme="9" tint="-0.249977111117893"/>
      </right>
      <top style="medium">
        <color theme="9" tint="-0.499984740745262"/>
      </top>
      <bottom style="medium">
        <color theme="9" tint="-0.499984740745262"/>
      </bottom>
      <diagonal/>
    </border>
    <border>
      <left style="thin">
        <color theme="9" tint="-0.249977111117893"/>
      </left>
      <right style="medium">
        <color theme="9" tint="-0.499984740745262"/>
      </right>
      <top style="medium">
        <color theme="9" tint="-0.499984740745262"/>
      </top>
      <bottom style="medium">
        <color theme="9" tint="-0.499984740745262"/>
      </bottom>
      <diagonal/>
    </border>
    <border>
      <left style="medium">
        <color rgb="FFCC9900"/>
      </left>
      <right style="medium">
        <color rgb="FFCC9900"/>
      </right>
      <top/>
      <bottom style="medium">
        <color rgb="FFCC9900"/>
      </bottom>
      <diagonal/>
    </border>
    <border>
      <left/>
      <right/>
      <top/>
      <bottom style="medium">
        <color theme="9" tint="-0.499984740745262"/>
      </bottom>
      <diagonal/>
    </border>
    <border>
      <left style="medium">
        <color theme="3" tint="0.249977111117893"/>
      </left>
      <right/>
      <top/>
      <bottom style="medium">
        <color rgb="FF0000FF"/>
      </bottom>
      <diagonal/>
    </border>
    <border>
      <left/>
      <right style="thin">
        <color indexed="64"/>
      </right>
      <top/>
      <bottom style="medium">
        <color rgb="FF0000FF"/>
      </bottom>
      <diagonal/>
    </border>
    <border>
      <left style="thin">
        <color indexed="64"/>
      </left>
      <right style="thin">
        <color indexed="64"/>
      </right>
      <top style="thin">
        <color indexed="64"/>
      </top>
      <bottom style="medium">
        <color rgb="FF0000FF"/>
      </bottom>
      <diagonal/>
    </border>
    <border>
      <left style="thin">
        <color indexed="64"/>
      </left>
      <right style="thin">
        <color indexed="64"/>
      </right>
      <top/>
      <bottom style="medium">
        <color rgb="FF0000FF"/>
      </bottom>
      <diagonal/>
    </border>
    <border>
      <left style="thin">
        <color indexed="64"/>
      </left>
      <right style="medium">
        <color theme="3" tint="0.249977111117893"/>
      </right>
      <top style="thin">
        <color indexed="64"/>
      </top>
      <bottom style="medium">
        <color rgb="FF0000FF"/>
      </bottom>
      <diagonal/>
    </border>
    <border>
      <left style="thin">
        <color indexed="64"/>
      </left>
      <right style="thin">
        <color indexed="64"/>
      </right>
      <top/>
      <bottom style="medium">
        <color theme="3" tint="0.249977111117893"/>
      </bottom>
      <diagonal/>
    </border>
    <border>
      <left style="thin">
        <color indexed="64"/>
      </left>
      <right style="medium">
        <color theme="3" tint="0.249977111117893"/>
      </right>
      <top/>
      <bottom style="medium">
        <color theme="3" tint="0.249977111117893"/>
      </bottom>
      <diagonal/>
    </border>
    <border>
      <left style="thin">
        <color indexed="64"/>
      </left>
      <right style="thin">
        <color indexed="64"/>
      </right>
      <top/>
      <bottom/>
      <diagonal/>
    </border>
    <border>
      <left style="thin">
        <color indexed="64"/>
      </left>
      <right style="medium">
        <color theme="3" tint="0.249977111117893"/>
      </right>
      <top/>
      <bottom style="medium">
        <color rgb="FF0000FF"/>
      </bottom>
      <diagonal/>
    </border>
    <border>
      <left style="medium">
        <color rgb="FF0000FF"/>
      </left>
      <right/>
      <top style="medium">
        <color rgb="FF0000FF"/>
      </top>
      <bottom/>
      <diagonal/>
    </border>
    <border>
      <left/>
      <right/>
      <top style="medium">
        <color rgb="FF0000FF"/>
      </top>
      <bottom/>
      <diagonal/>
    </border>
    <border>
      <left style="thin">
        <color indexed="64"/>
      </left>
      <right style="thin">
        <color indexed="64"/>
      </right>
      <top style="medium">
        <color rgb="FF0000FF"/>
      </top>
      <bottom style="thin">
        <color indexed="64"/>
      </bottom>
      <diagonal/>
    </border>
    <border>
      <left style="thin">
        <color indexed="64"/>
      </left>
      <right style="medium">
        <color rgb="FF0000FF"/>
      </right>
      <top style="medium">
        <color rgb="FF0000FF"/>
      </top>
      <bottom style="thin">
        <color indexed="64"/>
      </bottom>
      <diagonal/>
    </border>
    <border>
      <left style="medium">
        <color rgb="FF0000FF"/>
      </left>
      <right/>
      <top/>
      <bottom style="medium">
        <color rgb="FF0000FF"/>
      </bottom>
      <diagonal/>
    </border>
    <border>
      <left/>
      <right/>
      <top/>
      <bottom style="medium">
        <color rgb="FF0000FF"/>
      </bottom>
      <diagonal/>
    </border>
    <border>
      <left style="thin">
        <color indexed="64"/>
      </left>
      <right style="medium">
        <color rgb="FF0000FF"/>
      </right>
      <top style="thin">
        <color indexed="64"/>
      </top>
      <bottom style="medium">
        <color rgb="FF0000FF"/>
      </bottom>
      <diagonal/>
    </border>
    <border>
      <left/>
      <right style="thin">
        <color indexed="64"/>
      </right>
      <top style="medium">
        <color rgb="FF0000FF"/>
      </top>
      <bottom/>
      <diagonal/>
    </border>
    <border>
      <left style="thin">
        <color indexed="64"/>
      </left>
      <right style="medium">
        <color rgb="FF0000FF"/>
      </right>
      <top/>
      <bottom style="thin">
        <color indexed="64"/>
      </bottom>
      <diagonal/>
    </border>
    <border>
      <left/>
      <right style="medium">
        <color rgb="FF0000FF"/>
      </right>
      <top style="medium">
        <color rgb="FF0000FF"/>
      </top>
      <bottom/>
      <diagonal/>
    </border>
    <border>
      <left style="thin">
        <color indexed="64"/>
      </left>
      <right style="medium">
        <color rgb="FF0000FF"/>
      </right>
      <top style="thin">
        <color indexed="64"/>
      </top>
      <bottom style="thin">
        <color indexed="64"/>
      </bottom>
      <diagonal/>
    </border>
    <border>
      <left/>
      <right style="medium">
        <color rgb="FF0000FF"/>
      </right>
      <top/>
      <bottom/>
      <diagonal/>
    </border>
    <border>
      <left style="medium">
        <color rgb="FF0000FF"/>
      </left>
      <right style="thin">
        <color theme="9" tint="-0.249977111117893"/>
      </right>
      <top style="medium">
        <color rgb="FF0000FF"/>
      </top>
      <bottom style="medium">
        <color theme="9" tint="-0.499984740745262"/>
      </bottom>
      <diagonal/>
    </border>
    <border>
      <left style="thin">
        <color theme="9" tint="-0.249977111117893"/>
      </left>
      <right style="thin">
        <color theme="9" tint="-0.249977111117893"/>
      </right>
      <top style="medium">
        <color rgb="FF0000FF"/>
      </top>
      <bottom style="medium">
        <color theme="9" tint="-0.499984740745262"/>
      </bottom>
      <diagonal/>
    </border>
    <border>
      <left style="thin">
        <color theme="9" tint="-0.249977111117893"/>
      </left>
      <right style="medium">
        <color rgb="FF0000FF"/>
      </right>
      <top style="medium">
        <color rgb="FF0000FF"/>
      </top>
      <bottom style="medium">
        <color theme="9" tint="-0.499984740745262"/>
      </bottom>
      <diagonal/>
    </border>
    <border>
      <left style="medium">
        <color rgb="FF0000FF"/>
      </left>
      <right style="thin">
        <color indexed="64"/>
      </right>
      <top/>
      <bottom style="thin">
        <color indexed="64"/>
      </bottom>
      <diagonal/>
    </border>
    <border>
      <left style="medium">
        <color rgb="FF0000FF"/>
      </left>
      <right style="thin">
        <color indexed="64"/>
      </right>
      <top style="thin">
        <color indexed="64"/>
      </top>
      <bottom style="thin">
        <color indexed="64"/>
      </bottom>
      <diagonal/>
    </border>
    <border>
      <left style="thin">
        <color indexed="64"/>
      </left>
      <right style="medium">
        <color rgb="FF0000FF"/>
      </right>
      <top style="thin">
        <color indexed="64"/>
      </top>
      <bottom style="medium">
        <color theme="3" tint="0.249977111117893"/>
      </bottom>
      <diagonal/>
    </border>
    <border>
      <left style="medium">
        <color rgb="FF0000FF"/>
      </left>
      <right style="medium">
        <color theme="3" tint="0.249977111117893"/>
      </right>
      <top style="thin">
        <color indexed="64"/>
      </top>
      <bottom style="thin">
        <color indexed="64"/>
      </bottom>
      <diagonal/>
    </border>
    <border>
      <left style="medium">
        <color rgb="FF0000FF"/>
      </left>
      <right style="medium">
        <color theme="3" tint="0.249977111117893"/>
      </right>
      <top style="thin">
        <color indexed="64"/>
      </top>
      <bottom style="medium">
        <color theme="3" tint="0.249977111117893"/>
      </bottom>
      <diagonal/>
    </border>
    <border>
      <left style="medium">
        <color rgb="FF0000FF"/>
      </left>
      <right style="medium">
        <color theme="3" tint="0.249977111117893"/>
      </right>
      <top style="thin">
        <color indexed="64"/>
      </top>
      <bottom style="medium">
        <color rgb="FF0000FF"/>
      </bottom>
      <diagonal/>
    </border>
    <border>
      <left style="medium">
        <color rgb="FF3333FF"/>
      </left>
      <right style="thin">
        <color theme="9" tint="-0.249977111117893"/>
      </right>
      <top style="medium">
        <color rgb="FF3333FF"/>
      </top>
      <bottom style="medium">
        <color theme="9" tint="-0.499984740745262"/>
      </bottom>
      <diagonal/>
    </border>
    <border>
      <left style="thin">
        <color theme="9" tint="-0.249977111117893"/>
      </left>
      <right style="thin">
        <color theme="9" tint="-0.249977111117893"/>
      </right>
      <top style="medium">
        <color rgb="FF3333FF"/>
      </top>
      <bottom style="medium">
        <color theme="9" tint="-0.499984740745262"/>
      </bottom>
      <diagonal/>
    </border>
    <border>
      <left style="thin">
        <color theme="9" tint="-0.249977111117893"/>
      </left>
      <right style="medium">
        <color rgb="FF3333FF"/>
      </right>
      <top style="medium">
        <color rgb="FF3333FF"/>
      </top>
      <bottom style="medium">
        <color theme="9" tint="-0.499984740745262"/>
      </bottom>
      <diagonal/>
    </border>
    <border>
      <left style="medium">
        <color rgb="FF3333FF"/>
      </left>
      <right style="thin">
        <color indexed="64"/>
      </right>
      <top/>
      <bottom style="thin">
        <color indexed="64"/>
      </bottom>
      <diagonal/>
    </border>
    <border>
      <left style="thin">
        <color indexed="64"/>
      </left>
      <right style="medium">
        <color rgb="FF3333FF"/>
      </right>
      <top/>
      <bottom style="thin">
        <color indexed="64"/>
      </bottom>
      <diagonal/>
    </border>
    <border>
      <left style="medium">
        <color rgb="FF3333FF"/>
      </left>
      <right style="thin">
        <color indexed="64"/>
      </right>
      <top style="thin">
        <color indexed="64"/>
      </top>
      <bottom style="thin">
        <color indexed="64"/>
      </bottom>
      <diagonal/>
    </border>
    <border>
      <left style="thin">
        <color indexed="64"/>
      </left>
      <right style="medium">
        <color rgb="FF3333FF"/>
      </right>
      <top style="thin">
        <color indexed="64"/>
      </top>
      <bottom/>
      <diagonal/>
    </border>
    <border>
      <left style="medium">
        <color rgb="FF3333FF"/>
      </left>
      <right style="thin">
        <color indexed="64"/>
      </right>
      <top style="thin">
        <color indexed="64"/>
      </top>
      <bottom style="medium">
        <color theme="3" tint="0.249977111117893"/>
      </bottom>
      <diagonal/>
    </border>
    <border>
      <left style="thin">
        <color indexed="64"/>
      </left>
      <right style="medium">
        <color rgb="FF3333FF"/>
      </right>
      <top style="thin">
        <color indexed="64"/>
      </top>
      <bottom style="medium">
        <color theme="3" tint="0.249977111117893"/>
      </bottom>
      <diagonal/>
    </border>
    <border>
      <left style="medium">
        <color rgb="FF3333FF"/>
      </left>
      <right style="thin">
        <color indexed="64"/>
      </right>
      <top style="thin">
        <color indexed="64"/>
      </top>
      <bottom style="medium">
        <color rgb="FF3333FF"/>
      </bottom>
      <diagonal/>
    </border>
    <border>
      <left style="thin">
        <color indexed="64"/>
      </left>
      <right style="thin">
        <color indexed="64"/>
      </right>
      <top style="thin">
        <color indexed="64"/>
      </top>
      <bottom style="medium">
        <color rgb="FF3333FF"/>
      </bottom>
      <diagonal/>
    </border>
    <border>
      <left style="thin">
        <color indexed="64"/>
      </left>
      <right style="medium">
        <color rgb="FF3333FF"/>
      </right>
      <top style="thin">
        <color indexed="64"/>
      </top>
      <bottom style="medium">
        <color rgb="FF3333FF"/>
      </bottom>
      <diagonal/>
    </border>
    <border>
      <left/>
      <right/>
      <top/>
      <bottom style="thin">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rgb="FFCC9900"/>
      </left>
      <right/>
      <top style="thin">
        <color indexed="64"/>
      </top>
      <bottom style="medium">
        <color rgb="FF3333FF"/>
      </bottom>
      <diagonal/>
    </border>
    <border>
      <left/>
      <right style="medium">
        <color rgb="FF0000FF"/>
      </right>
      <top style="thin">
        <color indexed="64"/>
      </top>
      <bottom style="medium">
        <color rgb="FF3333FF"/>
      </bottom>
      <diagonal/>
    </border>
    <border>
      <left style="medium">
        <color rgb="FFCC9900"/>
      </left>
      <right/>
      <top style="thin">
        <color indexed="64"/>
      </top>
      <bottom style="thin">
        <color indexed="64"/>
      </bottom>
      <diagonal/>
    </border>
    <border>
      <left/>
      <right style="medium">
        <color rgb="FF0000FF"/>
      </right>
      <top style="thin">
        <color indexed="64"/>
      </top>
      <bottom style="thin">
        <color indexed="64"/>
      </bottom>
      <diagonal/>
    </border>
    <border>
      <left style="medium">
        <color rgb="FF3333FF"/>
      </left>
      <right style="thin">
        <color indexed="64"/>
      </right>
      <top style="thin">
        <color indexed="64"/>
      </top>
      <bottom/>
      <diagonal/>
    </border>
    <border>
      <left/>
      <right/>
      <top style="medium">
        <color rgb="FF3333FF"/>
      </top>
      <bottom/>
      <diagonal/>
    </border>
    <border>
      <left/>
      <right style="medium">
        <color rgb="FF3333FF"/>
      </right>
      <top style="medium">
        <color rgb="FF3333FF"/>
      </top>
      <bottom/>
      <diagonal/>
    </border>
    <border>
      <left/>
      <right style="medium">
        <color rgb="FF3333FF"/>
      </right>
      <top/>
      <bottom/>
      <diagonal/>
    </border>
    <border>
      <left/>
      <right/>
      <top/>
      <bottom style="medium">
        <color rgb="FF3333FF"/>
      </bottom>
      <diagonal/>
    </border>
    <border>
      <left/>
      <right style="medium">
        <color rgb="FF3333FF"/>
      </right>
      <top/>
      <bottom style="medium">
        <color rgb="FF3333FF"/>
      </bottom>
      <diagonal/>
    </border>
    <border>
      <left style="medium">
        <color rgb="FF0000FF"/>
      </left>
      <right style="thin">
        <color indexed="64"/>
      </right>
      <top style="thin">
        <color indexed="64"/>
      </top>
      <bottom/>
      <diagonal/>
    </border>
    <border>
      <left style="thin">
        <color indexed="64"/>
      </left>
      <right style="medium">
        <color rgb="FF0000FF"/>
      </right>
      <top style="thin">
        <color indexed="64"/>
      </top>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right style="thin">
        <color indexed="64"/>
      </right>
      <top/>
      <bottom style="medium">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double">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top style="medium">
        <color indexed="64"/>
      </top>
      <bottom style="thick">
        <color indexed="64"/>
      </bottom>
      <diagonal/>
    </border>
    <border>
      <left/>
      <right style="thin">
        <color indexed="64"/>
      </right>
      <top style="thick">
        <color indexed="64"/>
      </top>
      <bottom style="double">
        <color indexed="64"/>
      </bottom>
      <diagonal/>
    </border>
    <border>
      <left style="thin">
        <color indexed="64"/>
      </left>
      <right/>
      <top style="thick">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FF"/>
      </left>
      <right style="medium">
        <color rgb="FF0000FF"/>
      </right>
      <top style="medium">
        <color rgb="FF0000FF"/>
      </top>
      <bottom style="thin">
        <color indexed="64"/>
      </bottom>
      <diagonal/>
    </border>
    <border>
      <left style="medium">
        <color rgb="FF0000FF"/>
      </left>
      <right style="medium">
        <color rgb="FF0000FF"/>
      </right>
      <top style="thin">
        <color indexed="64"/>
      </top>
      <bottom style="thin">
        <color indexed="64"/>
      </bottom>
      <diagonal/>
    </border>
    <border>
      <left style="medium">
        <color rgb="FF0000FF"/>
      </left>
      <right style="medium">
        <color rgb="FF0000FF"/>
      </right>
      <top style="thin">
        <color indexed="64"/>
      </top>
      <bottom style="medium">
        <color rgb="FF0000FF"/>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7" fillId="0" borderId="0"/>
    <xf numFmtId="43" fontId="1" fillId="0" borderId="0" applyFont="0" applyFill="0" applyBorder="0" applyAlignment="0" applyProtection="0"/>
    <xf numFmtId="9" fontId="1" fillId="0" borderId="0" applyFont="0" applyFill="0" applyBorder="0" applyAlignment="0" applyProtection="0"/>
    <xf numFmtId="0" fontId="68" fillId="0" borderId="0" applyNumberFormat="0" applyFill="0" applyBorder="0" applyAlignment="0" applyProtection="0"/>
  </cellStyleXfs>
  <cellXfs count="846">
    <xf numFmtId="0" fontId="0" fillId="0" borderId="0" xfId="0"/>
    <xf numFmtId="0" fontId="4" fillId="0" borderId="1" xfId="4" applyFont="1" applyBorder="1" applyAlignment="1">
      <alignment horizontal="center"/>
    </xf>
    <xf numFmtId="0" fontId="3" fillId="0" borderId="0" xfId="4"/>
    <xf numFmtId="0" fontId="4" fillId="0" borderId="2" xfId="4" applyFont="1" applyBorder="1" applyAlignment="1">
      <alignment horizontal="left"/>
    </xf>
    <xf numFmtId="0" fontId="3" fillId="0" borderId="0" xfId="4" applyAlignment="1">
      <alignment horizontal="center"/>
    </xf>
    <xf numFmtId="0" fontId="5" fillId="0" borderId="0" xfId="4" applyFont="1"/>
    <xf numFmtId="0" fontId="2" fillId="0" borderId="0" xfId="0" applyFont="1" applyAlignment="1">
      <alignment horizontal="center"/>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xf>
    <xf numFmtId="16" fontId="0" fillId="0" borderId="0" xfId="0" quotePrefix="1" applyNumberFormat="1" applyAlignment="1">
      <alignment horizontal="center"/>
    </xf>
    <xf numFmtId="0" fontId="0" fillId="0" borderId="0" xfId="0" quotePrefix="1" applyAlignment="1">
      <alignment horizontal="center"/>
    </xf>
    <xf numFmtId="0" fontId="2" fillId="0" borderId="0" xfId="0" applyFont="1" applyAlignment="1">
      <alignment horizontal="center" wrapText="1"/>
    </xf>
    <xf numFmtId="37" fontId="11" fillId="2" borderId="1" xfId="5" applyNumberFormat="1" applyFont="1" applyFill="1" applyBorder="1" applyProtection="1">
      <protection locked="0"/>
    </xf>
    <xf numFmtId="44" fontId="0" fillId="0" borderId="0" xfId="0" applyNumberFormat="1" applyAlignment="1">
      <alignment vertical="center"/>
    </xf>
    <xf numFmtId="37" fontId="11" fillId="0" borderId="1" xfId="5" applyNumberFormat="1" applyFont="1" applyBorder="1" applyAlignment="1" applyProtection="1">
      <alignment wrapText="1"/>
      <protection locked="0"/>
    </xf>
    <xf numFmtId="0" fontId="18" fillId="0" borderId="0" xfId="0" applyFont="1" applyAlignment="1">
      <alignment vertical="center"/>
    </xf>
    <xf numFmtId="0" fontId="6" fillId="0" borderId="0" xfId="0" applyFont="1" applyAlignment="1">
      <alignment horizontal="center" vertical="center"/>
    </xf>
    <xf numFmtId="44" fontId="0" fillId="0" borderId="0" xfId="2" applyFont="1" applyAlignment="1" applyProtection="1">
      <alignment vertical="center"/>
    </xf>
    <xf numFmtId="10" fontId="0" fillId="0" borderId="0" xfId="3" applyNumberFormat="1" applyFont="1" applyBorder="1" applyAlignment="1" applyProtection="1">
      <alignment vertical="center"/>
    </xf>
    <xf numFmtId="10" fontId="0" fillId="2" borderId="1" xfId="3" applyNumberFormat="1" applyFont="1" applyFill="1" applyBorder="1" applyAlignment="1" applyProtection="1">
      <alignment vertical="center"/>
      <protection locked="0"/>
    </xf>
    <xf numFmtId="0" fontId="0" fillId="2" borderId="25" xfId="0" applyFill="1" applyBorder="1" applyAlignment="1" applyProtection="1">
      <alignment horizontal="left" vertical="center" wrapText="1"/>
      <protection locked="0"/>
    </xf>
    <xf numFmtId="0" fontId="0" fillId="2" borderId="7" xfId="0" applyFill="1" applyBorder="1" applyAlignment="1" applyProtection="1">
      <alignment vertical="center"/>
      <protection locked="0"/>
    </xf>
    <xf numFmtId="0" fontId="0" fillId="2" borderId="30" xfId="0" applyFill="1" applyBorder="1" applyAlignment="1" applyProtection="1">
      <alignment horizontal="left" vertical="center" wrapText="1"/>
      <protection locked="0"/>
    </xf>
    <xf numFmtId="165" fontId="11" fillId="0" borderId="0" xfId="3" applyNumberFormat="1" applyFont="1" applyProtection="1"/>
    <xf numFmtId="165" fontId="10" fillId="0" borderId="41" xfId="3" applyNumberFormat="1" applyFont="1" applyFill="1" applyBorder="1" applyProtection="1"/>
    <xf numFmtId="165" fontId="10" fillId="0" borderId="32" xfId="3" applyNumberFormat="1" applyFont="1" applyFill="1" applyBorder="1" applyProtection="1"/>
    <xf numFmtId="165" fontId="10" fillId="0" borderId="32" xfId="3" applyNumberFormat="1" applyFont="1" applyBorder="1" applyProtection="1"/>
    <xf numFmtId="165" fontId="12" fillId="5" borderId="7" xfId="3" applyNumberFormat="1" applyFont="1" applyFill="1" applyBorder="1" applyProtection="1"/>
    <xf numFmtId="164" fontId="11" fillId="0" borderId="1" xfId="1" applyNumberFormat="1" applyFont="1" applyBorder="1" applyProtection="1"/>
    <xf numFmtId="10" fontId="11" fillId="0" borderId="1" xfId="3" applyNumberFormat="1" applyFont="1" applyBorder="1" applyAlignment="1" applyProtection="1">
      <alignment horizontal="center"/>
    </xf>
    <xf numFmtId="165" fontId="11" fillId="0" borderId="1" xfId="3" applyNumberFormat="1" applyFont="1" applyBorder="1" applyProtection="1"/>
    <xf numFmtId="165" fontId="11" fillId="9" borderId="1" xfId="3" applyNumberFormat="1" applyFont="1" applyFill="1" applyBorder="1" applyProtection="1"/>
    <xf numFmtId="164" fontId="11" fillId="9" borderId="1" xfId="1" applyNumberFormat="1" applyFont="1" applyFill="1" applyBorder="1" applyProtection="1"/>
    <xf numFmtId="164" fontId="15" fillId="6" borderId="1" xfId="1" applyNumberFormat="1" applyFont="1" applyFill="1" applyBorder="1" applyProtection="1"/>
    <xf numFmtId="164" fontId="15" fillId="6" borderId="1" xfId="1" applyNumberFormat="1" applyFont="1" applyFill="1" applyBorder="1" applyAlignment="1" applyProtection="1">
      <alignment horizontal="center"/>
    </xf>
    <xf numFmtId="165" fontId="15" fillId="6" borderId="1" xfId="3" applyNumberFormat="1" applyFont="1" applyFill="1" applyBorder="1" applyProtection="1"/>
    <xf numFmtId="164" fontId="15" fillId="6" borderId="1" xfId="1" applyNumberFormat="1" applyFont="1" applyFill="1" applyBorder="1" applyAlignment="1" applyProtection="1">
      <alignment wrapText="1"/>
    </xf>
    <xf numFmtId="165" fontId="12" fillId="5" borderId="1" xfId="3" applyNumberFormat="1" applyFont="1" applyFill="1" applyBorder="1" applyProtection="1"/>
    <xf numFmtId="164" fontId="12" fillId="5" borderId="1" xfId="1" applyNumberFormat="1" applyFont="1" applyFill="1" applyBorder="1" applyProtection="1"/>
    <xf numFmtId="164" fontId="11" fillId="7" borderId="1" xfId="1" applyNumberFormat="1" applyFont="1" applyFill="1" applyBorder="1" applyProtection="1"/>
    <xf numFmtId="165" fontId="11" fillId="5" borderId="1" xfId="3" applyNumberFormat="1" applyFont="1" applyFill="1" applyBorder="1" applyProtection="1"/>
    <xf numFmtId="164" fontId="11" fillId="5" borderId="1" xfId="1" applyNumberFormat="1" applyFont="1" applyFill="1" applyBorder="1" applyProtection="1"/>
    <xf numFmtId="164" fontId="15" fillId="8" borderId="1" xfId="1" applyNumberFormat="1" applyFont="1" applyFill="1" applyBorder="1" applyProtection="1"/>
    <xf numFmtId="165" fontId="15" fillId="8" borderId="1" xfId="3" applyNumberFormat="1" applyFont="1" applyFill="1" applyBorder="1" applyProtection="1"/>
    <xf numFmtId="10" fontId="11" fillId="7" borderId="1" xfId="3" applyNumberFormat="1" applyFont="1" applyFill="1" applyBorder="1" applyAlignment="1" applyProtection="1">
      <alignment horizontal="center"/>
    </xf>
    <xf numFmtId="165" fontId="11" fillId="7" borderId="1" xfId="3" applyNumberFormat="1" applyFont="1" applyFill="1" applyBorder="1" applyProtection="1"/>
    <xf numFmtId="10" fontId="11" fillId="0" borderId="1" xfId="3" applyNumberFormat="1" applyFont="1" applyFill="1" applyBorder="1" applyAlignment="1" applyProtection="1">
      <alignment horizontal="center"/>
    </xf>
    <xf numFmtId="10" fontId="11" fillId="7" borderId="1" xfId="3" applyNumberFormat="1" applyFont="1" applyFill="1" applyBorder="1" applyProtection="1"/>
    <xf numFmtId="10" fontId="11" fillId="9" borderId="1" xfId="3" applyNumberFormat="1" applyFont="1" applyFill="1" applyBorder="1" applyAlignment="1" applyProtection="1">
      <alignment horizontal="center"/>
    </xf>
    <xf numFmtId="165" fontId="11" fillId="9" borderId="1" xfId="3" applyNumberFormat="1" applyFont="1" applyFill="1" applyBorder="1" applyAlignment="1" applyProtection="1">
      <alignment horizontal="center"/>
    </xf>
    <xf numFmtId="10" fontId="11" fillId="9" borderId="1" xfId="3" applyNumberFormat="1" applyFont="1" applyFill="1" applyBorder="1" applyAlignment="1" applyProtection="1">
      <alignment horizontal="center" wrapText="1"/>
    </xf>
    <xf numFmtId="166" fontId="15" fillId="10" borderId="28" xfId="2" applyNumberFormat="1" applyFont="1" applyFill="1" applyBorder="1" applyAlignment="1" applyProtection="1">
      <alignment vertical="center"/>
    </xf>
    <xf numFmtId="166" fontId="15" fillId="10" borderId="28" xfId="2" applyNumberFormat="1" applyFont="1" applyFill="1" applyBorder="1" applyAlignment="1" applyProtection="1">
      <alignment horizontal="center" vertical="center"/>
    </xf>
    <xf numFmtId="166" fontId="15" fillId="10" borderId="28" xfId="2" applyNumberFormat="1" applyFont="1" applyFill="1" applyBorder="1" applyAlignment="1" applyProtection="1">
      <alignment vertical="center" wrapText="1"/>
    </xf>
    <xf numFmtId="165" fontId="15" fillId="10" borderId="28" xfId="3" applyNumberFormat="1" applyFont="1" applyFill="1" applyBorder="1" applyAlignment="1" applyProtection="1">
      <alignment vertical="center"/>
    </xf>
    <xf numFmtId="0" fontId="10" fillId="2" borderId="18" xfId="5" applyFont="1" applyFill="1" applyBorder="1" applyProtection="1">
      <protection locked="0"/>
    </xf>
    <xf numFmtId="0" fontId="10" fillId="2" borderId="34" xfId="5" applyFont="1" applyFill="1" applyBorder="1" applyAlignment="1" applyProtection="1">
      <alignment horizontal="left"/>
      <protection locked="0"/>
    </xf>
    <xf numFmtId="0" fontId="10" fillId="2" borderId="32" xfId="5" applyFont="1" applyFill="1" applyBorder="1" applyProtection="1">
      <protection locked="0"/>
    </xf>
    <xf numFmtId="165" fontId="10" fillId="2" borderId="32" xfId="3" applyNumberFormat="1" applyFont="1" applyFill="1" applyBorder="1" applyProtection="1">
      <protection locked="0"/>
    </xf>
    <xf numFmtId="44" fontId="0" fillId="0" borderId="0" xfId="2" applyFont="1" applyBorder="1" applyAlignment="1" applyProtection="1">
      <alignment vertical="center"/>
    </xf>
    <xf numFmtId="0" fontId="0" fillId="2" borderId="47" xfId="0" applyFill="1" applyBorder="1" applyAlignment="1" applyProtection="1">
      <alignment horizontal="left" vertical="center" wrapText="1"/>
      <protection locked="0"/>
    </xf>
    <xf numFmtId="17" fontId="0" fillId="2" borderId="48" xfId="0" applyNumberFormat="1" applyFill="1" applyBorder="1" applyAlignment="1" applyProtection="1">
      <alignment vertical="center"/>
      <protection locked="0"/>
    </xf>
    <xf numFmtId="0" fontId="0" fillId="2" borderId="49" xfId="0" applyFill="1" applyBorder="1" applyAlignment="1" applyProtection="1">
      <alignment horizontal="left" vertical="center" wrapText="1"/>
      <protection locked="0"/>
    </xf>
    <xf numFmtId="0" fontId="0" fillId="2" borderId="51" xfId="0" applyFill="1" applyBorder="1" applyAlignment="1" applyProtection="1">
      <alignment horizontal="left" vertical="center" wrapText="1"/>
      <protection locked="0"/>
    </xf>
    <xf numFmtId="167" fontId="0" fillId="2" borderId="45" xfId="0" applyNumberFormat="1" applyFill="1" applyBorder="1" applyAlignment="1" applyProtection="1">
      <alignment vertical="center"/>
      <protection locked="0"/>
    </xf>
    <xf numFmtId="0" fontId="0" fillId="2" borderId="55" xfId="0" applyFill="1" applyBorder="1" applyAlignment="1" applyProtection="1">
      <alignment horizontal="left" vertical="center" wrapText="1"/>
      <protection locked="0"/>
    </xf>
    <xf numFmtId="0" fontId="0" fillId="2" borderId="58" xfId="0" applyFill="1" applyBorder="1" applyAlignment="1" applyProtection="1">
      <alignment horizontal="left" vertical="center" wrapText="1"/>
      <protection locked="0"/>
    </xf>
    <xf numFmtId="0" fontId="0" fillId="2" borderId="60" xfId="0" applyFill="1" applyBorder="1" applyAlignment="1" applyProtection="1">
      <alignment horizontal="left" vertical="center" wrapText="1"/>
      <protection locked="0"/>
    </xf>
    <xf numFmtId="0" fontId="0" fillId="2" borderId="62" xfId="0" applyFill="1" applyBorder="1" applyAlignment="1" applyProtection="1">
      <alignment horizontal="left" vertical="center" wrapText="1"/>
      <protection locked="0"/>
    </xf>
    <xf numFmtId="2" fontId="0" fillId="2" borderId="1" xfId="0" applyNumberFormat="1" applyFill="1" applyBorder="1" applyAlignment="1" applyProtection="1">
      <alignment vertical="center"/>
      <protection locked="0"/>
    </xf>
    <xf numFmtId="1" fontId="0" fillId="2" borderId="1" xfId="0" applyNumberFormat="1" applyFill="1" applyBorder="1" applyAlignment="1" applyProtection="1">
      <alignment vertical="center"/>
      <protection locked="0"/>
    </xf>
    <xf numFmtId="166" fontId="15" fillId="0" borderId="0" xfId="2" applyNumberFormat="1" applyFont="1" applyFill="1" applyBorder="1" applyAlignment="1" applyProtection="1">
      <alignment vertical="center"/>
    </xf>
    <xf numFmtId="166" fontId="15" fillId="0" borderId="0" xfId="2" applyNumberFormat="1" applyFont="1" applyFill="1" applyBorder="1" applyAlignment="1" applyProtection="1">
      <alignment horizontal="center" vertical="center"/>
    </xf>
    <xf numFmtId="166" fontId="15" fillId="0" borderId="0" xfId="2" applyNumberFormat="1" applyFont="1" applyFill="1" applyBorder="1" applyAlignment="1" applyProtection="1">
      <alignment vertical="center" wrapText="1"/>
    </xf>
    <xf numFmtId="165" fontId="15" fillId="0" borderId="0" xfId="3" applyNumberFormat="1" applyFont="1" applyFill="1" applyBorder="1" applyAlignment="1" applyProtection="1">
      <alignment vertical="center"/>
    </xf>
    <xf numFmtId="0" fontId="10" fillId="2" borderId="37" xfId="5" applyFont="1" applyFill="1" applyBorder="1" applyProtection="1">
      <protection locked="0"/>
    </xf>
    <xf numFmtId="164" fontId="11" fillId="0" borderId="1" xfId="1" applyNumberFormat="1" applyFont="1" applyFill="1" applyBorder="1" applyProtection="1"/>
    <xf numFmtId="165" fontId="11" fillId="0" borderId="1" xfId="3" applyNumberFormat="1" applyFont="1" applyFill="1" applyBorder="1" applyProtection="1"/>
    <xf numFmtId="166" fontId="15" fillId="9" borderId="0" xfId="2" applyNumberFormat="1" applyFont="1" applyFill="1" applyBorder="1" applyAlignment="1" applyProtection="1">
      <alignment vertical="center"/>
    </xf>
    <xf numFmtId="164" fontId="15" fillId="6" borderId="62" xfId="1" applyNumberFormat="1" applyFont="1" applyFill="1" applyBorder="1" applyProtection="1"/>
    <xf numFmtId="164" fontId="15" fillId="8" borderId="62" xfId="1" applyNumberFormat="1" applyFont="1" applyFill="1" applyBorder="1" applyProtection="1"/>
    <xf numFmtId="166" fontId="15" fillId="10" borderId="69" xfId="2" applyNumberFormat="1" applyFont="1" applyFill="1" applyBorder="1" applyAlignment="1" applyProtection="1">
      <alignment vertical="center"/>
    </xf>
    <xf numFmtId="166" fontId="15" fillId="9" borderId="63" xfId="2" applyNumberFormat="1" applyFont="1" applyFill="1" applyBorder="1" applyAlignment="1" applyProtection="1">
      <alignment vertical="center"/>
    </xf>
    <xf numFmtId="165" fontId="14" fillId="3" borderId="74" xfId="3" applyNumberFormat="1" applyFont="1" applyFill="1" applyBorder="1" applyAlignment="1" applyProtection="1">
      <alignment horizontal="center" wrapText="1"/>
    </xf>
    <xf numFmtId="0" fontId="11" fillId="0" borderId="20" xfId="5" applyFont="1" applyBorder="1" applyAlignment="1" applyProtection="1">
      <alignment wrapText="1"/>
      <protection locked="0"/>
    </xf>
    <xf numFmtId="0" fontId="11" fillId="0" borderId="20" xfId="5" applyFont="1" applyBorder="1" applyAlignment="1" applyProtection="1">
      <alignment vertical="center" wrapText="1"/>
      <protection locked="0"/>
    </xf>
    <xf numFmtId="0" fontId="11" fillId="7" borderId="78" xfId="1" applyNumberFormat="1" applyFont="1" applyFill="1" applyBorder="1" applyProtection="1"/>
    <xf numFmtId="166" fontId="15" fillId="10" borderId="83" xfId="2" applyNumberFormat="1" applyFont="1" applyFill="1" applyBorder="1" applyAlignment="1" applyProtection="1">
      <alignment vertical="center"/>
    </xf>
    <xf numFmtId="166" fontId="15" fillId="10" borderId="83" xfId="2" applyNumberFormat="1" applyFont="1" applyFill="1" applyBorder="1" applyAlignment="1" applyProtection="1">
      <alignment horizontal="center" vertical="center"/>
    </xf>
    <xf numFmtId="166" fontId="15" fillId="10" borderId="83" xfId="2" applyNumberFormat="1" applyFont="1" applyFill="1" applyBorder="1" applyAlignment="1" applyProtection="1">
      <alignment vertical="center" wrapText="1"/>
    </xf>
    <xf numFmtId="165" fontId="15" fillId="10" borderId="83" xfId="3" applyNumberFormat="1" applyFont="1" applyFill="1" applyBorder="1" applyAlignment="1" applyProtection="1">
      <alignment vertical="center"/>
    </xf>
    <xf numFmtId="0" fontId="31" fillId="0" borderId="0" xfId="0" applyFont="1"/>
    <xf numFmtId="0" fontId="32" fillId="0" borderId="0" xfId="0" applyFont="1"/>
    <xf numFmtId="0" fontId="33" fillId="0" borderId="0" xfId="0" applyFont="1"/>
    <xf numFmtId="166" fontId="33" fillId="0" borderId="0" xfId="2" applyNumberFormat="1" applyFont="1" applyAlignment="1">
      <alignment vertical="top"/>
    </xf>
    <xf numFmtId="0" fontId="33" fillId="0" borderId="0" xfId="0" applyFont="1" applyAlignment="1">
      <alignment vertical="top" wrapText="1"/>
    </xf>
    <xf numFmtId="0" fontId="31" fillId="0" borderId="86" xfId="0" applyFont="1" applyBorder="1" applyAlignment="1">
      <alignment horizontal="left"/>
    </xf>
    <xf numFmtId="0" fontId="31" fillId="0" borderId="86" xfId="0" applyFont="1" applyBorder="1"/>
    <xf numFmtId="0" fontId="35" fillId="0" borderId="0" xfId="0" applyFont="1"/>
    <xf numFmtId="0" fontId="4" fillId="0" borderId="0" xfId="4" applyFont="1" applyAlignment="1">
      <alignment horizontal="center"/>
    </xf>
    <xf numFmtId="0" fontId="19" fillId="0" borderId="0" xfId="5" applyFont="1" applyAlignment="1">
      <alignment horizontal="left" vertical="center"/>
    </xf>
    <xf numFmtId="0" fontId="17" fillId="0" borderId="0" xfId="5" applyFont="1" applyAlignment="1">
      <alignment vertical="center"/>
    </xf>
    <xf numFmtId="0" fontId="22" fillId="11" borderId="0" xfId="5" applyFont="1" applyFill="1"/>
    <xf numFmtId="0" fontId="23" fillId="11" borderId="0" xfId="5" applyFont="1" applyFill="1"/>
    <xf numFmtId="0" fontId="12" fillId="5" borderId="15" xfId="0" applyFont="1" applyFill="1" applyBorder="1" applyAlignment="1">
      <alignment horizontal="right"/>
    </xf>
    <xf numFmtId="0" fontId="10" fillId="0" borderId="16" xfId="5" applyFont="1" applyBorder="1"/>
    <xf numFmtId="0" fontId="12" fillId="5" borderId="17" xfId="0" applyFont="1" applyFill="1" applyBorder="1" applyAlignment="1">
      <alignment horizontal="right"/>
    </xf>
    <xf numFmtId="0" fontId="10" fillId="0" borderId="0" xfId="5" applyFont="1"/>
    <xf numFmtId="0" fontId="14" fillId="3" borderId="38" xfId="0" applyFont="1" applyFill="1" applyBorder="1" applyAlignment="1">
      <alignment horizontal="center" wrapText="1"/>
    </xf>
    <xf numFmtId="0" fontId="14" fillId="3" borderId="39" xfId="0" applyFont="1" applyFill="1" applyBorder="1" applyAlignment="1">
      <alignment horizontal="center" wrapText="1"/>
    </xf>
    <xf numFmtId="0" fontId="14" fillId="3" borderId="40" xfId="0" applyFont="1" applyFill="1" applyBorder="1" applyAlignment="1">
      <alignment horizontal="left" wrapText="1"/>
    </xf>
    <xf numFmtId="0" fontId="12" fillId="5" borderId="19" xfId="0" applyFont="1" applyFill="1" applyBorder="1" applyAlignment="1">
      <alignment horizontal="right"/>
    </xf>
    <xf numFmtId="0" fontId="10" fillId="0" borderId="21" xfId="5" applyFont="1" applyBorder="1"/>
    <xf numFmtId="0" fontId="12" fillId="5" borderId="4" xfId="0" applyFont="1" applyFill="1" applyBorder="1" applyAlignment="1">
      <alignment horizontal="right"/>
    </xf>
    <xf numFmtId="0" fontId="10" fillId="0" borderId="6" xfId="5" applyFont="1" applyBorder="1"/>
    <xf numFmtId="0" fontId="10" fillId="0" borderId="36" xfId="5" applyFont="1" applyBorder="1"/>
    <xf numFmtId="0" fontId="10" fillId="0" borderId="41" xfId="5" applyFont="1" applyBorder="1"/>
    <xf numFmtId="0" fontId="10" fillId="0" borderId="20" xfId="5" applyFont="1" applyBorder="1"/>
    <xf numFmtId="0" fontId="10" fillId="0" borderId="19" xfId="5" applyFont="1" applyBorder="1"/>
    <xf numFmtId="0" fontId="10" fillId="0" borderId="32" xfId="5" applyFont="1" applyBorder="1"/>
    <xf numFmtId="0" fontId="10" fillId="0" borderId="20" xfId="5" applyFont="1" applyBorder="1" applyAlignment="1">
      <alignment horizontal="left"/>
    </xf>
    <xf numFmtId="0" fontId="12" fillId="5" borderId="31" xfId="0" applyFont="1" applyFill="1" applyBorder="1" applyAlignment="1">
      <alignment horizontal="right"/>
    </xf>
    <xf numFmtId="0" fontId="10" fillId="0" borderId="35" xfId="5" applyFont="1" applyBorder="1" applyAlignment="1">
      <alignment horizontal="left"/>
    </xf>
    <xf numFmtId="0" fontId="36" fillId="0" borderId="0" xfId="5" applyFont="1"/>
    <xf numFmtId="0" fontId="2" fillId="0" borderId="0" xfId="0" applyFont="1"/>
    <xf numFmtId="0" fontId="2" fillId="0" borderId="85" xfId="0" applyFont="1" applyBorder="1" applyAlignment="1">
      <alignment horizontal="center"/>
    </xf>
    <xf numFmtId="166" fontId="2" fillId="0" borderId="0" xfId="2" applyNumberFormat="1" applyFont="1" applyProtection="1"/>
    <xf numFmtId="166" fontId="2" fillId="0" borderId="85" xfId="2" applyNumberFormat="1" applyFont="1" applyBorder="1" applyProtection="1"/>
    <xf numFmtId="166" fontId="2" fillId="0" borderId="0" xfId="2" applyNumberFormat="1" applyFont="1" applyBorder="1" applyProtection="1"/>
    <xf numFmtId="166" fontId="2" fillId="0" borderId="0" xfId="0" applyNumberFormat="1" applyFont="1"/>
    <xf numFmtId="0" fontId="0" fillId="0" borderId="0" xfId="0" applyAlignment="1">
      <alignment vertical="center" wrapText="1"/>
    </xf>
    <xf numFmtId="164" fontId="0" fillId="0" borderId="0" xfId="1" applyNumberFormat="1" applyFont="1" applyBorder="1" applyAlignment="1" applyProtection="1">
      <alignment horizontal="center" vertical="center"/>
    </xf>
    <xf numFmtId="0" fontId="6" fillId="0" borderId="0" xfId="0" applyFont="1" applyAlignment="1">
      <alignment horizontal="left" vertical="center"/>
    </xf>
    <xf numFmtId="164" fontId="0" fillId="0" borderId="57" xfId="1" applyNumberFormat="1" applyFont="1" applyBorder="1" applyAlignment="1" applyProtection="1">
      <alignment horizontal="center" vertical="center"/>
    </xf>
    <xf numFmtId="0" fontId="6" fillId="0" borderId="57" xfId="0" applyFont="1" applyBorder="1" applyAlignment="1">
      <alignment horizontal="left" vertical="center"/>
    </xf>
    <xf numFmtId="164" fontId="0" fillId="0" borderId="0" xfId="1" applyNumberFormat="1" applyFont="1" applyFill="1" applyBorder="1" applyAlignment="1" applyProtection="1">
      <alignment horizontal="center" vertical="center"/>
    </xf>
    <xf numFmtId="0" fontId="0" fillId="0" borderId="36" xfId="0" applyBorder="1" applyAlignment="1">
      <alignment vertical="center"/>
    </xf>
    <xf numFmtId="0" fontId="0" fillId="0" borderId="0" xfId="0" applyAlignment="1">
      <alignment horizontal="left" vertical="center" wrapText="1"/>
    </xf>
    <xf numFmtId="0" fontId="26" fillId="12" borderId="53" xfId="0" applyFont="1" applyFill="1" applyBorder="1" applyAlignment="1">
      <alignment horizontal="left" vertical="center"/>
    </xf>
    <xf numFmtId="0" fontId="25" fillId="12" borderId="53" xfId="0" applyFont="1" applyFill="1" applyBorder="1" applyAlignment="1">
      <alignment vertical="center"/>
    </xf>
    <xf numFmtId="164" fontId="25" fillId="12" borderId="53" xfId="1" applyNumberFormat="1" applyFont="1" applyFill="1" applyBorder="1" applyAlignment="1" applyProtection="1">
      <alignment horizontal="center" vertical="center"/>
    </xf>
    <xf numFmtId="0" fontId="25" fillId="12" borderId="61" xfId="0" applyFont="1" applyFill="1" applyBorder="1" applyAlignment="1">
      <alignment horizontal="left" vertical="center" wrapText="1"/>
    </xf>
    <xf numFmtId="164" fontId="0" fillId="0" borderId="27" xfId="1" applyNumberFormat="1" applyFont="1" applyBorder="1" applyAlignment="1" applyProtection="1">
      <alignment horizontal="center" vertical="center"/>
    </xf>
    <xf numFmtId="0" fontId="0" fillId="0" borderId="24" xfId="0" applyBorder="1" applyAlignment="1">
      <alignment vertical="center"/>
    </xf>
    <xf numFmtId="0" fontId="0" fillId="0" borderId="26" xfId="0" applyBorder="1" applyAlignment="1">
      <alignment vertical="center"/>
    </xf>
    <xf numFmtId="0" fontId="6" fillId="0" borderId="27" xfId="0" applyFont="1" applyBorder="1" applyAlignment="1">
      <alignment horizontal="left" vertical="center"/>
    </xf>
    <xf numFmtId="0" fontId="24" fillId="12" borderId="22" xfId="0" applyFont="1" applyFill="1" applyBorder="1" applyAlignment="1">
      <alignment vertical="center"/>
    </xf>
    <xf numFmtId="17" fontId="0" fillId="0" borderId="0" xfId="0" applyNumberFormat="1" applyAlignment="1">
      <alignment vertical="center"/>
    </xf>
    <xf numFmtId="0" fontId="27" fillId="12" borderId="23" xfId="0" applyFont="1" applyFill="1" applyBorder="1" applyAlignment="1">
      <alignment horizontal="left" vertical="center"/>
    </xf>
    <xf numFmtId="0" fontId="2" fillId="0" borderId="0" xfId="0" applyFont="1" applyAlignment="1">
      <alignment horizontal="center" vertical="center" wrapText="1"/>
    </xf>
    <xf numFmtId="2" fontId="0" fillId="7" borderId="7" xfId="0" applyNumberFormat="1" applyFill="1" applyBorder="1" applyAlignment="1">
      <alignment vertical="center"/>
    </xf>
    <xf numFmtId="43" fontId="0" fillId="0" borderId="0" xfId="1" applyFont="1" applyBorder="1" applyAlignment="1" applyProtection="1">
      <alignment horizontal="center" vertical="center"/>
    </xf>
    <xf numFmtId="2" fontId="0" fillId="7" borderId="1" xfId="0" applyNumberFormat="1" applyFill="1" applyBorder="1" applyAlignment="1">
      <alignment vertical="center"/>
    </xf>
    <xf numFmtId="0" fontId="0" fillId="0" borderId="43" xfId="0" applyBorder="1" applyAlignment="1">
      <alignment vertical="center"/>
    </xf>
    <xf numFmtId="0" fontId="6" fillId="0" borderId="44" xfId="0" applyFont="1" applyBorder="1" applyAlignment="1">
      <alignment horizontal="left" vertical="center"/>
    </xf>
    <xf numFmtId="2" fontId="0" fillId="7" borderId="45" xfId="0" applyNumberFormat="1" applyFill="1" applyBorder="1" applyAlignment="1">
      <alignment vertical="center"/>
    </xf>
    <xf numFmtId="43" fontId="0" fillId="0" borderId="46" xfId="1" applyFont="1" applyBorder="1" applyAlignment="1" applyProtection="1">
      <alignment horizontal="center" vertical="center"/>
    </xf>
    <xf numFmtId="0" fontId="0" fillId="0" borderId="52" xfId="0" applyBorder="1" applyAlignment="1">
      <alignment vertical="center"/>
    </xf>
    <xf numFmtId="0" fontId="6" fillId="0" borderId="59" xfId="0" applyFont="1" applyBorder="1" applyAlignment="1">
      <alignment horizontal="left" vertical="center"/>
    </xf>
    <xf numFmtId="164" fontId="0" fillId="0" borderId="53" xfId="1" applyNumberFormat="1" applyFont="1" applyBorder="1" applyAlignment="1" applyProtection="1">
      <alignment horizontal="center" vertical="center"/>
    </xf>
    <xf numFmtId="0" fontId="0" fillId="7" borderId="7" xfId="0" applyFill="1" applyBorder="1" applyAlignment="1">
      <alignment vertical="center"/>
    </xf>
    <xf numFmtId="0" fontId="0" fillId="0" borderId="56" xfId="0" applyBorder="1" applyAlignment="1">
      <alignment vertical="center"/>
    </xf>
    <xf numFmtId="2" fontId="0" fillId="7" borderId="46" xfId="0" applyNumberFormat="1" applyFill="1" applyBorder="1" applyAlignment="1">
      <alignment vertical="center"/>
    </xf>
    <xf numFmtId="0" fontId="6" fillId="0" borderId="5" xfId="0" applyFont="1" applyBorder="1" applyAlignment="1">
      <alignment horizontal="left" vertical="center"/>
    </xf>
    <xf numFmtId="43" fontId="0" fillId="0" borderId="50" xfId="1" applyFont="1" applyBorder="1" applyAlignment="1" applyProtection="1">
      <alignment horizontal="center" vertical="center"/>
    </xf>
    <xf numFmtId="0" fontId="0" fillId="4" borderId="48" xfId="0" applyFill="1" applyBorder="1" applyAlignment="1">
      <alignment vertical="center"/>
    </xf>
    <xf numFmtId="10" fontId="0" fillId="0" borderId="0" xfId="3" applyNumberFormat="1" applyFont="1" applyAlignment="1" applyProtection="1">
      <alignment vertical="center"/>
    </xf>
    <xf numFmtId="0" fontId="2" fillId="0" borderId="0" xfId="0" applyFont="1" applyAlignment="1">
      <alignment horizontal="left" vertical="center" wrapText="1"/>
    </xf>
    <xf numFmtId="0" fontId="24" fillId="12" borderId="23" xfId="0" applyFont="1" applyFill="1" applyBorder="1" applyAlignment="1">
      <alignment horizontal="center" vertical="center" wrapText="1"/>
    </xf>
    <xf numFmtId="0" fontId="24" fillId="12" borderId="29" xfId="0" applyFont="1" applyFill="1" applyBorder="1" applyAlignment="1">
      <alignment horizontal="left" vertical="center" wrapText="1"/>
    </xf>
    <xf numFmtId="0" fontId="2" fillId="0" borderId="0" xfId="0" applyFont="1" applyAlignment="1">
      <alignment horizontal="center" vertical="center"/>
    </xf>
    <xf numFmtId="0" fontId="11" fillId="0" borderId="0" xfId="5" applyFont="1"/>
    <xf numFmtId="0" fontId="11" fillId="0" borderId="0" xfId="5" applyFont="1" applyAlignment="1">
      <alignment wrapText="1"/>
    </xf>
    <xf numFmtId="0" fontId="22" fillId="0" borderId="0" xfId="5" applyFont="1"/>
    <xf numFmtId="0" fontId="23" fillId="0" borderId="0" xfId="5" applyFont="1"/>
    <xf numFmtId="0" fontId="12" fillId="0" borderId="0" xfId="0" applyFont="1" applyAlignment="1">
      <alignment horizontal="right"/>
    </xf>
    <xf numFmtId="0" fontId="10" fillId="0" borderId="0" xfId="5" applyFont="1" applyAlignment="1">
      <alignment horizontal="left"/>
    </xf>
    <xf numFmtId="0" fontId="13" fillId="0" borderId="0" xfId="5" applyFont="1"/>
    <xf numFmtId="0" fontId="14" fillId="3" borderId="73" xfId="0" applyFont="1" applyFill="1" applyBorder="1" applyAlignment="1">
      <alignment horizontal="center" wrapText="1"/>
    </xf>
    <xf numFmtId="0" fontId="14" fillId="3" borderId="74" xfId="0" applyFont="1" applyFill="1" applyBorder="1" applyAlignment="1">
      <alignment horizontal="center" wrapText="1"/>
    </xf>
    <xf numFmtId="0" fontId="14" fillId="3" borderId="75" xfId="0" applyFont="1" applyFill="1" applyBorder="1" applyAlignment="1">
      <alignment horizontal="center" wrapText="1"/>
    </xf>
    <xf numFmtId="0" fontId="14" fillId="3" borderId="64" xfId="0" applyFont="1" applyFill="1" applyBorder="1" applyAlignment="1">
      <alignment horizontal="center" wrapText="1"/>
    </xf>
    <xf numFmtId="0" fontId="14" fillId="3" borderId="65" xfId="0" applyFont="1" applyFill="1" applyBorder="1" applyAlignment="1">
      <alignment horizontal="center" wrapText="1"/>
    </xf>
    <xf numFmtId="0" fontId="14" fillId="3" borderId="66" xfId="0" applyFont="1" applyFill="1" applyBorder="1" applyAlignment="1">
      <alignment horizontal="left" wrapText="1"/>
    </xf>
    <xf numFmtId="0" fontId="12" fillId="5" borderId="76" xfId="5" applyFont="1" applyFill="1" applyBorder="1"/>
    <xf numFmtId="0" fontId="12" fillId="5" borderId="7" xfId="5" applyFont="1" applyFill="1" applyBorder="1"/>
    <xf numFmtId="37" fontId="12" fillId="5" borderId="7" xfId="5" applyNumberFormat="1" applyFont="1" applyFill="1" applyBorder="1"/>
    <xf numFmtId="37" fontId="12" fillId="5" borderId="7" xfId="5" applyNumberFormat="1" applyFont="1" applyFill="1" applyBorder="1" applyAlignment="1">
      <alignment wrapText="1"/>
    </xf>
    <xf numFmtId="37" fontId="12" fillId="5" borderId="77" xfId="5" applyNumberFormat="1" applyFont="1" applyFill="1" applyBorder="1"/>
    <xf numFmtId="37" fontId="12" fillId="5" borderId="67" xfId="5" applyNumberFormat="1" applyFont="1" applyFill="1" applyBorder="1"/>
    <xf numFmtId="37" fontId="12" fillId="5" borderId="60" xfId="5" applyNumberFormat="1" applyFont="1" applyFill="1" applyBorder="1"/>
    <xf numFmtId="0" fontId="11" fillId="0" borderId="78" xfId="5" applyFont="1" applyBorder="1"/>
    <xf numFmtId="0" fontId="11" fillId="0" borderId="1" xfId="5" applyFont="1" applyBorder="1"/>
    <xf numFmtId="164" fontId="11" fillId="0" borderId="1" xfId="5" applyNumberFormat="1" applyFont="1" applyBorder="1"/>
    <xf numFmtId="0" fontId="11" fillId="0" borderId="62" xfId="5" applyFont="1" applyBorder="1"/>
    <xf numFmtId="37" fontId="11" fillId="9" borderId="1" xfId="5" applyNumberFormat="1" applyFont="1" applyFill="1" applyBorder="1"/>
    <xf numFmtId="37" fontId="11" fillId="9" borderId="1" xfId="5" applyNumberFormat="1" applyFont="1" applyFill="1" applyBorder="1" applyAlignment="1">
      <alignment wrapText="1"/>
    </xf>
    <xf numFmtId="0" fontId="11" fillId="9" borderId="1" xfId="5" applyFont="1" applyFill="1" applyBorder="1"/>
    <xf numFmtId="0" fontId="11" fillId="9" borderId="20" xfId="5" applyFont="1" applyFill="1" applyBorder="1" applyAlignment="1">
      <alignment wrapText="1"/>
    </xf>
    <xf numFmtId="0" fontId="11" fillId="9" borderId="68" xfId="5" applyFont="1" applyFill="1" applyBorder="1"/>
    <xf numFmtId="164" fontId="11" fillId="9" borderId="1" xfId="5" applyNumberFormat="1" applyFont="1" applyFill="1" applyBorder="1"/>
    <xf numFmtId="0" fontId="11" fillId="9" borderId="62" xfId="5" applyFont="1" applyFill="1" applyBorder="1"/>
    <xf numFmtId="37" fontId="11" fillId="9" borderId="1" xfId="5" applyNumberFormat="1" applyFont="1" applyFill="1" applyBorder="1" applyAlignment="1">
      <alignment horizontal="center"/>
    </xf>
    <xf numFmtId="37" fontId="11" fillId="0" borderId="1" xfId="5" applyNumberFormat="1" applyFont="1" applyBorder="1"/>
    <xf numFmtId="0" fontId="15" fillId="6" borderId="78" xfId="5" applyFont="1" applyFill="1" applyBorder="1"/>
    <xf numFmtId="0" fontId="15" fillId="6" borderId="1" xfId="5" applyFont="1" applyFill="1" applyBorder="1"/>
    <xf numFmtId="0" fontId="15" fillId="6" borderId="20" xfId="5" applyFont="1" applyFill="1" applyBorder="1"/>
    <xf numFmtId="0" fontId="15" fillId="0" borderId="0" xfId="5" applyFont="1"/>
    <xf numFmtId="0" fontId="15" fillId="6" borderId="68" xfId="5" applyFont="1" applyFill="1" applyBorder="1"/>
    <xf numFmtId="0" fontId="15" fillId="6" borderId="62" xfId="5" applyFont="1" applyFill="1" applyBorder="1"/>
    <xf numFmtId="0" fontId="12" fillId="5" borderId="78" xfId="5" applyFont="1" applyFill="1" applyBorder="1"/>
    <xf numFmtId="0" fontId="12" fillId="5" borderId="1" xfId="5" applyFont="1" applyFill="1" applyBorder="1"/>
    <xf numFmtId="37" fontId="12" fillId="5" borderId="1" xfId="5" applyNumberFormat="1" applyFont="1" applyFill="1" applyBorder="1"/>
    <xf numFmtId="37" fontId="12" fillId="5" borderId="1" xfId="5" applyNumberFormat="1" applyFont="1" applyFill="1" applyBorder="1" applyAlignment="1">
      <alignment horizontal="center"/>
    </xf>
    <xf numFmtId="37" fontId="12" fillId="5" borderId="1" xfId="5" applyNumberFormat="1" applyFont="1" applyFill="1" applyBorder="1" applyAlignment="1">
      <alignment wrapText="1"/>
    </xf>
    <xf numFmtId="0" fontId="12" fillId="5" borderId="20" xfId="5" applyFont="1" applyFill="1" applyBorder="1"/>
    <xf numFmtId="0" fontId="12" fillId="5" borderId="68" xfId="5" applyFont="1" applyFill="1" applyBorder="1"/>
    <xf numFmtId="0" fontId="12" fillId="5" borderId="62" xfId="5" applyFont="1" applyFill="1" applyBorder="1"/>
    <xf numFmtId="0" fontId="11" fillId="0" borderId="1" xfId="5" applyFont="1" applyBorder="1" applyAlignment="1">
      <alignment vertical="center"/>
    </xf>
    <xf numFmtId="0" fontId="11" fillId="0" borderId="78" xfId="5" applyFont="1" applyBorder="1" applyAlignment="1">
      <alignment horizontal="right"/>
    </xf>
    <xf numFmtId="0" fontId="11" fillId="5" borderId="78" xfId="5" applyFont="1" applyFill="1" applyBorder="1"/>
    <xf numFmtId="0" fontId="11" fillId="5" borderId="1" xfId="5" applyFont="1" applyFill="1" applyBorder="1"/>
    <xf numFmtId="37" fontId="11" fillId="5" borderId="1" xfId="5" applyNumberFormat="1" applyFont="1" applyFill="1" applyBorder="1"/>
    <xf numFmtId="37" fontId="11" fillId="5" borderId="1" xfId="5" applyNumberFormat="1" applyFont="1" applyFill="1" applyBorder="1" applyAlignment="1">
      <alignment horizontal="center"/>
    </xf>
    <xf numFmtId="37" fontId="11" fillId="5" borderId="1" xfId="5" applyNumberFormat="1" applyFont="1" applyFill="1" applyBorder="1" applyAlignment="1">
      <alignment wrapText="1"/>
    </xf>
    <xf numFmtId="0" fontId="11" fillId="5" borderId="20" xfId="5" applyFont="1" applyFill="1" applyBorder="1"/>
    <xf numFmtId="0" fontId="11" fillId="5" borderId="68" xfId="5" applyFont="1" applyFill="1" applyBorder="1"/>
    <xf numFmtId="0" fontId="11" fillId="5" borderId="62" xfId="5" applyFont="1" applyFill="1" applyBorder="1"/>
    <xf numFmtId="0" fontId="15" fillId="8" borderId="78" xfId="5" applyFont="1" applyFill="1" applyBorder="1"/>
    <xf numFmtId="0" fontId="15" fillId="8" borderId="1" xfId="5" applyFont="1" applyFill="1" applyBorder="1" applyAlignment="1">
      <alignment horizontal="left"/>
    </xf>
    <xf numFmtId="0" fontId="15" fillId="8" borderId="20" xfId="5" applyFont="1" applyFill="1" applyBorder="1" applyAlignment="1">
      <alignment horizontal="left"/>
    </xf>
    <xf numFmtId="0" fontId="15" fillId="8" borderId="68" xfId="5" applyFont="1" applyFill="1" applyBorder="1" applyAlignment="1">
      <alignment horizontal="left"/>
    </xf>
    <xf numFmtId="0" fontId="15" fillId="8" borderId="62" xfId="5" applyFont="1" applyFill="1" applyBorder="1"/>
    <xf numFmtId="0" fontId="11" fillId="7" borderId="78" xfId="5" applyFont="1" applyFill="1" applyBorder="1"/>
    <xf numFmtId="0" fontId="11" fillId="7" borderId="1" xfId="5" applyFont="1" applyFill="1" applyBorder="1"/>
    <xf numFmtId="37" fontId="11" fillId="7" borderId="1" xfId="5" applyNumberFormat="1" applyFont="1" applyFill="1" applyBorder="1"/>
    <xf numFmtId="37" fontId="11" fillId="7" borderId="1" xfId="5" applyNumberFormat="1" applyFont="1" applyFill="1" applyBorder="1" applyAlignment="1">
      <alignment wrapText="1"/>
    </xf>
    <xf numFmtId="0" fontId="11" fillId="7" borderId="20" xfId="5" applyFont="1" applyFill="1" applyBorder="1"/>
    <xf numFmtId="0" fontId="11" fillId="7" borderId="68" xfId="5" applyFont="1" applyFill="1" applyBorder="1"/>
    <xf numFmtId="164" fontId="11" fillId="7" borderId="1" xfId="5" applyNumberFormat="1" applyFont="1" applyFill="1" applyBorder="1"/>
    <xf numFmtId="0" fontId="11" fillId="7" borderId="62" xfId="5" applyFont="1" applyFill="1" applyBorder="1"/>
    <xf numFmtId="0" fontId="11" fillId="0" borderId="78" xfId="5" applyFont="1" applyBorder="1" applyAlignment="1">
      <alignment vertical="center"/>
    </xf>
    <xf numFmtId="0" fontId="11" fillId="0" borderId="0" xfId="5" applyFont="1" applyAlignment="1">
      <alignment vertical="center"/>
    </xf>
    <xf numFmtId="0" fontId="11" fillId="0" borderId="3" xfId="5" applyFont="1" applyBorder="1"/>
    <xf numFmtId="0" fontId="11" fillId="7" borderId="3" xfId="5" applyFont="1" applyFill="1" applyBorder="1"/>
    <xf numFmtId="0" fontId="11" fillId="7" borderId="79" xfId="5" applyFont="1" applyFill="1" applyBorder="1"/>
    <xf numFmtId="37" fontId="15" fillId="6" borderId="1" xfId="5" applyNumberFormat="1" applyFont="1" applyFill="1" applyBorder="1" applyAlignment="1">
      <alignment horizontal="center"/>
    </xf>
    <xf numFmtId="37" fontId="15" fillId="6" borderId="1" xfId="5" applyNumberFormat="1" applyFont="1" applyFill="1" applyBorder="1"/>
    <xf numFmtId="37" fontId="15" fillId="6" borderId="1" xfId="5" applyNumberFormat="1" applyFont="1" applyFill="1" applyBorder="1" applyAlignment="1">
      <alignment wrapText="1"/>
    </xf>
    <xf numFmtId="37" fontId="15" fillId="8" borderId="1" xfId="5" applyNumberFormat="1" applyFont="1" applyFill="1" applyBorder="1" applyAlignment="1">
      <alignment horizontal="center"/>
    </xf>
    <xf numFmtId="37" fontId="15" fillId="8" borderId="1" xfId="5" applyNumberFormat="1" applyFont="1" applyFill="1" applyBorder="1"/>
    <xf numFmtId="37" fontId="15" fillId="8" borderId="1" xfId="5" applyNumberFormat="1" applyFont="1" applyFill="1" applyBorder="1" applyAlignment="1">
      <alignment wrapText="1"/>
    </xf>
    <xf numFmtId="0" fontId="15" fillId="10" borderId="80" xfId="5" applyFont="1" applyFill="1" applyBorder="1" applyAlignment="1">
      <alignment vertical="center"/>
    </xf>
    <xf numFmtId="0" fontId="15" fillId="10" borderId="28" xfId="5" applyFont="1" applyFill="1" applyBorder="1" applyAlignment="1">
      <alignment horizontal="left" vertical="center"/>
    </xf>
    <xf numFmtId="0" fontId="15" fillId="10" borderId="81" xfId="5" applyFont="1" applyFill="1" applyBorder="1" applyAlignment="1">
      <alignment horizontal="left" vertical="center"/>
    </xf>
    <xf numFmtId="0" fontId="15" fillId="0" borderId="0" xfId="5" applyFont="1" applyAlignment="1">
      <alignment vertical="center"/>
    </xf>
    <xf numFmtId="0" fontId="15" fillId="9" borderId="36" xfId="5" applyFont="1" applyFill="1" applyBorder="1" applyAlignment="1">
      <alignment horizontal="left" vertical="center"/>
    </xf>
    <xf numFmtId="0" fontId="15" fillId="8" borderId="1" xfId="5" applyFont="1" applyFill="1" applyBorder="1"/>
    <xf numFmtId="0" fontId="15" fillId="8" borderId="20" xfId="5" applyFont="1" applyFill="1" applyBorder="1"/>
    <xf numFmtId="0" fontId="15" fillId="8" borderId="70" xfId="5" applyFont="1" applyFill="1" applyBorder="1"/>
    <xf numFmtId="0" fontId="11" fillId="9" borderId="20" xfId="5" applyFont="1" applyFill="1" applyBorder="1"/>
    <xf numFmtId="0" fontId="15" fillId="10" borderId="71" xfId="5" applyFont="1" applyFill="1" applyBorder="1" applyAlignment="1">
      <alignment horizontal="left" vertical="center"/>
    </xf>
    <xf numFmtId="0" fontId="15" fillId="10" borderId="82" xfId="5" applyFont="1" applyFill="1" applyBorder="1" applyAlignment="1">
      <alignment vertical="center"/>
    </xf>
    <xf numFmtId="0" fontId="15" fillId="10" borderId="83" xfId="5" applyFont="1" applyFill="1" applyBorder="1" applyAlignment="1">
      <alignment horizontal="left" vertical="center"/>
    </xf>
    <xf numFmtId="0" fontId="15" fillId="10" borderId="84" xfId="5" applyFont="1" applyFill="1" applyBorder="1" applyAlignment="1">
      <alignment horizontal="left" vertical="center"/>
    </xf>
    <xf numFmtId="0" fontId="15" fillId="10" borderId="72" xfId="5" applyFont="1" applyFill="1" applyBorder="1" applyAlignment="1">
      <alignment horizontal="left" vertical="center"/>
    </xf>
    <xf numFmtId="0" fontId="15" fillId="0" borderId="0" xfId="5" applyFont="1" applyAlignment="1">
      <alignment horizontal="left" vertical="center"/>
    </xf>
    <xf numFmtId="0" fontId="17" fillId="0" borderId="0" xfId="5" applyFont="1" applyAlignment="1">
      <alignment horizontal="left" vertical="center"/>
    </xf>
    <xf numFmtId="164" fontId="15" fillId="8" borderId="3" xfId="1" applyNumberFormat="1" applyFont="1" applyFill="1" applyBorder="1" applyProtection="1"/>
    <xf numFmtId="164" fontId="15" fillId="8" borderId="3" xfId="1" applyNumberFormat="1" applyFont="1" applyFill="1" applyBorder="1" applyAlignment="1" applyProtection="1">
      <alignment horizontal="center"/>
    </xf>
    <xf numFmtId="165" fontId="15" fillId="8" borderId="3" xfId="3" applyNumberFormat="1" applyFont="1" applyFill="1" applyBorder="1" applyProtection="1"/>
    <xf numFmtId="164" fontId="15" fillId="8" borderId="3" xfId="1" applyNumberFormat="1" applyFont="1" applyFill="1" applyBorder="1" applyAlignment="1" applyProtection="1">
      <alignment wrapText="1"/>
    </xf>
    <xf numFmtId="164" fontId="11" fillId="0" borderId="7" xfId="1" applyNumberFormat="1" applyFont="1" applyBorder="1" applyProtection="1"/>
    <xf numFmtId="10" fontId="11" fillId="0" borderId="7" xfId="3" applyNumberFormat="1" applyFont="1" applyBorder="1" applyAlignment="1" applyProtection="1">
      <alignment horizontal="center"/>
    </xf>
    <xf numFmtId="165" fontId="11" fillId="0" borderId="7" xfId="3" applyNumberFormat="1" applyFont="1" applyBorder="1" applyProtection="1"/>
    <xf numFmtId="0" fontId="16" fillId="5" borderId="0" xfId="5" applyFont="1" applyFill="1"/>
    <xf numFmtId="37" fontId="16" fillId="5" borderId="0" xfId="5" applyNumberFormat="1" applyFont="1" applyFill="1"/>
    <xf numFmtId="37" fontId="16" fillId="5" borderId="0" xfId="5" applyNumberFormat="1" applyFont="1" applyFill="1" applyAlignment="1">
      <alignment horizontal="center"/>
    </xf>
    <xf numFmtId="165" fontId="16" fillId="5" borderId="0" xfId="3" applyNumberFormat="1" applyFont="1" applyFill="1" applyBorder="1" applyProtection="1"/>
    <xf numFmtId="37" fontId="16" fillId="5" borderId="0" xfId="5" applyNumberFormat="1" applyFont="1" applyFill="1" applyAlignment="1">
      <alignment wrapText="1"/>
    </xf>
    <xf numFmtId="164" fontId="16" fillId="5" borderId="0" xfId="1" applyNumberFormat="1" applyFont="1" applyFill="1" applyBorder="1" applyProtection="1"/>
    <xf numFmtId="0" fontId="12" fillId="5" borderId="0" xfId="5" applyFont="1" applyFill="1"/>
    <xf numFmtId="0" fontId="16" fillId="5" borderId="15" xfId="5" applyFont="1" applyFill="1" applyBorder="1"/>
    <xf numFmtId="0" fontId="16" fillId="5" borderId="94" xfId="5" applyFont="1" applyFill="1" applyBorder="1"/>
    <xf numFmtId="37" fontId="16" fillId="5" borderId="94" xfId="5" applyNumberFormat="1" applyFont="1" applyFill="1" applyBorder="1"/>
    <xf numFmtId="37" fontId="16" fillId="5" borderId="94" xfId="5" applyNumberFormat="1" applyFont="1" applyFill="1" applyBorder="1" applyAlignment="1">
      <alignment horizontal="center"/>
    </xf>
    <xf numFmtId="165" fontId="16" fillId="5" borderId="94" xfId="3" applyNumberFormat="1" applyFont="1" applyFill="1" applyBorder="1" applyProtection="1"/>
    <xf numFmtId="37" fontId="16" fillId="5" borderId="94" xfId="5" applyNumberFormat="1" applyFont="1" applyFill="1" applyBorder="1" applyAlignment="1">
      <alignment wrapText="1"/>
    </xf>
    <xf numFmtId="164" fontId="16" fillId="5" borderId="94" xfId="1" applyNumberFormat="1" applyFont="1" applyFill="1" applyBorder="1" applyProtection="1"/>
    <xf numFmtId="0" fontId="16" fillId="5" borderId="95" xfId="5" applyFont="1" applyFill="1" applyBorder="1"/>
    <xf numFmtId="0" fontId="16" fillId="5" borderId="19" xfId="5" applyFont="1" applyFill="1" applyBorder="1"/>
    <xf numFmtId="0" fontId="12" fillId="5" borderId="96" xfId="5" applyFont="1" applyFill="1" applyBorder="1"/>
    <xf numFmtId="0" fontId="16" fillId="5" borderId="96" xfId="5" applyFont="1" applyFill="1" applyBorder="1"/>
    <xf numFmtId="0" fontId="16" fillId="5" borderId="31" xfId="5" applyFont="1" applyFill="1" applyBorder="1"/>
    <xf numFmtId="0" fontId="12" fillId="5" borderId="97" xfId="5" applyFont="1" applyFill="1" applyBorder="1"/>
    <xf numFmtId="37" fontId="16" fillId="5" borderId="97" xfId="5" applyNumberFormat="1" applyFont="1" applyFill="1" applyBorder="1"/>
    <xf numFmtId="37" fontId="16" fillId="5" borderId="97" xfId="5" applyNumberFormat="1" applyFont="1" applyFill="1" applyBorder="1" applyAlignment="1">
      <alignment horizontal="center"/>
    </xf>
    <xf numFmtId="165" fontId="16" fillId="5" borderId="97" xfId="3" applyNumberFormat="1" applyFont="1" applyFill="1" applyBorder="1" applyProtection="1"/>
    <xf numFmtId="37" fontId="16" fillId="5" borderId="97" xfId="5" applyNumberFormat="1" applyFont="1" applyFill="1" applyBorder="1" applyAlignment="1">
      <alignment wrapText="1"/>
    </xf>
    <xf numFmtId="164" fontId="16" fillId="5" borderId="97" xfId="1" applyNumberFormat="1" applyFont="1" applyFill="1" applyBorder="1" applyProtection="1"/>
    <xf numFmtId="0" fontId="12" fillId="5" borderId="98" xfId="5" applyFont="1" applyFill="1" applyBorder="1"/>
    <xf numFmtId="166" fontId="15" fillId="10" borderId="3" xfId="2" applyNumberFormat="1" applyFont="1" applyFill="1" applyBorder="1" applyAlignment="1" applyProtection="1">
      <alignment vertical="center"/>
    </xf>
    <xf numFmtId="166" fontId="15" fillId="10" borderId="3" xfId="2" applyNumberFormat="1" applyFont="1" applyFill="1" applyBorder="1" applyAlignment="1" applyProtection="1">
      <alignment horizontal="center" vertical="center"/>
    </xf>
    <xf numFmtId="166" fontId="15" fillId="10" borderId="3" xfId="2" applyNumberFormat="1" applyFont="1" applyFill="1" applyBorder="1" applyAlignment="1" applyProtection="1">
      <alignment vertical="center" wrapText="1"/>
    </xf>
    <xf numFmtId="165" fontId="15" fillId="10" borderId="3" xfId="3" applyNumberFormat="1" applyFont="1" applyFill="1" applyBorder="1" applyAlignment="1" applyProtection="1">
      <alignment vertical="center"/>
    </xf>
    <xf numFmtId="165" fontId="11" fillId="9" borderId="7" xfId="3" applyNumberFormat="1" applyFont="1" applyFill="1" applyBorder="1" applyProtection="1"/>
    <xf numFmtId="164" fontId="11" fillId="9" borderId="7" xfId="1" applyNumberFormat="1" applyFont="1" applyFill="1" applyBorder="1" applyProtection="1"/>
    <xf numFmtId="0" fontId="16" fillId="5" borderId="97" xfId="5" applyFont="1" applyFill="1" applyBorder="1"/>
    <xf numFmtId="0" fontId="16" fillId="5" borderId="98" xfId="5" applyFont="1" applyFill="1" applyBorder="1"/>
    <xf numFmtId="166" fontId="15" fillId="10" borderId="100" xfId="2" applyNumberFormat="1" applyFont="1" applyFill="1" applyBorder="1" applyAlignment="1" applyProtection="1">
      <alignment vertical="center"/>
    </xf>
    <xf numFmtId="0" fontId="12" fillId="5" borderId="19" xfId="5" applyFont="1" applyFill="1" applyBorder="1"/>
    <xf numFmtId="0" fontId="12" fillId="5" borderId="31" xfId="5" applyFont="1" applyFill="1" applyBorder="1"/>
    <xf numFmtId="0" fontId="14" fillId="0" borderId="0" xfId="0" applyFont="1" applyAlignment="1">
      <alignment horizontal="center" wrapText="1"/>
    </xf>
    <xf numFmtId="0" fontId="38" fillId="0" borderId="0" xfId="0" applyFont="1" applyAlignment="1">
      <alignment horizontal="left"/>
    </xf>
    <xf numFmtId="0" fontId="14" fillId="0" borderId="85" xfId="0" applyFont="1" applyBorder="1" applyAlignment="1">
      <alignment horizontal="center" wrapText="1"/>
    </xf>
    <xf numFmtId="0" fontId="39" fillId="0" borderId="0" xfId="5" applyFont="1"/>
    <xf numFmtId="0" fontId="40" fillId="0" borderId="0" xfId="0" applyFont="1" applyAlignment="1">
      <alignment horizontal="left" wrapText="1"/>
    </xf>
    <xf numFmtId="0" fontId="41" fillId="0" borderId="0" xfId="0" applyFont="1" applyAlignment="1">
      <alignment horizontal="center" wrapText="1"/>
    </xf>
    <xf numFmtId="0" fontId="42" fillId="0" borderId="0" xfId="5" applyFont="1" applyAlignment="1">
      <alignment horizontal="left"/>
    </xf>
    <xf numFmtId="164" fontId="42" fillId="0" borderId="0" xfId="1" applyNumberFormat="1" applyFont="1" applyFill="1" applyBorder="1" applyProtection="1"/>
    <xf numFmtId="165" fontId="42" fillId="0" borderId="0" xfId="3" applyNumberFormat="1" applyFont="1" applyFill="1" applyBorder="1" applyProtection="1"/>
    <xf numFmtId="0" fontId="42" fillId="0" borderId="0" xfId="5" applyFont="1" applyAlignment="1">
      <alignment horizontal="left" vertical="center"/>
    </xf>
    <xf numFmtId="164" fontId="43" fillId="0" borderId="0" xfId="1" applyNumberFormat="1" applyFont="1" applyFill="1" applyBorder="1" applyProtection="1"/>
    <xf numFmtId="0" fontId="39" fillId="0" borderId="0" xfId="5" applyFont="1" applyAlignment="1">
      <alignment horizontal="left"/>
    </xf>
    <xf numFmtId="164" fontId="39" fillId="0" borderId="0" xfId="1" applyNumberFormat="1" applyFont="1" applyFill="1" applyBorder="1" applyProtection="1"/>
    <xf numFmtId="165" fontId="39" fillId="0" borderId="0" xfId="3" applyNumberFormat="1" applyFont="1" applyFill="1" applyBorder="1" applyProtection="1"/>
    <xf numFmtId="0" fontId="42" fillId="0" borderId="0" xfId="5" applyFont="1"/>
    <xf numFmtId="0" fontId="40" fillId="0" borderId="0" xfId="5" applyFont="1" applyAlignment="1">
      <alignment horizontal="left"/>
    </xf>
    <xf numFmtId="37" fontId="44" fillId="0" borderId="0" xfId="5" applyNumberFormat="1" applyFont="1"/>
    <xf numFmtId="164" fontId="44" fillId="0" borderId="0" xfId="1" applyNumberFormat="1" applyFont="1" applyFill="1" applyBorder="1" applyProtection="1"/>
    <xf numFmtId="165" fontId="44" fillId="0" borderId="0" xfId="3" applyNumberFormat="1" applyFont="1" applyFill="1" applyBorder="1" applyProtection="1"/>
    <xf numFmtId="0" fontId="42" fillId="0" borderId="0" xfId="5" applyFont="1" applyAlignment="1">
      <alignment vertical="center"/>
    </xf>
    <xf numFmtId="164" fontId="45" fillId="0" borderId="0" xfId="1" applyNumberFormat="1" applyFont="1" applyFill="1" applyBorder="1" applyProtection="1"/>
    <xf numFmtId="0" fontId="39" fillId="0" borderId="0" xfId="5" applyFont="1" applyAlignment="1">
      <alignment vertical="center"/>
    </xf>
    <xf numFmtId="0" fontId="39" fillId="0" borderId="0" xfId="5" applyFont="1" applyAlignment="1">
      <alignment horizontal="left" vertical="center"/>
    </xf>
    <xf numFmtId="166" fontId="39" fillId="0" borderId="0" xfId="2" applyNumberFormat="1" applyFont="1" applyFill="1" applyBorder="1" applyAlignment="1" applyProtection="1">
      <alignment vertical="center"/>
    </xf>
    <xf numFmtId="165" fontId="39" fillId="0" borderId="0" xfId="3" applyNumberFormat="1" applyFont="1" applyFill="1" applyBorder="1" applyAlignment="1" applyProtection="1">
      <alignment vertical="center"/>
    </xf>
    <xf numFmtId="0" fontId="44" fillId="0" borderId="0" xfId="5" applyFont="1"/>
    <xf numFmtId="164" fontId="46" fillId="0" borderId="0" xfId="1" applyNumberFormat="1" applyFont="1" applyFill="1" applyBorder="1" applyProtection="1"/>
    <xf numFmtId="10" fontId="42" fillId="0" borderId="0" xfId="3" applyNumberFormat="1" applyFont="1" applyFill="1" applyBorder="1" applyAlignment="1" applyProtection="1">
      <alignment horizontal="center"/>
    </xf>
    <xf numFmtId="166" fontId="45" fillId="0" borderId="0" xfId="2" applyNumberFormat="1" applyFont="1" applyFill="1" applyBorder="1" applyAlignment="1" applyProtection="1">
      <alignment vertical="center"/>
    </xf>
    <xf numFmtId="0" fontId="13" fillId="0" borderId="0" xfId="5" applyFont="1" applyAlignment="1">
      <alignment horizontal="left" vertical="center"/>
    </xf>
    <xf numFmtId="164" fontId="42" fillId="0" borderId="85" xfId="1" applyNumberFormat="1" applyFont="1" applyFill="1" applyBorder="1" applyProtection="1"/>
    <xf numFmtId="166" fontId="39" fillId="0" borderId="101" xfId="2" applyNumberFormat="1" applyFont="1" applyFill="1" applyBorder="1" applyAlignment="1" applyProtection="1">
      <alignment vertical="center"/>
    </xf>
    <xf numFmtId="164" fontId="39" fillId="0" borderId="85" xfId="1" applyNumberFormat="1" applyFont="1" applyFill="1" applyBorder="1" applyProtection="1"/>
    <xf numFmtId="164" fontId="39" fillId="0" borderId="33" xfId="1" applyNumberFormat="1" applyFont="1" applyFill="1" applyBorder="1" applyProtection="1"/>
    <xf numFmtId="0" fontId="47" fillId="0" borderId="0" xfId="0" applyFont="1" applyAlignment="1">
      <alignment horizontal="left"/>
    </xf>
    <xf numFmtId="165" fontId="11" fillId="0" borderId="1" xfId="3" applyNumberFormat="1" applyFont="1" applyFill="1" applyBorder="1" applyProtection="1">
      <protection locked="0"/>
    </xf>
    <xf numFmtId="37" fontId="11" fillId="0" borderId="1" xfId="5" applyNumberFormat="1" applyFont="1" applyBorder="1" applyProtection="1">
      <protection locked="0"/>
    </xf>
    <xf numFmtId="164" fontId="48" fillId="0" borderId="1" xfId="1" applyNumberFormat="1" applyFont="1" applyFill="1" applyBorder="1" applyProtection="1"/>
    <xf numFmtId="0" fontId="15" fillId="8" borderId="93" xfId="5" applyFont="1" applyFill="1" applyBorder="1"/>
    <xf numFmtId="0" fontId="15" fillId="8" borderId="3" xfId="5" applyFont="1" applyFill="1" applyBorder="1" applyAlignment="1">
      <alignment horizontal="left"/>
    </xf>
    <xf numFmtId="0" fontId="15" fillId="8" borderId="79" xfId="5" applyFont="1" applyFill="1" applyBorder="1" applyAlignment="1">
      <alignment horizontal="left"/>
    </xf>
    <xf numFmtId="0" fontId="15" fillId="8" borderId="99" xfId="5" applyFont="1" applyFill="1" applyBorder="1" applyAlignment="1">
      <alignment horizontal="left"/>
    </xf>
    <xf numFmtId="0" fontId="15" fillId="8" borderId="100" xfId="5" applyFont="1" applyFill="1" applyBorder="1"/>
    <xf numFmtId="0" fontId="11" fillId="0" borderId="76" xfId="5" applyFont="1" applyBorder="1"/>
    <xf numFmtId="0" fontId="11" fillId="0" borderId="7" xfId="5" applyFont="1" applyBorder="1"/>
    <xf numFmtId="0" fontId="11" fillId="0" borderId="7" xfId="5" applyFont="1" applyBorder="1" applyAlignment="1">
      <alignment vertical="center"/>
    </xf>
    <xf numFmtId="164" fontId="11" fillId="0" borderId="7" xfId="5" applyNumberFormat="1" applyFont="1" applyBorder="1"/>
    <xf numFmtId="0" fontId="11" fillId="0" borderId="60" xfId="5" applyFont="1" applyBorder="1"/>
    <xf numFmtId="0" fontId="15" fillId="10" borderId="93" xfId="5" applyFont="1" applyFill="1" applyBorder="1" applyAlignment="1">
      <alignment vertical="center"/>
    </xf>
    <xf numFmtId="0" fontId="15" fillId="10" borderId="3" xfId="5" applyFont="1" applyFill="1" applyBorder="1" applyAlignment="1">
      <alignment horizontal="left" vertical="center"/>
    </xf>
    <xf numFmtId="0" fontId="15" fillId="10" borderId="79" xfId="5" applyFont="1" applyFill="1" applyBorder="1" applyAlignment="1">
      <alignment horizontal="left" vertical="center"/>
    </xf>
    <xf numFmtId="0" fontId="15" fillId="10" borderId="99" xfId="5" applyFont="1" applyFill="1" applyBorder="1" applyAlignment="1">
      <alignment horizontal="left" vertical="center"/>
    </xf>
    <xf numFmtId="37" fontId="11" fillId="9" borderId="7" xfId="5" applyNumberFormat="1" applyFont="1" applyFill="1" applyBorder="1" applyAlignment="1">
      <alignment horizontal="center"/>
    </xf>
    <xf numFmtId="37" fontId="11" fillId="9" borderId="7" xfId="5" applyNumberFormat="1" applyFont="1" applyFill="1" applyBorder="1"/>
    <xf numFmtId="37" fontId="11" fillId="9" borderId="7" xfId="5" applyNumberFormat="1" applyFont="1" applyFill="1" applyBorder="1" applyAlignment="1">
      <alignment wrapText="1"/>
    </xf>
    <xf numFmtId="0" fontId="11" fillId="9" borderId="7" xfId="5" applyFont="1" applyFill="1" applyBorder="1"/>
    <xf numFmtId="0" fontId="11" fillId="9" borderId="77" xfId="5" applyFont="1" applyFill="1" applyBorder="1" applyAlignment="1">
      <alignment wrapText="1"/>
    </xf>
    <xf numFmtId="0" fontId="0" fillId="0" borderId="0" xfId="0" applyAlignment="1" applyProtection="1">
      <alignment horizontal="left" vertical="center" wrapText="1"/>
      <protection locked="0"/>
    </xf>
    <xf numFmtId="0" fontId="24" fillId="0" borderId="0" xfId="0" applyFont="1" applyAlignment="1">
      <alignment vertical="center"/>
    </xf>
    <xf numFmtId="164" fontId="24" fillId="0" borderId="0" xfId="1" applyNumberFormat="1" applyFont="1" applyFill="1" applyBorder="1" applyAlignment="1" applyProtection="1">
      <alignment horizontal="center" vertical="center"/>
    </xf>
    <xf numFmtId="0" fontId="24" fillId="12" borderId="0" xfId="0" applyFont="1" applyFill="1" applyAlignment="1">
      <alignment vertical="center"/>
    </xf>
    <xf numFmtId="0" fontId="49" fillId="0" borderId="103" xfId="0" applyFont="1" applyBorder="1" applyAlignment="1">
      <alignment vertical="center"/>
    </xf>
    <xf numFmtId="0" fontId="49" fillId="0" borderId="6" xfId="0" applyFont="1" applyBorder="1" applyAlignment="1">
      <alignment vertical="center"/>
    </xf>
    <xf numFmtId="0" fontId="0" fillId="0" borderId="0" xfId="0" applyAlignment="1">
      <alignment horizontal="left" vertical="center"/>
    </xf>
    <xf numFmtId="43" fontId="50" fillId="0" borderId="6" xfId="0" applyNumberFormat="1" applyFont="1" applyBorder="1" applyAlignment="1">
      <alignment vertical="center"/>
    </xf>
    <xf numFmtId="43" fontId="50" fillId="0" borderId="103" xfId="0" applyNumberFormat="1" applyFont="1" applyBorder="1" applyAlignment="1">
      <alignment vertical="center"/>
    </xf>
    <xf numFmtId="43" fontId="50" fillId="0" borderId="105" xfId="0" applyNumberFormat="1" applyFont="1" applyBorder="1" applyAlignment="1">
      <alignment vertical="center"/>
    </xf>
    <xf numFmtId="0" fontId="50" fillId="13" borderId="101" xfId="0" applyFont="1" applyFill="1" applyBorder="1" applyAlignment="1">
      <alignment vertical="center"/>
    </xf>
    <xf numFmtId="43" fontId="50" fillId="0" borderId="107" xfId="0" applyNumberFormat="1" applyFont="1" applyBorder="1" applyAlignment="1">
      <alignment vertical="center"/>
    </xf>
    <xf numFmtId="41" fontId="50" fillId="0" borderId="106" xfId="0" applyNumberFormat="1" applyFont="1" applyBorder="1" applyAlignment="1">
      <alignment vertical="center"/>
    </xf>
    <xf numFmtId="0" fontId="51" fillId="0" borderId="102" xfId="0" applyFont="1" applyBorder="1" applyAlignment="1">
      <alignment horizontal="center"/>
    </xf>
    <xf numFmtId="0" fontId="51" fillId="0" borderId="0" xfId="0" applyFont="1" applyAlignment="1">
      <alignment horizontal="center" wrapText="1"/>
    </xf>
    <xf numFmtId="0" fontId="51" fillId="0" borderId="1" xfId="0" applyFont="1" applyBorder="1" applyAlignment="1">
      <alignment horizontal="center" wrapText="1"/>
    </xf>
    <xf numFmtId="0" fontId="51" fillId="0" borderId="21" xfId="0" applyFont="1" applyBorder="1" applyAlignment="1">
      <alignment horizontal="center" wrapText="1"/>
    </xf>
    <xf numFmtId="0" fontId="49" fillId="0" borderId="102" xfId="0" applyFont="1" applyBorder="1" applyAlignment="1">
      <alignment horizontal="center" vertical="center"/>
    </xf>
    <xf numFmtId="0" fontId="49" fillId="0" borderId="104" xfId="0" applyFont="1" applyBorder="1" applyAlignment="1">
      <alignment horizontal="center" vertical="center"/>
    </xf>
    <xf numFmtId="0" fontId="49" fillId="0" borderId="108" xfId="0" applyFont="1" applyBorder="1" applyAlignment="1">
      <alignment horizontal="center" vertical="center"/>
    </xf>
    <xf numFmtId="0" fontId="49" fillId="0" borderId="109" xfId="0" applyFont="1" applyBorder="1" applyAlignment="1">
      <alignment horizontal="center" vertical="center"/>
    </xf>
    <xf numFmtId="41" fontId="50" fillId="0" borderId="111" xfId="0" applyNumberFormat="1" applyFont="1" applyBorder="1" applyAlignment="1">
      <alignment vertical="center"/>
    </xf>
    <xf numFmtId="0" fontId="50" fillId="13" borderId="112" xfId="0" applyFont="1" applyFill="1" applyBorder="1" applyAlignment="1">
      <alignment vertical="center"/>
    </xf>
    <xf numFmtId="0" fontId="49" fillId="0" borderId="113" xfId="0" applyFont="1" applyBorder="1" applyAlignment="1">
      <alignment horizontal="center" vertical="center"/>
    </xf>
    <xf numFmtId="41" fontId="50" fillId="0" borderId="114" xfId="0" applyNumberFormat="1" applyFont="1" applyBorder="1" applyAlignment="1">
      <alignment vertical="center"/>
    </xf>
    <xf numFmtId="0" fontId="51" fillId="0" borderId="6" xfId="0" applyFont="1" applyBorder="1" applyAlignment="1">
      <alignment horizontal="center" wrapText="1"/>
    </xf>
    <xf numFmtId="0" fontId="49" fillId="0" borderId="116" xfId="0" applyFont="1" applyBorder="1" applyAlignment="1">
      <alignment horizontal="center" vertical="center"/>
    </xf>
    <xf numFmtId="0" fontId="51" fillId="0" borderId="105" xfId="0" applyFont="1" applyBorder="1" applyAlignment="1">
      <alignment vertical="center"/>
    </xf>
    <xf numFmtId="0" fontId="51" fillId="0" borderId="110" xfId="0" applyFont="1" applyBorder="1" applyAlignment="1">
      <alignment vertical="center"/>
    </xf>
    <xf numFmtId="0" fontId="51" fillId="0" borderId="115" xfId="0" applyFont="1" applyBorder="1" applyAlignment="1">
      <alignment horizontal="center" wrapText="1"/>
    </xf>
    <xf numFmtId="0" fontId="49" fillId="0" borderId="117" xfId="0" applyFont="1" applyBorder="1" applyAlignment="1">
      <alignment vertical="center"/>
    </xf>
    <xf numFmtId="41" fontId="50" fillId="0" borderId="117" xfId="0" applyNumberFormat="1" applyFont="1" applyBorder="1" applyAlignment="1">
      <alignment vertical="center"/>
    </xf>
    <xf numFmtId="0" fontId="0" fillId="0" borderId="0" xfId="0" applyAlignment="1" applyProtection="1">
      <alignment vertical="center"/>
      <protection locked="0"/>
    </xf>
    <xf numFmtId="0" fontId="50" fillId="0" borderId="0" xfId="0" applyFont="1" applyAlignment="1">
      <alignment vertical="center"/>
    </xf>
    <xf numFmtId="43" fontId="50" fillId="0" borderId="0" xfId="0" applyNumberFormat="1" applyFont="1" applyAlignment="1">
      <alignment vertical="center"/>
    </xf>
    <xf numFmtId="0" fontId="51" fillId="0" borderId="0" xfId="0" applyFont="1" applyAlignment="1">
      <alignment horizontal="center"/>
    </xf>
    <xf numFmtId="0" fontId="49" fillId="0" borderId="0" xfId="0" applyFont="1" applyAlignment="1">
      <alignment horizontal="center" vertical="center"/>
    </xf>
    <xf numFmtId="0" fontId="51" fillId="0" borderId="6" xfId="0" applyFont="1" applyBorder="1" applyAlignment="1">
      <alignment wrapText="1"/>
    </xf>
    <xf numFmtId="41" fontId="50" fillId="0" borderId="0" xfId="0" applyNumberFormat="1" applyFont="1" applyAlignment="1">
      <alignment vertical="center"/>
    </xf>
    <xf numFmtId="0" fontId="51" fillId="0" borderId="0" xfId="0" applyFont="1" applyAlignment="1">
      <alignment vertical="center"/>
    </xf>
    <xf numFmtId="0" fontId="51" fillId="0" borderId="21" xfId="0" applyFont="1" applyBorder="1" applyAlignment="1">
      <alignment horizontal="left" wrapText="1"/>
    </xf>
    <xf numFmtId="169" fontId="50" fillId="0" borderId="1" xfId="0" applyNumberFormat="1" applyFont="1" applyBorder="1" applyAlignment="1">
      <alignment vertical="center"/>
    </xf>
    <xf numFmtId="169" fontId="50" fillId="0" borderId="14" xfId="0" applyNumberFormat="1" applyFont="1" applyBorder="1" applyAlignment="1">
      <alignment vertical="center"/>
    </xf>
    <xf numFmtId="169" fontId="50" fillId="13" borderId="13" xfId="0" applyNumberFormat="1" applyFont="1" applyFill="1" applyBorder="1" applyAlignment="1">
      <alignment vertical="center"/>
    </xf>
    <xf numFmtId="0" fontId="49" fillId="0" borderId="120" xfId="0" applyFont="1" applyBorder="1" applyAlignment="1">
      <alignment horizontal="center" vertical="center"/>
    </xf>
    <xf numFmtId="41" fontId="50" fillId="0" borderId="121" xfId="0" applyNumberFormat="1" applyFont="1" applyBorder="1" applyAlignment="1">
      <alignment vertical="center"/>
    </xf>
    <xf numFmtId="0" fontId="50" fillId="13" borderId="122" xfId="0" applyFont="1" applyFill="1" applyBorder="1" applyAlignment="1">
      <alignment vertical="center"/>
    </xf>
    <xf numFmtId="43" fontId="50" fillId="0" borderId="119" xfId="0" applyNumberFormat="1" applyFont="1" applyBorder="1" applyAlignment="1">
      <alignment vertical="center"/>
    </xf>
    <xf numFmtId="0" fontId="24" fillId="12" borderId="53" xfId="0" applyFont="1" applyFill="1" applyBorder="1" applyAlignment="1">
      <alignment vertical="center"/>
    </xf>
    <xf numFmtId="0" fontId="51" fillId="0" borderId="119" xfId="0" applyFont="1" applyBorder="1" applyAlignment="1">
      <alignment vertical="center"/>
    </xf>
    <xf numFmtId="0" fontId="51" fillId="0" borderId="107" xfId="0" applyFont="1" applyBorder="1" applyAlignment="1">
      <alignment vertical="center"/>
    </xf>
    <xf numFmtId="164" fontId="11" fillId="0" borderId="1" xfId="1" applyNumberFormat="1" applyFont="1" applyFill="1" applyBorder="1" applyProtection="1">
      <protection locked="0"/>
    </xf>
    <xf numFmtId="49" fontId="11" fillId="0" borderId="1" xfId="5" applyNumberFormat="1" applyFont="1" applyBorder="1" applyAlignment="1" applyProtection="1">
      <alignment wrapText="1"/>
      <protection locked="0"/>
    </xf>
    <xf numFmtId="37" fontId="11" fillId="2" borderId="7" xfId="5" applyNumberFormat="1" applyFont="1" applyFill="1" applyBorder="1" applyProtection="1">
      <protection locked="0"/>
    </xf>
    <xf numFmtId="0" fontId="11" fillId="0" borderId="77" xfId="5" applyFont="1" applyBorder="1" applyAlignment="1" applyProtection="1">
      <alignment vertical="center" wrapText="1"/>
      <protection locked="0"/>
    </xf>
    <xf numFmtId="0" fontId="11" fillId="2" borderId="68" xfId="5" applyFont="1" applyFill="1" applyBorder="1" applyProtection="1">
      <protection locked="0"/>
    </xf>
    <xf numFmtId="164" fontId="15" fillId="8" borderId="25" xfId="5" applyNumberFormat="1" applyFont="1" applyFill="1" applyBorder="1"/>
    <xf numFmtId="166" fontId="15" fillId="8" borderId="25" xfId="5" applyNumberFormat="1" applyFont="1" applyFill="1" applyBorder="1"/>
    <xf numFmtId="0" fontId="51" fillId="13" borderId="124" xfId="0" applyFont="1" applyFill="1" applyBorder="1" applyAlignment="1">
      <alignment horizontal="center" vertical="center"/>
    </xf>
    <xf numFmtId="0" fontId="54" fillId="14" borderId="125" xfId="0" applyFont="1" applyFill="1" applyBorder="1" applyAlignment="1">
      <alignment horizontal="center" vertical="center"/>
    </xf>
    <xf numFmtId="0" fontId="51" fillId="14" borderId="21" xfId="0" applyFont="1" applyFill="1" applyBorder="1" applyAlignment="1">
      <alignment horizontal="center"/>
    </xf>
    <xf numFmtId="0" fontId="51" fillId="14" borderId="3" xfId="0" applyFont="1" applyFill="1" applyBorder="1" applyAlignment="1">
      <alignment horizontal="center"/>
    </xf>
    <xf numFmtId="0" fontId="51" fillId="14" borderId="0" xfId="0" applyFont="1" applyFill="1" applyAlignment="1">
      <alignment horizontal="center"/>
    </xf>
    <xf numFmtId="0" fontId="51" fillId="0" borderId="4" xfId="4" applyFont="1" applyBorder="1" applyAlignment="1">
      <alignment horizontal="center"/>
    </xf>
    <xf numFmtId="0" fontId="51" fillId="0" borderId="2" xfId="4" applyFont="1" applyBorder="1" applyAlignment="1">
      <alignment horizontal="center"/>
    </xf>
    <xf numFmtId="170" fontId="51" fillId="0" borderId="115" xfId="0" applyNumberFormat="1" applyFont="1" applyBorder="1" applyAlignment="1">
      <alignment horizontal="center"/>
    </xf>
    <xf numFmtId="170" fontId="51" fillId="0" borderId="7" xfId="4" applyNumberFormat="1" applyFont="1" applyBorder="1" applyAlignment="1">
      <alignment horizontal="center" wrapText="1"/>
    </xf>
    <xf numFmtId="37" fontId="51" fillId="0" borderId="7" xfId="4" applyNumberFormat="1" applyFont="1" applyBorder="1" applyAlignment="1">
      <alignment horizontal="center" wrapText="1"/>
    </xf>
    <xf numFmtId="170" fontId="51" fillId="0" borderId="2" xfId="4" applyNumberFormat="1" applyFont="1" applyBorder="1" applyAlignment="1">
      <alignment horizontal="center"/>
    </xf>
    <xf numFmtId="0" fontId="49" fillId="0" borderId="0" xfId="4" applyFont="1"/>
    <xf numFmtId="0" fontId="49" fillId="0" borderId="102" xfId="4" applyFont="1" applyBorder="1" applyAlignment="1">
      <alignment horizontal="center"/>
    </xf>
    <xf numFmtId="0" fontId="49" fillId="0" borderId="6" xfId="4" applyFont="1" applyBorder="1" applyAlignment="1">
      <alignment vertical="center"/>
    </xf>
    <xf numFmtId="41" fontId="50" fillId="13" borderId="1" xfId="4" applyNumberFormat="1" applyFont="1" applyFill="1" applyBorder="1" applyAlignment="1">
      <alignment vertical="center"/>
    </xf>
    <xf numFmtId="41" fontId="50" fillId="0" borderId="2" xfId="4" applyNumberFormat="1" applyFont="1" applyBorder="1" applyAlignment="1">
      <alignment vertical="center"/>
    </xf>
    <xf numFmtId="0" fontId="49" fillId="0" borderId="4" xfId="4" applyFont="1" applyBorder="1" applyAlignment="1">
      <alignment horizontal="center"/>
    </xf>
    <xf numFmtId="0" fontId="49" fillId="0" borderId="2" xfId="4" applyFont="1" applyBorder="1" applyAlignment="1">
      <alignment vertical="center"/>
    </xf>
    <xf numFmtId="41" fontId="50" fillId="13" borderId="7" xfId="4" applyNumberFormat="1" applyFont="1" applyFill="1" applyBorder="1" applyAlignment="1">
      <alignment vertical="center"/>
    </xf>
    <xf numFmtId="0" fontId="49" fillId="0" borderId="120" xfId="4" applyFont="1" applyBorder="1" applyAlignment="1">
      <alignment horizontal="center"/>
    </xf>
    <xf numFmtId="0" fontId="51" fillId="0" borderId="119" xfId="4" applyFont="1" applyBorder="1" applyAlignment="1">
      <alignment vertical="center"/>
    </xf>
    <xf numFmtId="41" fontId="50" fillId="0" borderId="119" xfId="4" applyNumberFormat="1" applyFont="1" applyBorder="1" applyAlignment="1">
      <alignment vertical="center"/>
    </xf>
    <xf numFmtId="41" fontId="50" fillId="13" borderId="121" xfId="4" applyNumberFormat="1" applyFont="1" applyFill="1" applyBorder="1" applyAlignment="1">
      <alignment vertical="center"/>
    </xf>
    <xf numFmtId="41" fontId="50" fillId="13" borderId="119" xfId="4" applyNumberFormat="1" applyFont="1" applyFill="1" applyBorder="1" applyAlignment="1">
      <alignment vertical="center"/>
    </xf>
    <xf numFmtId="0" fontId="49" fillId="0" borderId="5" xfId="4" applyFont="1" applyBorder="1" applyAlignment="1">
      <alignment horizontal="center"/>
    </xf>
    <xf numFmtId="0" fontId="49" fillId="0" borderId="6" xfId="4" applyFont="1" applyBorder="1" applyAlignment="1">
      <alignment vertical="center" wrapText="1"/>
    </xf>
    <xf numFmtId="41" fontId="50" fillId="0" borderId="115" xfId="4" applyNumberFormat="1" applyFont="1" applyBorder="1" applyAlignment="1">
      <alignment vertical="center"/>
    </xf>
    <xf numFmtId="41" fontId="50" fillId="13" borderId="50" xfId="4" applyNumberFormat="1" applyFont="1" applyFill="1" applyBorder="1" applyAlignment="1">
      <alignment vertical="center"/>
    </xf>
    <xf numFmtId="41" fontId="50" fillId="13" borderId="115" xfId="4" applyNumberFormat="1" applyFont="1" applyFill="1" applyBorder="1" applyAlignment="1">
      <alignment vertical="center"/>
    </xf>
    <xf numFmtId="41" fontId="50" fillId="0" borderId="6" xfId="4" applyNumberFormat="1" applyFont="1" applyBorder="1" applyAlignment="1">
      <alignment vertical="center"/>
    </xf>
    <xf numFmtId="41" fontId="56" fillId="13" borderId="1" xfId="4" applyNumberFormat="1" applyFont="1" applyFill="1" applyBorder="1" applyAlignment="1">
      <alignment horizontal="center" vertical="center"/>
    </xf>
    <xf numFmtId="41" fontId="56" fillId="13" borderId="21" xfId="4" applyNumberFormat="1" applyFont="1" applyFill="1" applyBorder="1" applyAlignment="1">
      <alignment horizontal="center" vertical="center"/>
    </xf>
    <xf numFmtId="41" fontId="50" fillId="0" borderId="21" xfId="4" applyNumberFormat="1" applyFont="1" applyBorder="1" applyAlignment="1">
      <alignment vertical="center"/>
    </xf>
    <xf numFmtId="0" fontId="49" fillId="0" borderId="125" xfId="4" applyFont="1" applyBorder="1" applyAlignment="1">
      <alignment horizontal="center"/>
    </xf>
    <xf numFmtId="0" fontId="49" fillId="0" borderId="21" xfId="4" applyFont="1" applyBorder="1" applyAlignment="1">
      <alignment vertical="center" wrapText="1"/>
    </xf>
    <xf numFmtId="0" fontId="49" fillId="0" borderId="104" xfId="4" applyFont="1" applyBorder="1" applyAlignment="1">
      <alignment horizontal="center"/>
    </xf>
    <xf numFmtId="0" fontId="49" fillId="0" borderId="103" xfId="4" applyFont="1" applyBorder="1" applyAlignment="1">
      <alignment vertical="center"/>
    </xf>
    <xf numFmtId="41" fontId="50" fillId="0" borderId="103" xfId="4" applyNumberFormat="1" applyFont="1" applyBorder="1" applyAlignment="1">
      <alignment vertical="center"/>
    </xf>
    <xf numFmtId="0" fontId="49" fillId="0" borderId="113" xfId="4" applyFont="1" applyBorder="1" applyAlignment="1">
      <alignment horizontal="center"/>
    </xf>
    <xf numFmtId="0" fontId="51" fillId="0" borderId="107" xfId="4" applyFont="1" applyBorder="1" applyAlignment="1">
      <alignment vertical="center"/>
    </xf>
    <xf numFmtId="41" fontId="50" fillId="0" borderId="107" xfId="4" applyNumberFormat="1" applyFont="1" applyBorder="1" applyAlignment="1">
      <alignment vertical="center"/>
    </xf>
    <xf numFmtId="41" fontId="50" fillId="14" borderId="114" xfId="4" applyNumberFormat="1" applyFont="1" applyFill="1" applyBorder="1" applyAlignment="1">
      <alignment vertical="center"/>
    </xf>
    <xf numFmtId="41" fontId="50" fillId="14" borderId="107" xfId="4" applyNumberFormat="1" applyFont="1" applyFill="1" applyBorder="1" applyAlignment="1">
      <alignment vertical="center"/>
    </xf>
    <xf numFmtId="0" fontId="51" fillId="13" borderId="0" xfId="0" applyFont="1" applyFill="1" applyAlignment="1">
      <alignment horizontal="center" vertical="center"/>
    </xf>
    <xf numFmtId="170" fontId="51" fillId="0" borderId="7" xfId="0" applyNumberFormat="1" applyFont="1" applyBorder="1" applyAlignment="1">
      <alignment horizontal="center"/>
    </xf>
    <xf numFmtId="41" fontId="50" fillId="14" borderId="1" xfId="4" applyNumberFormat="1" applyFont="1" applyFill="1" applyBorder="1" applyAlignment="1">
      <alignment vertical="center"/>
    </xf>
    <xf numFmtId="41" fontId="50" fillId="13" borderId="2" xfId="4" applyNumberFormat="1" applyFont="1" applyFill="1" applyBorder="1" applyAlignment="1">
      <alignment vertical="center"/>
    </xf>
    <xf numFmtId="0" fontId="49" fillId="0" borderId="21" xfId="4" applyFont="1" applyBorder="1" applyAlignment="1">
      <alignment vertical="center"/>
    </xf>
    <xf numFmtId="41" fontId="50" fillId="14" borderId="6" xfId="4" applyNumberFormat="1" applyFont="1" applyFill="1" applyBorder="1" applyAlignment="1">
      <alignment vertical="center"/>
    </xf>
    <xf numFmtId="41" fontId="50" fillId="13" borderId="3" xfId="4" applyNumberFormat="1" applyFont="1" applyFill="1" applyBorder="1" applyAlignment="1">
      <alignment vertical="center"/>
    </xf>
    <xf numFmtId="41" fontId="50" fillId="13" borderId="21" xfId="4" applyNumberFormat="1" applyFont="1" applyFill="1" applyBorder="1" applyAlignment="1">
      <alignment vertical="center"/>
    </xf>
    <xf numFmtId="41" fontId="50" fillId="14" borderId="121" xfId="4" applyNumberFormat="1" applyFont="1" applyFill="1" applyBorder="1" applyAlignment="1">
      <alignment vertical="center"/>
    </xf>
    <xf numFmtId="41" fontId="50" fillId="14" borderId="119" xfId="4" applyNumberFormat="1" applyFont="1" applyFill="1" applyBorder="1" applyAlignment="1">
      <alignment vertical="center"/>
    </xf>
    <xf numFmtId="0" fontId="49" fillId="0" borderId="126" xfId="4" applyFont="1" applyBorder="1" applyAlignment="1">
      <alignment horizontal="center"/>
    </xf>
    <xf numFmtId="41" fontId="50" fillId="0" borderId="127" xfId="4" applyNumberFormat="1" applyFont="1" applyBorder="1" applyAlignment="1" applyProtection="1">
      <alignment vertical="center"/>
      <protection locked="0"/>
    </xf>
    <xf numFmtId="41" fontId="50" fillId="0" borderId="128" xfId="4" applyNumberFormat="1" applyFont="1" applyBorder="1" applyAlignment="1" applyProtection="1">
      <alignment vertical="center"/>
      <protection locked="0"/>
    </xf>
    <xf numFmtId="0" fontId="49" fillId="0" borderId="129" xfId="4" applyFont="1" applyBorder="1" applyAlignment="1">
      <alignment horizontal="center"/>
    </xf>
    <xf numFmtId="0" fontId="51" fillId="0" borderId="130" xfId="4" applyFont="1" applyBorder="1" applyAlignment="1">
      <alignment vertical="center"/>
    </xf>
    <xf numFmtId="41" fontId="50" fillId="0" borderId="131" xfId="4" applyNumberFormat="1" applyFont="1" applyBorder="1" applyAlignment="1">
      <alignment vertical="center"/>
    </xf>
    <xf numFmtId="41" fontId="50" fillId="14" borderId="131" xfId="4" applyNumberFormat="1" applyFont="1" applyFill="1" applyBorder="1" applyAlignment="1">
      <alignment vertical="center"/>
    </xf>
    <xf numFmtId="41" fontId="50" fillId="14" borderId="132" xfId="4" applyNumberFormat="1" applyFont="1" applyFill="1" applyBorder="1" applyAlignment="1">
      <alignment vertical="center"/>
    </xf>
    <xf numFmtId="41" fontId="50" fillId="0" borderId="130" xfId="4" applyNumberFormat="1" applyFont="1" applyBorder="1" applyAlignment="1">
      <alignment vertical="center"/>
    </xf>
    <xf numFmtId="0" fontId="49" fillId="0" borderId="133" xfId="4" applyFont="1" applyBorder="1" applyAlignment="1">
      <alignment horizontal="center"/>
    </xf>
    <xf numFmtId="41" fontId="50" fillId="0" borderId="114" xfId="4" applyNumberFormat="1" applyFont="1" applyBorder="1" applyAlignment="1">
      <alignment vertical="center"/>
    </xf>
    <xf numFmtId="41" fontId="50" fillId="13" borderId="133" xfId="4" applyNumberFormat="1" applyFont="1" applyFill="1" applyBorder="1" applyAlignment="1">
      <alignment vertical="center"/>
    </xf>
    <xf numFmtId="41" fontId="50" fillId="14" borderId="101" xfId="4" applyNumberFormat="1" applyFont="1" applyFill="1" applyBorder="1" applyAlignment="1">
      <alignment vertical="center"/>
    </xf>
    <xf numFmtId="41" fontId="50" fillId="0" borderId="134" xfId="4" applyNumberFormat="1" applyFont="1" applyBorder="1" applyAlignment="1">
      <alignment vertical="center"/>
    </xf>
    <xf numFmtId="0" fontId="51" fillId="0" borderId="123" xfId="4" applyFont="1" applyBorder="1"/>
    <xf numFmtId="0" fontId="49" fillId="0" borderId="123" xfId="4" applyFont="1" applyBorder="1"/>
    <xf numFmtId="0" fontId="49" fillId="0" borderId="6" xfId="4" applyFont="1" applyBorder="1" applyAlignment="1">
      <alignment horizontal="left"/>
    </xf>
    <xf numFmtId="41" fontId="50" fillId="0" borderId="1" xfId="4" applyNumberFormat="1" applyFont="1" applyBorder="1"/>
    <xf numFmtId="0" fontId="50" fillId="0" borderId="1" xfId="4" applyFont="1" applyBorder="1"/>
    <xf numFmtId="0" fontId="50" fillId="0" borderId="6" xfId="4" applyFont="1" applyBorder="1"/>
    <xf numFmtId="41" fontId="50" fillId="0" borderId="6" xfId="4" applyNumberFormat="1" applyFont="1" applyBorder="1"/>
    <xf numFmtId="0" fontId="49" fillId="13" borderId="102" xfId="4" applyFont="1" applyFill="1" applyBorder="1" applyAlignment="1">
      <alignment horizontal="center"/>
    </xf>
    <xf numFmtId="0" fontId="49" fillId="0" borderId="135" xfId="4" applyFont="1" applyBorder="1" applyAlignment="1">
      <alignment horizontal="center"/>
    </xf>
    <xf numFmtId="0" fontId="51" fillId="0" borderId="0" xfId="4" applyFont="1" applyAlignment="1">
      <alignment horizontal="center"/>
    </xf>
    <xf numFmtId="0" fontId="49" fillId="0" borderId="116" xfId="4" applyFont="1" applyBorder="1" applyAlignment="1">
      <alignment horizontal="center"/>
    </xf>
    <xf numFmtId="41" fontId="50" fillId="0" borderId="117" xfId="4" applyNumberFormat="1" applyFont="1" applyBorder="1"/>
    <xf numFmtId="0" fontId="32" fillId="0" borderId="0" xfId="4" applyFont="1"/>
    <xf numFmtId="0" fontId="59" fillId="0" borderId="0" xfId="0" applyFont="1"/>
    <xf numFmtId="0" fontId="32" fillId="0" borderId="0" xfId="4" applyFont="1" applyAlignment="1">
      <alignment wrapText="1"/>
    </xf>
    <xf numFmtId="0" fontId="60" fillId="0" borderId="0" xfId="4" applyFont="1"/>
    <xf numFmtId="0" fontId="49" fillId="13" borderId="124" xfId="0" applyFont="1" applyFill="1" applyBorder="1" applyAlignment="1">
      <alignment horizontal="center"/>
    </xf>
    <xf numFmtId="0" fontId="51" fillId="13" borderId="124" xfId="0" applyFont="1" applyFill="1" applyBorder="1"/>
    <xf numFmtId="0" fontId="61" fillId="0" borderId="102" xfId="5" applyFont="1" applyBorder="1" applyAlignment="1">
      <alignment horizontal="center"/>
    </xf>
    <xf numFmtId="0" fontId="61" fillId="0" borderId="1" xfId="5" applyFont="1" applyBorder="1" applyAlignment="1">
      <alignment horizontal="center" wrapText="1"/>
    </xf>
    <xf numFmtId="0" fontId="61" fillId="0" borderId="6" xfId="5" applyFont="1" applyBorder="1" applyAlignment="1">
      <alignment horizontal="center" wrapText="1"/>
    </xf>
    <xf numFmtId="0" fontId="62" fillId="0" borderId="102" xfId="5" applyFont="1" applyBorder="1" applyAlignment="1">
      <alignment horizontal="center"/>
    </xf>
    <xf numFmtId="0" fontId="62" fillId="0" borderId="1" xfId="5" applyFont="1" applyBorder="1"/>
    <xf numFmtId="41" fontId="63" fillId="0" borderId="1" xfId="6" applyNumberFormat="1" applyFont="1" applyBorder="1" applyAlignment="1" applyProtection="1"/>
    <xf numFmtId="41" fontId="63" fillId="0" borderId="6" xfId="5" applyNumberFormat="1" applyFont="1" applyBorder="1"/>
    <xf numFmtId="0" fontId="62" fillId="0" borderId="125" xfId="5" applyFont="1" applyBorder="1" applyAlignment="1">
      <alignment horizontal="center"/>
    </xf>
    <xf numFmtId="0" fontId="62" fillId="0" borderId="3" xfId="5" applyFont="1" applyBorder="1"/>
    <xf numFmtId="41" fontId="63" fillId="0" borderId="3" xfId="6" applyNumberFormat="1" applyFont="1" applyBorder="1" applyAlignment="1" applyProtection="1"/>
    <xf numFmtId="41" fontId="63" fillId="0" borderId="21" xfId="5" applyNumberFormat="1" applyFont="1" applyBorder="1"/>
    <xf numFmtId="0" fontId="62" fillId="0" borderId="120" xfId="5" applyFont="1" applyBorder="1" applyAlignment="1">
      <alignment horizontal="center"/>
    </xf>
    <xf numFmtId="0" fontId="61" fillId="0" borderId="121" xfId="5" applyFont="1" applyBorder="1"/>
    <xf numFmtId="41" fontId="63" fillId="0" borderId="121" xfId="6" applyNumberFormat="1" applyFont="1" applyBorder="1" applyAlignment="1" applyProtection="1"/>
    <xf numFmtId="41" fontId="63" fillId="0" borderId="119" xfId="6" applyNumberFormat="1" applyFont="1" applyBorder="1" applyAlignment="1" applyProtection="1"/>
    <xf numFmtId="0" fontId="62" fillId="0" borderId="4" xfId="5" applyFont="1" applyBorder="1" applyAlignment="1">
      <alignment horizontal="center"/>
    </xf>
    <xf numFmtId="0" fontId="62" fillId="0" borderId="7" xfId="5" applyFont="1" applyBorder="1"/>
    <xf numFmtId="41" fontId="63" fillId="0" borderId="7" xfId="6" applyNumberFormat="1" applyFont="1" applyBorder="1" applyAlignment="1" applyProtection="1"/>
    <xf numFmtId="41" fontId="63" fillId="0" borderId="2" xfId="5" applyNumberFormat="1" applyFont="1" applyBorder="1"/>
    <xf numFmtId="41" fontId="50" fillId="14" borderId="1" xfId="0" applyNumberFormat="1" applyFont="1" applyFill="1" applyBorder="1"/>
    <xf numFmtId="41" fontId="50" fillId="0" borderId="6" xfId="0" applyNumberFormat="1" applyFont="1" applyBorder="1"/>
    <xf numFmtId="41" fontId="63" fillId="0" borderId="119" xfId="5" applyNumberFormat="1" applyFont="1" applyBorder="1"/>
    <xf numFmtId="0" fontId="62" fillId="0" borderId="5" xfId="5" applyFont="1" applyBorder="1" applyAlignment="1">
      <alignment horizontal="center"/>
    </xf>
    <xf numFmtId="0" fontId="62" fillId="0" borderId="50" xfId="5" applyFont="1" applyBorder="1" applyAlignment="1">
      <alignment horizontal="left"/>
    </xf>
    <xf numFmtId="9" fontId="63" fillId="0" borderId="50" xfId="7" applyFont="1" applyBorder="1" applyAlignment="1" applyProtection="1"/>
    <xf numFmtId="9" fontId="63" fillId="0" borderId="115" xfId="3" applyFont="1" applyBorder="1" applyAlignment="1" applyProtection="1"/>
    <xf numFmtId="0" fontId="61" fillId="0" borderId="121" xfId="5" applyFont="1" applyBorder="1" applyAlignment="1">
      <alignment horizontal="left"/>
    </xf>
    <xf numFmtId="0" fontId="62" fillId="0" borderId="126" xfId="5" applyFont="1" applyBorder="1" applyAlignment="1">
      <alignment horizontal="center"/>
    </xf>
    <xf numFmtId="0" fontId="62" fillId="0" borderId="50" xfId="5" applyFont="1" applyBorder="1"/>
    <xf numFmtId="41" fontId="63" fillId="13" borderId="50" xfId="6" applyNumberFormat="1" applyFont="1" applyFill="1" applyBorder="1" applyAlignment="1" applyProtection="1"/>
    <xf numFmtId="0" fontId="62" fillId="0" borderId="3" xfId="5" applyFont="1" applyBorder="1" applyAlignment="1">
      <alignment wrapText="1"/>
    </xf>
    <xf numFmtId="0" fontId="62" fillId="0" borderId="109" xfId="5" applyFont="1" applyBorder="1" applyAlignment="1">
      <alignment horizontal="center"/>
    </xf>
    <xf numFmtId="0" fontId="61" fillId="0" borderId="111" xfId="5" applyFont="1" applyBorder="1" applyAlignment="1">
      <alignment horizontal="left"/>
    </xf>
    <xf numFmtId="41" fontId="63" fillId="0" borderId="111" xfId="6" applyNumberFormat="1" applyFont="1" applyBorder="1" applyAlignment="1" applyProtection="1"/>
    <xf numFmtId="41" fontId="63" fillId="0" borderId="110" xfId="6" applyNumberFormat="1" applyFont="1" applyBorder="1" applyAlignment="1" applyProtection="1"/>
    <xf numFmtId="41" fontId="63" fillId="0" borderId="6" xfId="6" applyNumberFormat="1" applyFont="1" applyBorder="1" applyProtection="1"/>
    <xf numFmtId="3" fontId="63" fillId="0" borderId="86" xfId="5" applyNumberFormat="1" applyFont="1" applyBorder="1"/>
    <xf numFmtId="0" fontId="62" fillId="0" borderId="123" xfId="5" applyFont="1" applyBorder="1" applyAlignment="1">
      <alignment horizontal="center"/>
    </xf>
    <xf numFmtId="0" fontId="61" fillId="0" borderId="136" xfId="5" applyFont="1" applyBorder="1"/>
    <xf numFmtId="41" fontId="63" fillId="0" borderId="123" xfId="5" applyNumberFormat="1" applyFont="1" applyBorder="1"/>
    <xf numFmtId="3" fontId="63" fillId="0" borderId="0" xfId="5" applyNumberFormat="1" applyFont="1"/>
    <xf numFmtId="0" fontId="61" fillId="0" borderId="137" xfId="5" applyFont="1" applyBorder="1"/>
    <xf numFmtId="3" fontId="62" fillId="0" borderId="0" xfId="5" applyNumberFormat="1" applyFont="1"/>
    <xf numFmtId="0" fontId="62" fillId="0" borderId="0" xfId="5" applyFont="1" applyAlignment="1">
      <alignment horizontal="center"/>
    </xf>
    <xf numFmtId="0" fontId="62" fillId="0" borderId="0" xfId="5" applyFont="1"/>
    <xf numFmtId="0" fontId="66" fillId="0" borderId="0" xfId="0" applyFont="1" applyAlignment="1">
      <alignment vertical="center"/>
    </xf>
    <xf numFmtId="0" fontId="65" fillId="0" borderId="0" xfId="0" applyFont="1" applyAlignment="1">
      <alignment horizontal="left" vertical="top" wrapText="1"/>
    </xf>
    <xf numFmtId="0" fontId="0" fillId="0" borderId="0" xfId="0" applyAlignment="1">
      <alignment wrapText="1"/>
    </xf>
    <xf numFmtId="0" fontId="18" fillId="0" borderId="0" xfId="0" applyFont="1" applyAlignment="1">
      <alignment wrapText="1"/>
    </xf>
    <xf numFmtId="0" fontId="70"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3" fillId="0" borderId="0" xfId="0" applyFont="1" applyAlignment="1">
      <alignment horizontal="left" vertical="center" wrapText="1"/>
    </xf>
    <xf numFmtId="0" fontId="74" fillId="0" borderId="0" xfId="8" applyFont="1" applyAlignment="1">
      <alignment horizontal="left" vertical="center" wrapText="1"/>
    </xf>
    <xf numFmtId="0" fontId="68" fillId="0" borderId="0" xfId="8" applyAlignment="1">
      <alignment wrapText="1"/>
    </xf>
    <xf numFmtId="0" fontId="68" fillId="0" borderId="0" xfId="8"/>
    <xf numFmtId="0" fontId="32" fillId="0" borderId="0" xfId="4" applyFont="1" applyAlignment="1">
      <alignment vertical="top" wrapText="1"/>
    </xf>
    <xf numFmtId="0" fontId="2" fillId="0" borderId="0" xfId="0" applyFont="1" applyAlignment="1">
      <alignment wrapText="1"/>
    </xf>
    <xf numFmtId="0" fontId="75" fillId="0" borderId="0" xfId="0" applyFont="1" applyAlignment="1">
      <alignment wrapText="1"/>
    </xf>
    <xf numFmtId="0" fontId="0" fillId="0" borderId="0" xfId="0" applyAlignment="1">
      <alignment horizontal="left" wrapText="1" indent="2"/>
    </xf>
    <xf numFmtId="0" fontId="81" fillId="0" borderId="0" xfId="0" applyFont="1" applyAlignment="1">
      <alignment vertical="center"/>
    </xf>
    <xf numFmtId="0" fontId="80" fillId="0" borderId="0" xfId="0" applyFont="1" applyAlignment="1">
      <alignment vertical="center"/>
    </xf>
    <xf numFmtId="0" fontId="81" fillId="0" borderId="0" xfId="0" applyFont="1"/>
    <xf numFmtId="0" fontId="77" fillId="0" borderId="0" xfId="0" applyFont="1" applyAlignment="1">
      <alignment horizontal="left" vertical="center" wrapText="1"/>
    </xf>
    <xf numFmtId="0" fontId="78" fillId="0" borderId="0" xfId="0" applyFont="1" applyAlignment="1">
      <alignment horizontal="left" vertical="center" wrapText="1"/>
    </xf>
    <xf numFmtId="0" fontId="81" fillId="0" borderId="0" xfId="0" applyFont="1" applyAlignment="1">
      <alignment horizontal="left" vertical="center" wrapText="1"/>
    </xf>
    <xf numFmtId="0" fontId="82" fillId="0" borderId="0" xfId="0" applyFont="1" applyAlignment="1">
      <alignment horizontal="left" vertical="center" wrapText="1"/>
    </xf>
    <xf numFmtId="0" fontId="0" fillId="0" borderId="0" xfId="0" applyAlignment="1">
      <alignment horizontal="left" wrapText="1"/>
    </xf>
    <xf numFmtId="0" fontId="81" fillId="0" borderId="0" xfId="0" applyFont="1" applyAlignment="1">
      <alignment vertical="center" wrapText="1"/>
    </xf>
    <xf numFmtId="0" fontId="80" fillId="0" borderId="0" xfId="0" applyFont="1" applyAlignment="1">
      <alignment vertical="center" wrapText="1"/>
    </xf>
    <xf numFmtId="0" fontId="81" fillId="0" borderId="0" xfId="0" applyFont="1" applyAlignment="1">
      <alignment wrapText="1"/>
    </xf>
    <xf numFmtId="0" fontId="79" fillId="0" borderId="0" xfId="0" applyFont="1" applyAlignment="1">
      <alignment vertical="center"/>
    </xf>
    <xf numFmtId="0" fontId="78" fillId="0" borderId="0" xfId="0" applyFont="1" applyAlignment="1">
      <alignment vertical="center"/>
    </xf>
    <xf numFmtId="0" fontId="81" fillId="0" borderId="142" xfId="0" applyFont="1" applyBorder="1" applyAlignment="1">
      <alignment horizontal="center" vertical="center" wrapText="1"/>
    </xf>
    <xf numFmtId="0" fontId="81" fillId="0" borderId="143" xfId="0" applyFont="1" applyBorder="1" applyAlignment="1">
      <alignment horizontal="center" vertical="center" wrapText="1"/>
    </xf>
    <xf numFmtId="0" fontId="81" fillId="0" borderId="141" xfId="0" applyFont="1" applyBorder="1" applyAlignment="1">
      <alignment vertical="center" wrapText="1"/>
    </xf>
    <xf numFmtId="6" fontId="81" fillId="0" borderId="143" xfId="0" applyNumberFormat="1" applyFont="1" applyBorder="1" applyAlignment="1">
      <alignment horizontal="right" vertical="center" wrapText="1"/>
    </xf>
    <xf numFmtId="0" fontId="81" fillId="0" borderId="143" xfId="0" applyFont="1" applyBorder="1" applyAlignment="1">
      <alignment horizontal="right" vertical="center" wrapText="1"/>
    </xf>
    <xf numFmtId="0" fontId="78" fillId="0" borderId="141" xfId="0" applyFont="1" applyBorder="1" applyAlignment="1">
      <alignment vertical="center" wrapText="1"/>
    </xf>
    <xf numFmtId="6" fontId="78" fillId="0" borderId="143" xfId="0" applyNumberFormat="1" applyFont="1" applyBorder="1" applyAlignment="1">
      <alignment horizontal="right" vertical="center" wrapText="1"/>
    </xf>
    <xf numFmtId="0" fontId="6" fillId="0" borderId="0" xfId="0" applyFont="1" applyAlignment="1">
      <alignment horizontal="left" vertical="center" wrapText="1"/>
    </xf>
    <xf numFmtId="0" fontId="49" fillId="0" borderId="0" xfId="0" applyFont="1" applyAlignment="1">
      <alignment vertical="center"/>
    </xf>
    <xf numFmtId="41" fontId="0" fillId="0" borderId="0" xfId="0" applyNumberFormat="1"/>
    <xf numFmtId="0" fontId="0" fillId="0" borderId="0" xfId="0" applyAlignment="1">
      <alignment horizontal="center" wrapText="1"/>
    </xf>
    <xf numFmtId="44" fontId="0" fillId="0" borderId="0" xfId="0" applyNumberFormat="1"/>
    <xf numFmtId="0" fontId="83" fillId="0" borderId="0" xfId="0" applyFont="1" applyAlignment="1">
      <alignment horizontal="center"/>
    </xf>
    <xf numFmtId="44" fontId="0" fillId="0" borderId="0" xfId="2" applyFont="1" applyBorder="1"/>
    <xf numFmtId="0" fontId="49" fillId="0" borderId="0" xfId="0" applyFont="1" applyAlignment="1">
      <alignment vertical="center" wrapText="1"/>
    </xf>
    <xf numFmtId="44" fontId="2" fillId="0" borderId="135" xfId="2" applyFont="1" applyBorder="1"/>
    <xf numFmtId="0" fontId="65" fillId="16" borderId="0" xfId="0" applyFont="1" applyFill="1" applyAlignment="1">
      <alignment vertical="center" wrapText="1"/>
    </xf>
    <xf numFmtId="166" fontId="2" fillId="0" borderId="86" xfId="0" applyNumberFormat="1" applyFont="1" applyBorder="1" applyAlignment="1">
      <alignment vertical="center"/>
    </xf>
    <xf numFmtId="0" fontId="20" fillId="0" borderId="0" xfId="0" applyFont="1" applyAlignment="1">
      <alignment horizontal="center" vertical="center" wrapText="1"/>
    </xf>
    <xf numFmtId="0" fontId="85" fillId="17" borderId="0" xfId="0" applyFont="1" applyFill="1" applyAlignment="1">
      <alignment horizontal="left"/>
    </xf>
    <xf numFmtId="0" fontId="85" fillId="18" borderId="0" xfId="8" applyNumberFormat="1" applyFont="1" applyFill="1" applyAlignment="1">
      <alignment horizontal="left"/>
    </xf>
    <xf numFmtId="0" fontId="85" fillId="19" borderId="0" xfId="8" applyNumberFormat="1" applyFont="1" applyFill="1" applyAlignment="1">
      <alignment horizontal="left"/>
    </xf>
    <xf numFmtId="0" fontId="86" fillId="19" borderId="0" xfId="8" applyNumberFormat="1" applyFont="1" applyFill="1" applyAlignment="1">
      <alignment horizontal="left" indent="2"/>
    </xf>
    <xf numFmtId="0" fontId="86" fillId="17" borderId="0" xfId="8" applyNumberFormat="1" applyFont="1" applyFill="1" applyAlignment="1">
      <alignment horizontal="left" indent="2"/>
    </xf>
    <xf numFmtId="0" fontId="85" fillId="20" borderId="0" xfId="8" applyNumberFormat="1" applyFont="1" applyFill="1" applyAlignment="1">
      <alignment horizontal="left"/>
    </xf>
    <xf numFmtId="0" fontId="86" fillId="20" borderId="0" xfId="8" applyNumberFormat="1" applyFont="1" applyFill="1" applyAlignment="1">
      <alignment horizontal="left" indent="2"/>
    </xf>
    <xf numFmtId="10" fontId="0" fillId="0" borderId="0" xfId="3" applyNumberFormat="1" applyFont="1" applyAlignment="1">
      <alignment vertical="center"/>
    </xf>
    <xf numFmtId="166" fontId="0" fillId="0" borderId="0" xfId="2" applyNumberFormat="1" applyFont="1" applyBorder="1" applyAlignment="1" applyProtection="1">
      <alignment vertical="center"/>
    </xf>
    <xf numFmtId="43" fontId="11" fillId="0" borderId="1" xfId="1" applyFont="1" applyBorder="1" applyProtection="1"/>
    <xf numFmtId="10" fontId="0" fillId="0" borderId="0" xfId="3" applyNumberFormat="1" applyFont="1" applyBorder="1" applyAlignment="1" applyProtection="1">
      <alignment vertical="center"/>
      <protection locked="0"/>
    </xf>
    <xf numFmtId="44" fontId="0" fillId="0" borderId="0" xfId="2" applyFont="1" applyFill="1" applyBorder="1" applyAlignment="1" applyProtection="1">
      <alignment vertical="center"/>
      <protection locked="0"/>
    </xf>
    <xf numFmtId="44" fontId="0" fillId="0" borderId="0" xfId="2" applyFont="1" applyFill="1" applyBorder="1" applyAlignment="1" applyProtection="1">
      <alignment vertical="center" wrapText="1"/>
      <protection locked="0"/>
    </xf>
    <xf numFmtId="44" fontId="0" fillId="0" borderId="0" xfId="2" applyFont="1" applyBorder="1" applyAlignment="1" applyProtection="1">
      <alignment vertical="center"/>
      <protection locked="0"/>
    </xf>
    <xf numFmtId="44" fontId="0" fillId="9" borderId="0" xfId="2" applyFont="1" applyFill="1" applyBorder="1" applyAlignment="1" applyProtection="1">
      <alignment vertical="center"/>
      <protection locked="0"/>
    </xf>
    <xf numFmtId="44" fontId="0" fillId="0" borderId="0" xfId="2" applyFont="1" applyBorder="1" applyAlignment="1" applyProtection="1">
      <alignment vertical="center" wrapText="1"/>
      <protection locked="0"/>
    </xf>
    <xf numFmtId="44" fontId="87" fillId="0" borderId="0" xfId="2" applyFont="1" applyBorder="1" applyAlignment="1" applyProtection="1">
      <alignment vertical="center" wrapText="1"/>
      <protection locked="0"/>
    </xf>
    <xf numFmtId="44" fontId="68" fillId="0" borderId="0" xfId="8" applyNumberFormat="1" applyBorder="1" applyAlignment="1" applyProtection="1">
      <alignment vertical="center" wrapText="1"/>
      <protection locked="0"/>
    </xf>
    <xf numFmtId="0" fontId="68" fillId="0" borderId="0" xfId="8" applyAlignment="1"/>
    <xf numFmtId="0" fontId="18" fillId="0" borderId="0" xfId="0" applyFont="1"/>
    <xf numFmtId="0" fontId="1" fillId="0" borderId="0" xfId="0" applyFont="1" applyAlignment="1">
      <alignment vertical="center"/>
    </xf>
    <xf numFmtId="0" fontId="1" fillId="0" borderId="0" xfId="0" applyFont="1" applyAlignment="1">
      <alignment vertical="center" wrapText="1"/>
    </xf>
    <xf numFmtId="0" fontId="88" fillId="0" borderId="0" xfId="0" applyFont="1" applyAlignment="1">
      <alignment horizontal="left" wrapText="1"/>
    </xf>
    <xf numFmtId="0" fontId="1" fillId="15" borderId="0" xfId="0" applyFont="1" applyFill="1" applyAlignment="1">
      <alignment vertical="center"/>
    </xf>
    <xf numFmtId="0" fontId="1" fillId="0" borderId="0" xfId="0" applyFont="1" applyAlignment="1" applyProtection="1">
      <alignment horizontal="center" vertical="center"/>
      <protection locked="0"/>
    </xf>
    <xf numFmtId="0" fontId="1" fillId="2" borderId="62" xfId="0" applyFont="1" applyFill="1" applyBorder="1" applyAlignment="1" applyProtection="1">
      <alignment horizontal="left" vertical="center" wrapText="1"/>
      <protection locked="0"/>
    </xf>
    <xf numFmtId="166" fontId="1" fillId="0" borderId="0" xfId="2" applyNumberFormat="1" applyFont="1" applyAlignment="1" applyProtection="1">
      <alignment vertical="center"/>
    </xf>
    <xf numFmtId="0" fontId="1" fillId="0" borderId="0" xfId="0" applyFont="1" applyAlignment="1" applyProtection="1">
      <alignment horizontal="left" vertical="center" wrapText="1"/>
      <protection locked="0"/>
    </xf>
    <xf numFmtId="166" fontId="1" fillId="0" borderId="0" xfId="2" applyNumberFormat="1" applyFont="1" applyFill="1" applyAlignment="1" applyProtection="1">
      <alignment vertical="center"/>
    </xf>
    <xf numFmtId="166" fontId="1" fillId="0" borderId="0" xfId="0" applyNumberFormat="1" applyFont="1" applyAlignment="1">
      <alignment vertical="center"/>
    </xf>
    <xf numFmtId="44" fontId="1" fillId="0" borderId="0" xfId="2" applyFont="1" applyAlignment="1" applyProtection="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pplyProtection="1">
      <alignment vertical="center"/>
      <protection locked="0"/>
    </xf>
    <xf numFmtId="0" fontId="89" fillId="0" borderId="0" xfId="0" applyFont="1" applyAlignment="1">
      <alignment vertical="center"/>
    </xf>
    <xf numFmtId="43" fontId="89" fillId="0" borderId="0" xfId="0" applyNumberFormat="1" applyFont="1" applyAlignment="1">
      <alignment vertical="center"/>
    </xf>
    <xf numFmtId="164" fontId="1" fillId="0" borderId="0" xfId="1" applyNumberFormat="1" applyFont="1" applyFill="1" applyBorder="1" applyAlignment="1" applyProtection="1">
      <alignment horizontal="center" vertical="center"/>
    </xf>
    <xf numFmtId="0" fontId="1" fillId="0" borderId="63" xfId="0" applyFont="1" applyBorder="1" applyAlignment="1" applyProtection="1">
      <alignment horizontal="left" vertical="center" wrapText="1"/>
      <protection locked="0"/>
    </xf>
    <xf numFmtId="0" fontId="21" fillId="0" borderId="0" xfId="0" applyFont="1" applyAlignment="1">
      <alignment horizontal="center" vertical="center"/>
    </xf>
    <xf numFmtId="0" fontId="88" fillId="0" borderId="0" xfId="0" applyFont="1" applyAlignment="1">
      <alignment vertical="center"/>
    </xf>
    <xf numFmtId="41" fontId="89" fillId="0" borderId="0" xfId="0" applyNumberFormat="1" applyFont="1" applyAlignment="1">
      <alignment vertical="center"/>
    </xf>
    <xf numFmtId="37" fontId="89" fillId="0" borderId="0" xfId="0" applyNumberFormat="1" applyFont="1" applyAlignment="1">
      <alignment vertical="center"/>
    </xf>
    <xf numFmtId="0" fontId="88" fillId="0" borderId="0" xfId="0" applyFont="1" applyAlignment="1">
      <alignment wrapText="1"/>
    </xf>
    <xf numFmtId="0" fontId="90" fillId="0" borderId="1" xfId="0" applyFont="1" applyBorder="1" applyAlignment="1">
      <alignment horizontal="center" wrapText="1"/>
    </xf>
    <xf numFmtId="0" fontId="90" fillId="0" borderId="21" xfId="0" applyFont="1" applyBorder="1" applyAlignment="1">
      <alignment horizontal="left" wrapText="1"/>
    </xf>
    <xf numFmtId="1" fontId="0" fillId="2" borderId="7" xfId="0" applyNumberFormat="1" applyFill="1" applyBorder="1" applyAlignment="1" applyProtection="1">
      <alignment vertical="center"/>
      <protection locked="0"/>
    </xf>
    <xf numFmtId="168" fontId="92" fillId="0" borderId="1" xfId="0" applyNumberFormat="1" applyFont="1" applyBorder="1" applyAlignment="1">
      <alignment vertical="center"/>
    </xf>
    <xf numFmtId="43" fontId="92" fillId="0" borderId="6" xfId="0" applyNumberFormat="1" applyFont="1" applyBorder="1" applyAlignment="1">
      <alignment vertical="center"/>
    </xf>
    <xf numFmtId="168" fontId="92" fillId="0" borderId="14" xfId="0" applyNumberFormat="1" applyFont="1" applyBorder="1" applyAlignment="1">
      <alignment vertical="center"/>
    </xf>
    <xf numFmtId="43" fontId="92" fillId="0" borderId="103" xfId="0" applyNumberFormat="1" applyFont="1" applyBorder="1" applyAlignment="1">
      <alignment vertical="center"/>
    </xf>
    <xf numFmtId="1" fontId="0" fillId="2" borderId="14" xfId="0" applyNumberFormat="1" applyFill="1" applyBorder="1" applyAlignment="1" applyProtection="1">
      <alignment vertical="center"/>
      <protection locked="0"/>
    </xf>
    <xf numFmtId="41" fontId="92" fillId="0" borderId="106" xfId="0" applyNumberFormat="1" applyFont="1" applyBorder="1" applyAlignment="1">
      <alignment vertical="center"/>
    </xf>
    <xf numFmtId="0" fontId="92" fillId="13" borderId="13" xfId="0" applyFont="1" applyFill="1" applyBorder="1" applyAlignment="1">
      <alignment vertical="center"/>
    </xf>
    <xf numFmtId="43" fontId="92" fillId="0" borderId="105" xfId="0" applyNumberFormat="1" applyFont="1" applyBorder="1" applyAlignment="1">
      <alignment vertical="center"/>
    </xf>
    <xf numFmtId="41" fontId="92" fillId="0" borderId="111" xfId="0" applyNumberFormat="1" applyFont="1" applyBorder="1" applyAlignment="1">
      <alignment vertical="center"/>
    </xf>
    <xf numFmtId="0" fontId="92" fillId="13" borderId="112" xfId="0" applyFont="1" applyFill="1" applyBorder="1" applyAlignment="1">
      <alignment vertical="center"/>
    </xf>
    <xf numFmtId="43" fontId="92" fillId="0" borderId="110" xfId="0" applyNumberFormat="1" applyFont="1" applyBorder="1" applyAlignment="1">
      <alignment vertical="center"/>
    </xf>
    <xf numFmtId="168" fontId="92" fillId="0" borderId="106" xfId="0" applyNumberFormat="1" applyFont="1" applyBorder="1" applyAlignment="1">
      <alignment vertical="center"/>
    </xf>
    <xf numFmtId="41" fontId="0" fillId="13" borderId="7" xfId="0" applyNumberFormat="1" applyFill="1" applyBorder="1" applyAlignment="1">
      <alignment vertical="center"/>
    </xf>
    <xf numFmtId="0" fontId="92" fillId="13" borderId="101" xfId="0" applyFont="1" applyFill="1" applyBorder="1" applyAlignment="1">
      <alignment vertical="center"/>
    </xf>
    <xf numFmtId="171" fontId="0" fillId="13" borderId="7" xfId="0" applyNumberFormat="1" applyFill="1" applyBorder="1" applyAlignment="1">
      <alignment vertical="center"/>
    </xf>
    <xf numFmtId="0" fontId="92" fillId="13" borderId="0" xfId="0" applyFont="1" applyFill="1" applyAlignment="1">
      <alignment vertical="center"/>
    </xf>
    <xf numFmtId="0" fontId="0" fillId="13" borderId="63" xfId="0" applyFill="1" applyBorder="1" applyAlignment="1" applyProtection="1">
      <alignment horizontal="left" vertical="center" wrapText="1"/>
      <protection locked="0"/>
    </xf>
    <xf numFmtId="168" fontId="92" fillId="0" borderId="7" xfId="0" applyNumberFormat="1" applyFont="1" applyBorder="1" applyAlignment="1">
      <alignment vertical="center"/>
    </xf>
    <xf numFmtId="43" fontId="92" fillId="0" borderId="2" xfId="0" applyNumberFormat="1" applyFont="1" applyBorder="1" applyAlignment="1">
      <alignment vertical="center"/>
    </xf>
    <xf numFmtId="0" fontId="90" fillId="0" borderId="1" xfId="0" applyFont="1" applyBorder="1" applyAlignment="1">
      <alignment horizontal="left" wrapText="1"/>
    </xf>
    <xf numFmtId="0" fontId="90" fillId="0" borderId="1" xfId="0" applyFont="1" applyBorder="1" applyAlignment="1">
      <alignment horizontal="center"/>
    </xf>
    <xf numFmtId="1" fontId="0" fillId="2" borderId="4" xfId="0" applyNumberFormat="1" applyFill="1" applyBorder="1" applyAlignment="1" applyProtection="1">
      <alignment vertical="center"/>
      <protection locked="0"/>
    </xf>
    <xf numFmtId="1" fontId="0" fillId="2" borderId="104" xfId="0" applyNumberFormat="1" applyFill="1" applyBorder="1" applyAlignment="1" applyProtection="1">
      <alignment vertical="center"/>
      <protection locked="0"/>
    </xf>
    <xf numFmtId="41" fontId="92" fillId="0" borderId="108" xfId="0" applyNumberFormat="1" applyFont="1" applyBorder="1" applyAlignment="1">
      <alignment vertical="center"/>
    </xf>
    <xf numFmtId="41" fontId="0" fillId="13" borderId="4" xfId="0" applyNumberFormat="1" applyFill="1" applyBorder="1" applyAlignment="1">
      <alignment vertical="center"/>
    </xf>
    <xf numFmtId="0" fontId="6" fillId="0" borderId="1" xfId="0" applyFont="1" applyBorder="1" applyAlignment="1">
      <alignment horizontal="center" vertical="center"/>
    </xf>
    <xf numFmtId="0" fontId="65" fillId="0" borderId="1" xfId="0" applyFont="1" applyBorder="1" applyAlignment="1">
      <alignment horizontal="lef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1" fillId="0" borderId="1" xfId="0" applyFont="1" applyBorder="1" applyAlignment="1">
      <alignment horizontal="center" vertical="center"/>
    </xf>
    <xf numFmtId="0" fontId="89" fillId="0" borderId="1" xfId="0" applyFont="1" applyBorder="1" applyAlignment="1">
      <alignment vertical="center"/>
    </xf>
    <xf numFmtId="0" fontId="90" fillId="0" borderId="1" xfId="0" applyFont="1" applyBorder="1" applyAlignment="1">
      <alignment vertical="center"/>
    </xf>
    <xf numFmtId="0" fontId="89" fillId="0" borderId="1" xfId="0" applyFont="1" applyBorder="1" applyAlignment="1">
      <alignment horizontal="center" vertical="center"/>
    </xf>
    <xf numFmtId="0" fontId="89" fillId="0" borderId="7" xfId="0" applyFont="1" applyBorder="1" applyAlignment="1">
      <alignment horizontal="center" vertical="center"/>
    </xf>
    <xf numFmtId="0" fontId="89" fillId="0" borderId="7" xfId="0" applyFont="1" applyBorder="1" applyAlignment="1">
      <alignment vertical="center"/>
    </xf>
    <xf numFmtId="38" fontId="92" fillId="0" borderId="7" xfId="0" applyNumberFormat="1" applyFont="1" applyBorder="1" applyAlignment="1">
      <alignment vertical="center"/>
    </xf>
    <xf numFmtId="38" fontId="92" fillId="0" borderId="1" xfId="0" applyNumberFormat="1" applyFont="1" applyBorder="1" applyAlignment="1">
      <alignment vertical="center"/>
    </xf>
    <xf numFmtId="38" fontId="92" fillId="0" borderId="106" xfId="0" applyNumberFormat="1" applyFont="1" applyBorder="1" applyAlignment="1">
      <alignment vertical="center"/>
    </xf>
    <xf numFmtId="41" fontId="92" fillId="0" borderId="113" xfId="0" applyNumberFormat="1" applyFont="1" applyBorder="1" applyAlignment="1">
      <alignment vertical="center"/>
    </xf>
    <xf numFmtId="41" fontId="92" fillId="0" borderId="114" xfId="0" applyNumberFormat="1" applyFont="1" applyBorder="1" applyAlignment="1">
      <alignment vertical="center"/>
    </xf>
    <xf numFmtId="37" fontId="92" fillId="0" borderId="114" xfId="0" applyNumberFormat="1" applyFont="1" applyBorder="1" applyAlignment="1">
      <alignment vertical="center"/>
    </xf>
    <xf numFmtId="43" fontId="92" fillId="0" borderId="107" xfId="0" applyNumberFormat="1" applyFont="1" applyBorder="1" applyAlignment="1">
      <alignment vertical="center"/>
    </xf>
    <xf numFmtId="41" fontId="92" fillId="0" borderId="1" xfId="0" applyNumberFormat="1" applyFont="1" applyBorder="1" applyAlignment="1">
      <alignment vertical="center"/>
    </xf>
    <xf numFmtId="41" fontId="50" fillId="2" borderId="1" xfId="0" applyNumberFormat="1" applyFont="1" applyFill="1" applyBorder="1" applyAlignment="1" applyProtection="1">
      <alignment vertical="center"/>
      <protection locked="0"/>
    </xf>
    <xf numFmtId="41" fontId="50" fillId="2" borderId="14" xfId="0" applyNumberFormat="1" applyFont="1" applyFill="1" applyBorder="1" applyAlignment="1" applyProtection="1">
      <alignment vertical="center"/>
      <protection locked="0"/>
    </xf>
    <xf numFmtId="41" fontId="50" fillId="2" borderId="118" xfId="0" applyNumberFormat="1" applyFont="1" applyFill="1" applyBorder="1" applyAlignment="1" applyProtection="1">
      <alignment vertical="center"/>
      <protection locked="0"/>
    </xf>
    <xf numFmtId="41" fontId="50" fillId="2" borderId="117" xfId="0" applyNumberFormat="1" applyFont="1" applyFill="1" applyBorder="1" applyAlignment="1" applyProtection="1">
      <alignment vertical="center"/>
      <protection locked="0"/>
    </xf>
    <xf numFmtId="164" fontId="92" fillId="0" borderId="2" xfId="0" applyNumberFormat="1" applyFont="1" applyBorder="1" applyAlignment="1">
      <alignment vertical="center"/>
    </xf>
    <xf numFmtId="164" fontId="92" fillId="0" borderId="6" xfId="0" applyNumberFormat="1" applyFont="1" applyBorder="1" applyAlignment="1">
      <alignment vertical="center"/>
    </xf>
    <xf numFmtId="164" fontId="92" fillId="0" borderId="103" xfId="0" applyNumberFormat="1" applyFont="1" applyBorder="1" applyAlignment="1">
      <alignment vertical="center"/>
    </xf>
    <xf numFmtId="164" fontId="92" fillId="0" borderId="105" xfId="0" applyNumberFormat="1" applyFont="1" applyBorder="1" applyAlignment="1">
      <alignment vertical="center"/>
    </xf>
    <xf numFmtId="164" fontId="92" fillId="0" borderId="110" xfId="0" applyNumberFormat="1" applyFont="1" applyBorder="1" applyAlignment="1">
      <alignment vertical="center"/>
    </xf>
    <xf numFmtId="164" fontId="92" fillId="0" borderId="107" xfId="0" applyNumberFormat="1" applyFont="1" applyBorder="1" applyAlignment="1">
      <alignment vertical="center"/>
    </xf>
    <xf numFmtId="164" fontId="92" fillId="0" borderId="1" xfId="0" applyNumberFormat="1" applyFont="1" applyBorder="1" applyAlignment="1">
      <alignment vertical="center"/>
    </xf>
    <xf numFmtId="164" fontId="0" fillId="13" borderId="7" xfId="0" applyNumberFormat="1" applyFill="1" applyBorder="1" applyAlignment="1">
      <alignment vertical="center"/>
    </xf>
    <xf numFmtId="164" fontId="0" fillId="13" borderId="0" xfId="0" applyNumberFormat="1" applyFill="1" applyAlignment="1">
      <alignment vertical="center"/>
    </xf>
    <xf numFmtId="0" fontId="31" fillId="0" borderId="0" xfId="0" applyFont="1" applyProtection="1">
      <protection locked="0"/>
    </xf>
    <xf numFmtId="1" fontId="0" fillId="7" borderId="54" xfId="0" applyNumberFormat="1" applyFill="1" applyBorder="1" applyAlignment="1">
      <alignment vertical="center"/>
    </xf>
    <xf numFmtId="1" fontId="0" fillId="7" borderId="46" xfId="0" applyNumberFormat="1" applyFill="1" applyBorder="1" applyAlignment="1">
      <alignment vertical="center"/>
    </xf>
    <xf numFmtId="1" fontId="0" fillId="13" borderId="7" xfId="0" applyNumberFormat="1" applyFill="1" applyBorder="1" applyAlignment="1">
      <alignment vertical="center"/>
    </xf>
    <xf numFmtId="1" fontId="0" fillId="13" borderId="0" xfId="0" applyNumberFormat="1" applyFill="1" applyAlignment="1">
      <alignment vertical="center"/>
    </xf>
    <xf numFmtId="41" fontId="92" fillId="0" borderId="5" xfId="0" applyNumberFormat="1" applyFont="1" applyBorder="1" applyAlignment="1">
      <alignment vertical="center"/>
    </xf>
    <xf numFmtId="41" fontId="92" fillId="13" borderId="5" xfId="0" applyNumberFormat="1" applyFont="1" applyFill="1" applyBorder="1" applyAlignment="1">
      <alignment vertical="center"/>
    </xf>
    <xf numFmtId="43" fontId="92" fillId="13" borderId="115" xfId="0" applyNumberFormat="1" applyFont="1" applyFill="1" applyBorder="1" applyAlignment="1">
      <alignment vertical="center"/>
    </xf>
    <xf numFmtId="43" fontId="92" fillId="0" borderId="106" xfId="0" applyNumberFormat="1" applyFont="1" applyBorder="1" applyAlignment="1">
      <alignment vertical="center"/>
    </xf>
    <xf numFmtId="43" fontId="92" fillId="0" borderId="14" xfId="0" applyNumberFormat="1" applyFont="1" applyBorder="1" applyAlignment="1">
      <alignment vertical="center"/>
    </xf>
    <xf numFmtId="0" fontId="24" fillId="12" borderId="52" xfId="0" applyFont="1" applyFill="1" applyBorder="1" applyAlignment="1">
      <alignment vertical="center"/>
    </xf>
    <xf numFmtId="0" fontId="27" fillId="12" borderId="53" xfId="0" applyFont="1" applyFill="1" applyBorder="1" applyAlignment="1">
      <alignment horizontal="left" vertical="center"/>
    </xf>
    <xf numFmtId="0" fontId="24" fillId="12" borderId="55" xfId="0" applyFont="1" applyFill="1" applyBorder="1" applyAlignment="1">
      <alignment vertical="center"/>
    </xf>
    <xf numFmtId="0" fontId="1" fillId="0" borderId="36" xfId="0" applyFont="1" applyBorder="1" applyAlignment="1">
      <alignment vertical="center"/>
    </xf>
    <xf numFmtId="0" fontId="1" fillId="2" borderId="62" xfId="0" applyFont="1" applyFill="1" applyBorder="1" applyAlignment="1" applyProtection="1">
      <alignment horizontal="center" vertical="center"/>
      <protection locked="0"/>
    </xf>
    <xf numFmtId="0" fontId="1" fillId="0" borderId="56" xfId="0" applyFont="1" applyBorder="1" applyAlignment="1">
      <alignment vertical="center"/>
    </xf>
    <xf numFmtId="0" fontId="1" fillId="0" borderId="57" xfId="0" applyFont="1" applyBorder="1" applyAlignment="1">
      <alignment vertical="center"/>
    </xf>
    <xf numFmtId="0" fontId="1" fillId="2" borderId="58" xfId="0" applyFont="1" applyFill="1" applyBorder="1" applyAlignment="1" applyProtection="1">
      <alignment horizontal="center" vertical="center"/>
      <protection locked="0"/>
    </xf>
    <xf numFmtId="0" fontId="24" fillId="12" borderId="144" xfId="0" applyFont="1" applyFill="1" applyBorder="1" applyAlignment="1">
      <alignment horizontal="left" vertical="center" wrapText="1"/>
    </xf>
    <xf numFmtId="0" fontId="1" fillId="2" borderId="145" xfId="0" applyFont="1" applyFill="1" applyBorder="1" applyAlignment="1" applyProtection="1">
      <alignment horizontal="left" vertical="center" wrapText="1"/>
      <protection locked="0"/>
    </xf>
    <xf numFmtId="0" fontId="1" fillId="2" borderId="146" xfId="0" applyFont="1" applyFill="1" applyBorder="1" applyAlignment="1" applyProtection="1">
      <alignment horizontal="left" vertical="center" wrapText="1"/>
      <protection locked="0"/>
    </xf>
    <xf numFmtId="0" fontId="86" fillId="18" borderId="0" xfId="8" quotePrefix="1" applyNumberFormat="1" applyFont="1" applyFill="1" applyAlignment="1">
      <alignment horizontal="left" indent="2"/>
    </xf>
    <xf numFmtId="0" fontId="86" fillId="17" borderId="0" xfId="8" quotePrefix="1" applyNumberFormat="1" applyFont="1" applyFill="1" applyAlignment="1">
      <alignment horizontal="left" indent="2"/>
    </xf>
    <xf numFmtId="165" fontId="11" fillId="7" borderId="3" xfId="3" applyNumberFormat="1" applyFont="1" applyFill="1" applyBorder="1" applyProtection="1"/>
    <xf numFmtId="0" fontId="2" fillId="21" borderId="0" xfId="0" applyFont="1" applyFill="1" applyAlignment="1">
      <alignment horizontal="left"/>
    </xf>
    <xf numFmtId="0" fontId="93" fillId="21" borderId="0" xfId="8" applyNumberFormat="1" applyFont="1" applyFill="1" applyAlignment="1">
      <alignment horizontal="left" indent="2"/>
    </xf>
    <xf numFmtId="166" fontId="11" fillId="9" borderId="1" xfId="2" applyNumberFormat="1" applyFont="1" applyFill="1" applyBorder="1" applyProtection="1"/>
    <xf numFmtId="166" fontId="16" fillId="5" borderId="94" xfId="2" applyNumberFormat="1" applyFont="1" applyFill="1" applyBorder="1" applyProtection="1"/>
    <xf numFmtId="166" fontId="16" fillId="5" borderId="0" xfId="2" applyNumberFormat="1" applyFont="1" applyFill="1" applyBorder="1" applyProtection="1"/>
    <xf numFmtId="166" fontId="16" fillId="5" borderId="97" xfId="2" applyNumberFormat="1" applyFont="1" applyFill="1" applyBorder="1" applyProtection="1"/>
    <xf numFmtId="10" fontId="11" fillId="9" borderId="7" xfId="3" applyNumberFormat="1" applyFont="1" applyFill="1" applyBorder="1" applyAlignment="1" applyProtection="1">
      <alignment horizontal="center"/>
    </xf>
    <xf numFmtId="49" fontId="11" fillId="9" borderId="1" xfId="5" applyNumberFormat="1" applyFont="1" applyFill="1" applyBorder="1" applyAlignment="1">
      <alignment wrapText="1"/>
    </xf>
    <xf numFmtId="0" fontId="11" fillId="9" borderId="1" xfId="5" applyFont="1" applyFill="1" applyBorder="1" applyAlignment="1">
      <alignment vertical="center"/>
    </xf>
    <xf numFmtId="0" fontId="11" fillId="9" borderId="20" xfId="5" applyFont="1" applyFill="1" applyBorder="1" applyAlignment="1">
      <alignment vertical="center" wrapText="1"/>
    </xf>
    <xf numFmtId="0" fontId="86" fillId="19" borderId="0" xfId="8" quotePrefix="1" applyNumberFormat="1" applyFont="1" applyFill="1" applyAlignment="1">
      <alignment horizontal="left" indent="2"/>
    </xf>
    <xf numFmtId="0" fontId="0" fillId="0" borderId="0" xfId="0" applyAlignment="1" applyProtection="1">
      <alignment vertical="center" wrapText="1"/>
      <protection locked="0"/>
    </xf>
    <xf numFmtId="41" fontId="50" fillId="22" borderId="6" xfId="4" applyNumberFormat="1" applyFont="1" applyFill="1" applyBorder="1" applyAlignment="1" applyProtection="1">
      <alignment vertical="center"/>
      <protection locked="0"/>
    </xf>
    <xf numFmtId="41" fontId="50" fillId="22" borderId="2" xfId="4" applyNumberFormat="1" applyFont="1" applyFill="1" applyBorder="1" applyAlignment="1" applyProtection="1">
      <alignment vertical="center"/>
      <protection locked="0"/>
    </xf>
    <xf numFmtId="41" fontId="50" fillId="22" borderId="1" xfId="4" applyNumberFormat="1" applyFont="1" applyFill="1" applyBorder="1" applyAlignment="1" applyProtection="1">
      <alignment vertical="center"/>
      <protection locked="0"/>
    </xf>
    <xf numFmtId="41" fontId="50" fillId="22" borderId="103" xfId="4" applyNumberFormat="1" applyFont="1" applyFill="1" applyBorder="1" applyAlignment="1" applyProtection="1">
      <alignment vertical="center"/>
      <protection locked="0"/>
    </xf>
    <xf numFmtId="41" fontId="50" fillId="22" borderId="50" xfId="4" applyNumberFormat="1" applyFont="1" applyFill="1" applyBorder="1" applyAlignment="1" applyProtection="1">
      <alignment vertical="center"/>
      <protection locked="0"/>
    </xf>
    <xf numFmtId="41" fontId="50" fillId="22" borderId="3" xfId="4" applyNumberFormat="1" applyFont="1" applyFill="1" applyBorder="1" applyAlignment="1" applyProtection="1">
      <alignment vertical="center"/>
      <protection locked="0"/>
    </xf>
    <xf numFmtId="41" fontId="50" fillId="22" borderId="115" xfId="4" applyNumberFormat="1" applyFont="1" applyFill="1" applyBorder="1" applyAlignment="1" applyProtection="1">
      <alignment vertical="center"/>
      <protection locked="0"/>
    </xf>
    <xf numFmtId="41" fontId="50" fillId="23" borderId="1" xfId="0" applyNumberFormat="1" applyFont="1" applyFill="1" applyBorder="1" applyProtection="1">
      <protection locked="0"/>
    </xf>
    <xf numFmtId="41" fontId="50" fillId="23" borderId="6" xfId="0" applyNumberFormat="1" applyFont="1" applyFill="1" applyBorder="1" applyProtection="1">
      <protection locked="0"/>
    </xf>
    <xf numFmtId="0" fontId="0" fillId="0" borderId="0" xfId="0" applyAlignment="1" applyProtection="1">
      <alignment vertical="top"/>
      <protection locked="0"/>
    </xf>
    <xf numFmtId="0" fontId="2" fillId="0" borderId="85" xfId="0" applyFont="1" applyBorder="1"/>
    <xf numFmtId="166" fontId="2" fillId="0" borderId="85" xfId="0" applyNumberFormat="1" applyFont="1" applyBorder="1"/>
    <xf numFmtId="0" fontId="2" fillId="0" borderId="0" xfId="0" applyFont="1" applyAlignment="1">
      <alignment horizontal="left"/>
    </xf>
    <xf numFmtId="166" fontId="2" fillId="0" borderId="0" xfId="2" applyNumberFormat="1" applyFont="1" applyAlignment="1">
      <alignment horizontal="center"/>
    </xf>
    <xf numFmtId="172" fontId="0" fillId="0" borderId="0" xfId="2" applyNumberFormat="1" applyFont="1" applyBorder="1" applyAlignment="1" applyProtection="1">
      <alignment vertical="center"/>
      <protection locked="0"/>
    </xf>
    <xf numFmtId="37" fontId="11" fillId="0" borderId="1" xfId="5" applyNumberFormat="1" applyFont="1" applyBorder="1" applyAlignment="1">
      <alignment wrapText="1"/>
    </xf>
    <xf numFmtId="37" fontId="11" fillId="0" borderId="7" xfId="5" applyNumberFormat="1" applyFont="1" applyBorder="1" applyAlignment="1">
      <alignment horizontal="center"/>
    </xf>
    <xf numFmtId="37" fontId="11" fillId="0" borderId="7" xfId="5" applyNumberFormat="1" applyFont="1" applyBorder="1"/>
    <xf numFmtId="165" fontId="11" fillId="0" borderId="7" xfId="3" applyNumberFormat="1" applyFont="1" applyFill="1" applyBorder="1" applyProtection="1"/>
    <xf numFmtId="37" fontId="11" fillId="0" borderId="7" xfId="5" applyNumberFormat="1" applyFont="1" applyBorder="1" applyAlignment="1">
      <alignment wrapText="1"/>
    </xf>
    <xf numFmtId="164" fontId="11" fillId="0" borderId="7" xfId="1" applyNumberFormat="1" applyFont="1" applyFill="1" applyBorder="1" applyProtection="1"/>
    <xf numFmtId="165" fontId="11" fillId="0" borderId="1" xfId="3" applyNumberFormat="1" applyFont="1" applyFill="1" applyBorder="1" applyAlignment="1" applyProtection="1">
      <alignment horizontal="center"/>
    </xf>
    <xf numFmtId="10" fontId="11" fillId="0" borderId="1" xfId="3" applyNumberFormat="1" applyFont="1" applyFill="1" applyBorder="1" applyAlignment="1" applyProtection="1">
      <alignment horizontal="center" wrapText="1"/>
    </xf>
    <xf numFmtId="166" fontId="11" fillId="0" borderId="1" xfId="2" applyNumberFormat="1" applyFont="1" applyFill="1" applyBorder="1" applyProtection="1"/>
    <xf numFmtId="166" fontId="15" fillId="0" borderId="63" xfId="2" applyNumberFormat="1" applyFont="1" applyFill="1" applyBorder="1" applyAlignment="1" applyProtection="1">
      <alignment vertical="center"/>
    </xf>
    <xf numFmtId="0" fontId="68" fillId="0" borderId="0" xfId="8" applyProtection="1"/>
    <xf numFmtId="0" fontId="68" fillId="0" borderId="0" xfId="8" quotePrefix="1" applyProtection="1"/>
    <xf numFmtId="0" fontId="0" fillId="0" borderId="0" xfId="0"/>
    <xf numFmtId="0" fontId="37" fillId="0" borderId="0" xfId="0" applyFont="1" applyAlignment="1">
      <alignment horizontal="center"/>
    </xf>
    <xf numFmtId="166" fontId="2" fillId="0" borderId="0" xfId="0" applyNumberFormat="1" applyFont="1"/>
    <xf numFmtId="0" fontId="2" fillId="0" borderId="0" xfId="0" applyFont="1"/>
    <xf numFmtId="0" fontId="0" fillId="0" borderId="8" xfId="0" applyBorder="1" applyAlignment="1" applyProtection="1">
      <alignment horizontal="center" vertical="top"/>
      <protection locked="0"/>
    </xf>
    <xf numFmtId="0" fontId="0" fillId="0" borderId="9" xfId="0" applyBorder="1"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87"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88" xfId="0" applyBorder="1" applyAlignment="1" applyProtection="1">
      <alignment horizontal="center" vertical="top"/>
      <protection locked="0"/>
    </xf>
    <xf numFmtId="0" fontId="68" fillId="0" borderId="0" xfId="8"/>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87"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88" xfId="0" applyBorder="1" applyAlignment="1" applyProtection="1">
      <alignment horizontal="left" vertical="top"/>
      <protection locked="0"/>
    </xf>
    <xf numFmtId="0" fontId="2" fillId="0" borderId="0" xfId="0" applyFont="1" applyAlignment="1">
      <alignment horizontal="center"/>
    </xf>
    <xf numFmtId="0" fontId="12" fillId="5" borderId="91" xfId="0" applyFont="1" applyFill="1" applyBorder="1" applyAlignment="1">
      <alignment horizontal="right"/>
    </xf>
    <xf numFmtId="0" fontId="12" fillId="5" borderId="92" xfId="0" applyFont="1" applyFill="1" applyBorder="1" applyAlignment="1">
      <alignment horizontal="right"/>
    </xf>
    <xf numFmtId="0" fontId="12" fillId="5" borderId="89" xfId="0" applyFont="1" applyFill="1" applyBorder="1" applyAlignment="1">
      <alignment horizontal="right"/>
    </xf>
    <xf numFmtId="0" fontId="12" fillId="5" borderId="90" xfId="0" applyFont="1" applyFill="1" applyBorder="1" applyAlignment="1">
      <alignment horizontal="right"/>
    </xf>
    <xf numFmtId="0" fontId="2" fillId="0" borderId="13" xfId="0" applyFont="1" applyBorder="1" applyAlignment="1">
      <alignment horizontal="left"/>
    </xf>
    <xf numFmtId="0" fontId="2" fillId="0" borderId="13" xfId="0" applyFont="1" applyBorder="1"/>
    <xf numFmtId="0" fontId="59" fillId="0" borderId="0" xfId="0" applyFont="1" applyAlignment="1">
      <alignment horizontal="left" vertical="center" wrapText="1"/>
    </xf>
    <xf numFmtId="0" fontId="65" fillId="0" borderId="0" xfId="0" applyFont="1" applyAlignment="1">
      <alignment horizontal="left" vertical="top" wrapText="1"/>
    </xf>
    <xf numFmtId="0" fontId="67" fillId="0" borderId="0" xfId="0" applyFont="1" applyAlignment="1">
      <alignment horizontal="left" vertical="center" wrapText="1" indent="2"/>
    </xf>
    <xf numFmtId="0" fontId="32" fillId="0" borderId="0" xfId="4" applyFont="1" applyAlignment="1">
      <alignment horizontal="left" vertical="top" wrapText="1"/>
    </xf>
    <xf numFmtId="0" fontId="68" fillId="0" borderId="0" xfId="8" applyAlignment="1"/>
    <xf numFmtId="0" fontId="28" fillId="0" borderId="42" xfId="5" applyFont="1" applyBorder="1" applyAlignment="1">
      <alignment wrapText="1"/>
    </xf>
    <xf numFmtId="0" fontId="68" fillId="0" borderId="0" xfId="8" quotePrefix="1"/>
    <xf numFmtId="0" fontId="84" fillId="9" borderId="0" xfId="8" applyFont="1" applyFill="1"/>
    <xf numFmtId="0" fontId="33" fillId="0" borderId="85" xfId="0" applyFont="1" applyBorder="1" applyAlignment="1">
      <alignment horizontal="left"/>
    </xf>
    <xf numFmtId="0" fontId="33" fillId="0" borderId="0" xfId="0" applyFont="1" applyAlignment="1">
      <alignment horizontal="left" vertical="top" wrapText="1"/>
    </xf>
    <xf numFmtId="0" fontId="33" fillId="0" borderId="85" xfId="0" applyFont="1" applyBorder="1" applyAlignment="1">
      <alignment horizontal="left" vertical="top" wrapText="1"/>
    </xf>
    <xf numFmtId="0" fontId="33" fillId="0" borderId="33" xfId="0" applyFont="1" applyBorder="1" applyAlignment="1">
      <alignment horizontal="left"/>
    </xf>
    <xf numFmtId="0" fontId="30" fillId="0" borderId="0" xfId="0" applyFont="1" applyAlignment="1">
      <alignment horizontal="center"/>
    </xf>
    <xf numFmtId="0" fontId="33" fillId="0" borderId="0" xfId="0" applyFont="1" applyAlignment="1">
      <alignment horizontal="left"/>
    </xf>
    <xf numFmtId="0" fontId="34" fillId="0" borderId="0" xfId="0" applyFont="1" applyAlignment="1">
      <alignment horizontal="center" vertical="center" wrapText="1"/>
    </xf>
    <xf numFmtId="166" fontId="33" fillId="0" borderId="0" xfId="2" applyNumberFormat="1" applyFont="1" applyFill="1" applyAlignment="1">
      <alignment vertical="top"/>
    </xf>
    <xf numFmtId="166" fontId="33" fillId="0" borderId="85" xfId="2" applyNumberFormat="1" applyFont="1" applyFill="1" applyBorder="1" applyAlignment="1">
      <alignment vertical="top"/>
    </xf>
    <xf numFmtId="166" fontId="33" fillId="0" borderId="0" xfId="2" applyNumberFormat="1" applyFont="1" applyFill="1" applyAlignment="1">
      <alignment horizontal="center" vertical="top"/>
    </xf>
    <xf numFmtId="0" fontId="51" fillId="0" borderId="0" xfId="0" applyFont="1" applyAlignment="1">
      <alignment horizontal="center" vertical="center"/>
    </xf>
    <xf numFmtId="0" fontId="68" fillId="0" borderId="0" xfId="8" applyFill="1"/>
    <xf numFmtId="0" fontId="59" fillId="0" borderId="0" xfId="0" applyFont="1" applyAlignment="1">
      <alignment horizontal="left" vertical="top" wrapText="1"/>
    </xf>
    <xf numFmtId="0" fontId="51" fillId="0" borderId="124" xfId="0" applyFont="1" applyBorder="1" applyAlignment="1">
      <alignment horizontal="center" vertical="center"/>
    </xf>
    <xf numFmtId="0" fontId="49" fillId="0" borderId="123" xfId="0" applyFont="1" applyBorder="1" applyAlignment="1">
      <alignment horizontal="left" vertical="center" wrapText="1"/>
    </xf>
    <xf numFmtId="0" fontId="51" fillId="0" borderId="123" xfId="0" applyFont="1" applyBorder="1" applyAlignment="1">
      <alignment horizontal="left" vertical="center" wrapText="1"/>
    </xf>
    <xf numFmtId="0" fontId="51" fillId="0" borderId="101" xfId="0" applyFont="1" applyBorder="1" applyAlignment="1">
      <alignment horizontal="center" vertical="center"/>
    </xf>
    <xf numFmtId="0" fontId="49" fillId="0" borderId="6" xfId="4" applyFont="1" applyBorder="1" applyAlignment="1">
      <alignment vertical="center"/>
    </xf>
    <xf numFmtId="0" fontId="49" fillId="0" borderId="33" xfId="4" applyFont="1" applyBorder="1" applyAlignment="1">
      <alignment vertical="center"/>
    </xf>
    <xf numFmtId="0" fontId="49" fillId="0" borderId="102" xfId="4" applyFont="1" applyBorder="1" applyAlignment="1">
      <alignment vertical="center"/>
    </xf>
    <xf numFmtId="0" fontId="49" fillId="0" borderId="107" xfId="4" applyFont="1" applyBorder="1" applyAlignment="1">
      <alignment horizontal="left"/>
    </xf>
    <xf numFmtId="0" fontId="49" fillId="0" borderId="101" xfId="4" applyFont="1" applyBorder="1" applyAlignment="1">
      <alignment horizontal="left"/>
    </xf>
    <xf numFmtId="0" fontId="49" fillId="0" borderId="113" xfId="4" applyFont="1" applyBorder="1" applyAlignment="1">
      <alignment horizontal="left"/>
    </xf>
    <xf numFmtId="0" fontId="50" fillId="22" borderId="117" xfId="0" applyFont="1" applyFill="1" applyBorder="1" applyAlignment="1" applyProtection="1">
      <alignment vertical="top" wrapText="1"/>
      <protection locked="0"/>
    </xf>
    <xf numFmtId="0" fontId="50" fillId="22" borderId="135" xfId="0" applyFont="1" applyFill="1" applyBorder="1" applyAlignment="1" applyProtection="1">
      <alignment vertical="top" wrapText="1"/>
      <protection locked="0"/>
    </xf>
    <xf numFmtId="0" fontId="49" fillId="0" borderId="86" xfId="4" applyFont="1" applyBorder="1" applyAlignment="1">
      <alignment wrapText="1"/>
    </xf>
    <xf numFmtId="0" fontId="64" fillId="0" borderId="138" xfId="5" applyFont="1" applyBorder="1" applyAlignment="1">
      <alignment horizontal="center" wrapText="1"/>
    </xf>
    <xf numFmtId="0" fontId="64" fillId="0" borderId="122" xfId="5" applyFont="1" applyBorder="1" applyAlignment="1">
      <alignment horizontal="center" wrapText="1"/>
    </xf>
    <xf numFmtId="0" fontId="64" fillId="0" borderId="139" xfId="5" applyFont="1" applyBorder="1" applyAlignment="1">
      <alignment horizontal="center" wrapText="1"/>
    </xf>
    <xf numFmtId="0" fontId="51" fillId="0" borderId="0" xfId="0" applyFont="1" applyAlignment="1">
      <alignment horizontal="center"/>
    </xf>
    <xf numFmtId="0" fontId="51" fillId="0" borderId="101" xfId="0" applyFont="1" applyBorder="1" applyAlignment="1">
      <alignment horizontal="center"/>
    </xf>
    <xf numFmtId="0" fontId="51" fillId="0" borderId="124" xfId="0" applyFont="1" applyBorder="1" applyAlignment="1">
      <alignment horizontal="center"/>
    </xf>
    <xf numFmtId="0" fontId="49" fillId="0" borderId="33" xfId="0" applyFont="1" applyBorder="1" applyAlignment="1">
      <alignment horizontal="left" vertical="center" wrapText="1"/>
    </xf>
    <xf numFmtId="0" fontId="63" fillId="0" borderId="140" xfId="0" applyFont="1" applyBorder="1" applyAlignment="1">
      <alignment vertical="center" wrapText="1"/>
    </xf>
    <xf numFmtId="0" fontId="63" fillId="0" borderId="141" xfId="0" applyFont="1" applyBorder="1" applyAlignment="1">
      <alignment vertical="center" wrapText="1"/>
    </xf>
    <xf numFmtId="0" fontId="0" fillId="0" borderId="0" xfId="0" applyAlignment="1">
      <alignment vertical="top"/>
    </xf>
    <xf numFmtId="0" fontId="0" fillId="0" borderId="0" xfId="0" quotePrefix="1" applyAlignment="1">
      <alignment horizontal="center" vertical="top"/>
    </xf>
    <xf numFmtId="0" fontId="0" fillId="0" borderId="0" xfId="0" applyAlignment="1">
      <alignment vertical="top" wrapText="1"/>
    </xf>
  </cellXfs>
  <cellStyles count="9">
    <cellStyle name="Comma" xfId="1" builtinId="3"/>
    <cellStyle name="Comma 3" xfId="6" xr:uid="{57DE8610-A631-4CC4-8345-AD1AE0CF5652}"/>
    <cellStyle name="Currency" xfId="2" builtinId="4"/>
    <cellStyle name="Hyperlink" xfId="8" builtinId="8"/>
    <cellStyle name="Normal" xfId="0" builtinId="0"/>
    <cellStyle name="Normal 2" xfId="4" xr:uid="{32106A83-4E34-4DDC-979F-4C7A990ADB4D}"/>
    <cellStyle name="Normal 3" xfId="5" xr:uid="{0F61481A-F0BB-473F-BFA0-AA8A5BA2A509}"/>
    <cellStyle name="Percent" xfId="3" builtinId="5"/>
    <cellStyle name="Percent 2" xfId="7" xr:uid="{E67A325A-E7E3-4FB9-A79F-636035ECBB76}"/>
  </cellStyles>
  <dxfs count="735">
    <dxf>
      <font>
        <color auto="1"/>
        <name val="Cambria"/>
        <family val="1"/>
        <scheme val="none"/>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auto="1"/>
        <name val="Cambria"/>
        <family val="1"/>
        <scheme val="none"/>
      </font>
      <fill>
        <patternFill>
          <bgColor rgb="FFFFC7CE"/>
        </patternFill>
      </fill>
    </dxf>
    <dxf>
      <font>
        <color auto="1"/>
        <name val="Cambria"/>
        <family val="1"/>
        <scheme val="none"/>
      </font>
      <fill>
        <patternFill>
          <bgColor rgb="FFFFC7CE"/>
        </patternFill>
      </fill>
    </dxf>
    <dxf>
      <fill>
        <patternFill>
          <bgColor theme="3" tint="0.89996032593768116"/>
        </patternFill>
      </fill>
    </dxf>
    <dxf>
      <fill>
        <patternFill>
          <bgColor theme="3" tint="0.89996032593768116"/>
        </patternFill>
      </fill>
    </dxf>
    <dxf>
      <fill>
        <patternFill>
          <bgColor rgb="FFFFFF00"/>
        </patternFill>
      </fill>
    </dxf>
    <dxf>
      <fill>
        <patternFill>
          <bgColor rgb="FFFFFF00"/>
        </patternFill>
      </fill>
    </dxf>
    <dxf>
      <font>
        <color rgb="FFFF0000"/>
      </font>
    </dxf>
    <dxf>
      <font>
        <color rgb="FFFF0000"/>
      </font>
    </dxf>
    <dxf>
      <font>
        <color theme="1"/>
      </font>
      <fill>
        <patternFill>
          <bgColor rgb="FF92D050"/>
        </patternFill>
      </fill>
    </dxf>
    <dxf>
      <font>
        <color theme="1"/>
      </font>
      <fill>
        <patternFill>
          <bgColor rgb="FFFF0000"/>
        </patternFill>
      </fill>
    </dxf>
    <dxf>
      <numFmt numFmtId="0" formatCode="General"/>
    </dxf>
  </dxfs>
  <tableStyles count="0" defaultTableStyle="TableStyleMedium2" defaultPivotStyle="PivotStyleLight16"/>
  <colors>
    <mruColors>
      <color rgb="FF0000FF"/>
      <color rgb="FF62D2E8"/>
      <color rgb="FFFFFF66"/>
      <color rgb="FF0099FF"/>
      <color rgb="FFFF8669"/>
      <color rgb="FFB82300"/>
      <color rgb="FFFF3300"/>
      <color rgb="FFFF9900"/>
      <color rgb="FF3333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connections" Target="connection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3</xdr:col>
      <xdr:colOff>1809750</xdr:colOff>
      <xdr:row>46</xdr:row>
      <xdr:rowOff>0</xdr:rowOff>
    </xdr:from>
    <xdr:to>
      <xdr:col>3</xdr:col>
      <xdr:colOff>2216150</xdr:colOff>
      <xdr:row>47</xdr:row>
      <xdr:rowOff>161925</xdr:rowOff>
    </xdr:to>
    <xdr:sp macro="" textlink="">
      <xdr:nvSpPr>
        <xdr:cNvPr id="3" name="Rectangle 2">
          <a:extLst>
            <a:ext uri="{FF2B5EF4-FFF2-40B4-BE49-F238E27FC236}">
              <a16:creationId xmlns:a16="http://schemas.microsoft.com/office/drawing/2014/main" id="{EB0280BE-F7BD-4B1E-A0B2-A95A2D2D387F}"/>
            </a:ext>
          </a:extLst>
        </xdr:cNvPr>
        <xdr:cNvSpPr>
          <a:spLocks noChangeArrowheads="1"/>
        </xdr:cNvSpPr>
      </xdr:nvSpPr>
      <xdr:spPr bwMode="auto">
        <a:xfrm>
          <a:off x="1162050" y="8134350"/>
          <a:ext cx="4095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1809750</xdr:colOff>
      <xdr:row>56</xdr:row>
      <xdr:rowOff>0</xdr:rowOff>
    </xdr:from>
    <xdr:to>
      <xdr:col>3</xdr:col>
      <xdr:colOff>2216150</xdr:colOff>
      <xdr:row>57</xdr:row>
      <xdr:rowOff>160337</xdr:rowOff>
    </xdr:to>
    <xdr:sp macro="" textlink="">
      <xdr:nvSpPr>
        <xdr:cNvPr id="4" name="Rectangle 2">
          <a:extLst>
            <a:ext uri="{FF2B5EF4-FFF2-40B4-BE49-F238E27FC236}">
              <a16:creationId xmlns:a16="http://schemas.microsoft.com/office/drawing/2014/main" id="{50DCE8EC-F084-4D52-AFE9-DE73C5489F58}"/>
            </a:ext>
          </a:extLst>
        </xdr:cNvPr>
        <xdr:cNvSpPr>
          <a:spLocks noChangeArrowheads="1"/>
        </xdr:cNvSpPr>
      </xdr:nvSpPr>
      <xdr:spPr bwMode="auto">
        <a:xfrm>
          <a:off x="1162050" y="2857500"/>
          <a:ext cx="4095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1809750</xdr:colOff>
      <xdr:row>56</xdr:row>
      <xdr:rowOff>0</xdr:rowOff>
    </xdr:from>
    <xdr:to>
      <xdr:col>3</xdr:col>
      <xdr:colOff>2216150</xdr:colOff>
      <xdr:row>57</xdr:row>
      <xdr:rowOff>169862</xdr:rowOff>
    </xdr:to>
    <xdr:sp macro="" textlink="">
      <xdr:nvSpPr>
        <xdr:cNvPr id="5" name="Rectangle 2">
          <a:extLst>
            <a:ext uri="{FF2B5EF4-FFF2-40B4-BE49-F238E27FC236}">
              <a16:creationId xmlns:a16="http://schemas.microsoft.com/office/drawing/2014/main" id="{0C2BF74D-623F-4536-836B-FAE76CAFD78C}"/>
            </a:ext>
          </a:extLst>
        </xdr:cNvPr>
        <xdr:cNvSpPr>
          <a:spLocks noChangeArrowheads="1"/>
        </xdr:cNvSpPr>
      </xdr:nvSpPr>
      <xdr:spPr bwMode="auto">
        <a:xfrm>
          <a:off x="1162050" y="7981950"/>
          <a:ext cx="4095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1809750</xdr:colOff>
      <xdr:row>56</xdr:row>
      <xdr:rowOff>0</xdr:rowOff>
    </xdr:from>
    <xdr:to>
      <xdr:col>3</xdr:col>
      <xdr:colOff>2216150</xdr:colOff>
      <xdr:row>57</xdr:row>
      <xdr:rowOff>150813</xdr:rowOff>
    </xdr:to>
    <xdr:sp macro="" textlink="">
      <xdr:nvSpPr>
        <xdr:cNvPr id="6" name="Rectangle 2">
          <a:extLst>
            <a:ext uri="{FF2B5EF4-FFF2-40B4-BE49-F238E27FC236}">
              <a16:creationId xmlns:a16="http://schemas.microsoft.com/office/drawing/2014/main" id="{B088A9F0-204F-4F86-A475-C7E72283E47E}"/>
            </a:ext>
          </a:extLst>
        </xdr:cNvPr>
        <xdr:cNvSpPr>
          <a:spLocks noChangeArrowheads="1"/>
        </xdr:cNvSpPr>
      </xdr:nvSpPr>
      <xdr:spPr bwMode="auto">
        <a:xfrm>
          <a:off x="1162050" y="5429250"/>
          <a:ext cx="4095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1800225</xdr:colOff>
      <xdr:row>56</xdr:row>
      <xdr:rowOff>28575</xdr:rowOff>
    </xdr:from>
    <xdr:to>
      <xdr:col>3</xdr:col>
      <xdr:colOff>2206625</xdr:colOff>
      <xdr:row>58</xdr:row>
      <xdr:rowOff>7937</xdr:rowOff>
    </xdr:to>
    <xdr:sp macro="" textlink="">
      <xdr:nvSpPr>
        <xdr:cNvPr id="7" name="Rectangle 2">
          <a:extLst>
            <a:ext uri="{FF2B5EF4-FFF2-40B4-BE49-F238E27FC236}">
              <a16:creationId xmlns:a16="http://schemas.microsoft.com/office/drawing/2014/main" id="{51B3B791-5861-4E7D-B29E-FEA47CE19679}"/>
            </a:ext>
          </a:extLst>
        </xdr:cNvPr>
        <xdr:cNvSpPr>
          <a:spLocks noChangeArrowheads="1"/>
        </xdr:cNvSpPr>
      </xdr:nvSpPr>
      <xdr:spPr bwMode="auto">
        <a:xfrm>
          <a:off x="4267200" y="13039725"/>
          <a:ext cx="406400" cy="360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1809750</xdr:colOff>
      <xdr:row>56</xdr:row>
      <xdr:rowOff>0</xdr:rowOff>
    </xdr:from>
    <xdr:ext cx="406400" cy="350837"/>
    <xdr:sp macro="" textlink="">
      <xdr:nvSpPr>
        <xdr:cNvPr id="8" name="Rectangle 2">
          <a:extLst>
            <a:ext uri="{FF2B5EF4-FFF2-40B4-BE49-F238E27FC236}">
              <a16:creationId xmlns:a16="http://schemas.microsoft.com/office/drawing/2014/main" id="{CAE33448-EBBF-4C54-B989-8392450B89F6}"/>
            </a:ext>
          </a:extLst>
        </xdr:cNvPr>
        <xdr:cNvSpPr>
          <a:spLocks noChangeArrowheads="1"/>
        </xdr:cNvSpPr>
      </xdr:nvSpPr>
      <xdr:spPr bwMode="auto">
        <a:xfrm>
          <a:off x="2595563" y="11930063"/>
          <a:ext cx="406400" cy="350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1809750</xdr:colOff>
      <xdr:row>56</xdr:row>
      <xdr:rowOff>0</xdr:rowOff>
    </xdr:from>
    <xdr:ext cx="406400" cy="341313"/>
    <xdr:sp macro="" textlink="">
      <xdr:nvSpPr>
        <xdr:cNvPr id="9" name="Rectangle 2">
          <a:extLst>
            <a:ext uri="{FF2B5EF4-FFF2-40B4-BE49-F238E27FC236}">
              <a16:creationId xmlns:a16="http://schemas.microsoft.com/office/drawing/2014/main" id="{E27300F2-E42B-4422-BC07-FF9BD0C1D2A5}"/>
            </a:ext>
          </a:extLst>
        </xdr:cNvPr>
        <xdr:cNvSpPr>
          <a:spLocks noChangeArrowheads="1"/>
        </xdr:cNvSpPr>
      </xdr:nvSpPr>
      <xdr:spPr bwMode="auto">
        <a:xfrm>
          <a:off x="2595563" y="14708188"/>
          <a:ext cx="406400" cy="341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1809750</xdr:colOff>
      <xdr:row>4</xdr:row>
      <xdr:rowOff>0</xdr:rowOff>
    </xdr:from>
    <xdr:to>
      <xdr:col>3</xdr:col>
      <xdr:colOff>2597</xdr:colOff>
      <xdr:row>5</xdr:row>
      <xdr:rowOff>153988</xdr:rowOff>
    </xdr:to>
    <xdr:sp macro="" textlink="">
      <xdr:nvSpPr>
        <xdr:cNvPr id="2" name="Rectangle 1">
          <a:extLst>
            <a:ext uri="{FF2B5EF4-FFF2-40B4-BE49-F238E27FC236}">
              <a16:creationId xmlns:a16="http://schemas.microsoft.com/office/drawing/2014/main" id="{6AF8B4E7-27E2-43D0-B83A-08DEFE022E4C}"/>
            </a:ext>
          </a:extLst>
        </xdr:cNvPr>
        <xdr:cNvSpPr>
          <a:spLocks noChangeArrowheads="1"/>
        </xdr:cNvSpPr>
      </xdr:nvSpPr>
      <xdr:spPr bwMode="auto">
        <a:xfrm>
          <a:off x="2600325" y="9953625"/>
          <a:ext cx="4064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1809750</xdr:colOff>
      <xdr:row>5</xdr:row>
      <xdr:rowOff>0</xdr:rowOff>
    </xdr:from>
    <xdr:to>
      <xdr:col>3</xdr:col>
      <xdr:colOff>2597</xdr:colOff>
      <xdr:row>6</xdr:row>
      <xdr:rowOff>152398</xdr:rowOff>
    </xdr:to>
    <xdr:sp macro="" textlink="">
      <xdr:nvSpPr>
        <xdr:cNvPr id="3" name="Rectangle 2">
          <a:extLst>
            <a:ext uri="{FF2B5EF4-FFF2-40B4-BE49-F238E27FC236}">
              <a16:creationId xmlns:a16="http://schemas.microsoft.com/office/drawing/2014/main" id="{DCA34611-5E85-46EC-A24E-EC1C4517184D}"/>
            </a:ext>
          </a:extLst>
        </xdr:cNvPr>
        <xdr:cNvSpPr>
          <a:spLocks noChangeArrowheads="1"/>
        </xdr:cNvSpPr>
      </xdr:nvSpPr>
      <xdr:spPr bwMode="auto">
        <a:xfrm>
          <a:off x="2600325" y="12020550"/>
          <a:ext cx="406400" cy="352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1809750</xdr:colOff>
      <xdr:row>30</xdr:row>
      <xdr:rowOff>0</xdr:rowOff>
    </xdr:from>
    <xdr:to>
      <xdr:col>3</xdr:col>
      <xdr:colOff>2597</xdr:colOff>
      <xdr:row>31</xdr:row>
      <xdr:rowOff>165099</xdr:rowOff>
    </xdr:to>
    <xdr:sp macro="" textlink="">
      <xdr:nvSpPr>
        <xdr:cNvPr id="4" name="Rectangle 2">
          <a:extLst>
            <a:ext uri="{FF2B5EF4-FFF2-40B4-BE49-F238E27FC236}">
              <a16:creationId xmlns:a16="http://schemas.microsoft.com/office/drawing/2014/main" id="{78C6E4D0-A40A-4093-97D8-EBF921194FE3}"/>
            </a:ext>
          </a:extLst>
        </xdr:cNvPr>
        <xdr:cNvSpPr>
          <a:spLocks noChangeArrowheads="1"/>
        </xdr:cNvSpPr>
      </xdr:nvSpPr>
      <xdr:spPr bwMode="auto">
        <a:xfrm>
          <a:off x="2600325" y="17373600"/>
          <a:ext cx="406400" cy="361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1809750</xdr:colOff>
      <xdr:row>18</xdr:row>
      <xdr:rowOff>0</xdr:rowOff>
    </xdr:from>
    <xdr:to>
      <xdr:col>3</xdr:col>
      <xdr:colOff>2597</xdr:colOff>
      <xdr:row>19</xdr:row>
      <xdr:rowOff>146051</xdr:rowOff>
    </xdr:to>
    <xdr:sp macro="" textlink="">
      <xdr:nvSpPr>
        <xdr:cNvPr id="5" name="Rectangle 2">
          <a:extLst>
            <a:ext uri="{FF2B5EF4-FFF2-40B4-BE49-F238E27FC236}">
              <a16:creationId xmlns:a16="http://schemas.microsoft.com/office/drawing/2014/main" id="{63B0193F-ACDE-4E36-B5C8-B1C4952A174D}"/>
            </a:ext>
          </a:extLst>
        </xdr:cNvPr>
        <xdr:cNvSpPr>
          <a:spLocks noChangeArrowheads="1"/>
        </xdr:cNvSpPr>
      </xdr:nvSpPr>
      <xdr:spPr bwMode="auto">
        <a:xfrm>
          <a:off x="2600325" y="14801850"/>
          <a:ext cx="406400" cy="342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1809750</xdr:colOff>
      <xdr:row>30</xdr:row>
      <xdr:rowOff>0</xdr:rowOff>
    </xdr:from>
    <xdr:to>
      <xdr:col>3</xdr:col>
      <xdr:colOff>2597</xdr:colOff>
      <xdr:row>31</xdr:row>
      <xdr:rowOff>165099</xdr:rowOff>
    </xdr:to>
    <xdr:sp macro="" textlink="">
      <xdr:nvSpPr>
        <xdr:cNvPr id="6" name="Rectangle 2">
          <a:extLst>
            <a:ext uri="{FF2B5EF4-FFF2-40B4-BE49-F238E27FC236}">
              <a16:creationId xmlns:a16="http://schemas.microsoft.com/office/drawing/2014/main" id="{052C2805-7669-41B7-BDD8-01C1CE8B271C}"/>
            </a:ext>
          </a:extLst>
        </xdr:cNvPr>
        <xdr:cNvSpPr>
          <a:spLocks noChangeArrowheads="1"/>
        </xdr:cNvSpPr>
      </xdr:nvSpPr>
      <xdr:spPr bwMode="auto">
        <a:xfrm>
          <a:off x="2600325" y="17373600"/>
          <a:ext cx="406400" cy="361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1809750</xdr:colOff>
      <xdr:row>18</xdr:row>
      <xdr:rowOff>0</xdr:rowOff>
    </xdr:from>
    <xdr:ext cx="406400" cy="341313"/>
    <xdr:sp macro="" textlink="">
      <xdr:nvSpPr>
        <xdr:cNvPr id="8" name="Rectangle 2">
          <a:extLst>
            <a:ext uri="{FF2B5EF4-FFF2-40B4-BE49-F238E27FC236}">
              <a16:creationId xmlns:a16="http://schemas.microsoft.com/office/drawing/2014/main" id="{9CFC1821-39FF-49BD-A3D8-3436C9162ADE}"/>
            </a:ext>
          </a:extLst>
        </xdr:cNvPr>
        <xdr:cNvSpPr>
          <a:spLocks noChangeArrowheads="1"/>
        </xdr:cNvSpPr>
      </xdr:nvSpPr>
      <xdr:spPr bwMode="auto">
        <a:xfrm>
          <a:off x="247650" y="14801850"/>
          <a:ext cx="406400" cy="341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E3C8EE9-3E40-4BF8-B9F0-C49FE165E379}" autoFormatId="16" applyNumberFormats="0" applyBorderFormats="0" applyFontFormats="0" applyPatternFormats="0" applyAlignmentFormats="0" applyWidthHeightFormats="0">
  <queryTableRefresh nextId="4">
    <queryTableFields count="1">
      <queryTableField id="1" name="Name"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A2C854-D8AA-42D0-86BD-B069CD4523C6}" name="_2025_26_Budget_Template_Long_Form_20241223_v11_xlsx" displayName="_2025_26_Budget_Template_Long_Form_20241223_v11_xlsx" ref="A4:A27" tableType="queryTable" totalsRowShown="0">
  <autoFilter ref="A4:A27" xr:uid="{BFA2C854-D8AA-42D0-86BD-B069CD4523C6}"/>
  <tableColumns count="1">
    <tableColumn id="1" xr3:uid="{7F57A831-C481-430E-A553-78F904BA3A18}" uniqueName="1" name="Name" queryTableFieldId="1" dataDxfId="73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hyperlink" Target="https://dpi.wi.gov/parental-education-options/choice-programs/financial-reports/fiscal-practices" TargetMode="External"/><Relationship Id="rId2" Type="http://schemas.openxmlformats.org/officeDocument/2006/relationships/hyperlink" Target="https://dpi.wi.gov/parental-education-options/choice-programs/school-reports" TargetMode="External"/><Relationship Id="rId1" Type="http://schemas.openxmlformats.org/officeDocument/2006/relationships/hyperlink" Target="https://dpi.wi.gov/parental-education-options/choice-programs/school-reports"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dpi.wi.gov/parental-education-options/choice-programs/school-reports" TargetMode="External"/></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hyperlink" Target="https://dpi.wi.gov/parental-education-options/choice-programs/school-reports" TargetMode="External"/></Relationships>
</file>

<file path=xl/worksheets/_rels/sheet26.xml.rels><?xml version="1.0" encoding="UTF-8" standalone="yes"?>
<Relationships xmlns="http://schemas.openxmlformats.org/package/2006/relationships"><Relationship Id="rId2" Type="http://schemas.openxmlformats.org/officeDocument/2006/relationships/hyperlink" Target="https://dpi.wi.gov/parental-education-options/special-needs-scholarship/bulletins" TargetMode="External"/><Relationship Id="rId1" Type="http://schemas.openxmlformats.org/officeDocument/2006/relationships/hyperlink" Target="https://dpi.wi.gov/sites/default/files/imce/parental-education-options/Choice/Bulletins/PSCP_Eligible_Expenses_Bulletin_9-22.pdf"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dpi.wi.gov/sites/default/files/imce/parental-education-options/Choice/Bulletins/Financial_Audit_and_PSCP_SNSP_Reserve_Balance_9-22.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irs.gov/newsroom/irs-increases-the-standard-mileage-rate-for-business-use-in-2025-key-rate-increases-3-cents-to-70-cents-per-mile"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dpi.wi.gov/parental-education-options/choice-programs/school-report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s://dpi.wi.gov/parental-education-options/choice-programs/school-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51C03-805D-4C09-B187-2AA9E4AB5BA0}">
  <sheetPr codeName="Sheet17"/>
  <dimension ref="B1:K208"/>
  <sheetViews>
    <sheetView workbookViewId="0">
      <pane ySplit="1" topLeftCell="A2" activePane="bottomLeft" state="frozen"/>
      <selection pane="bottomLeft" activeCell="B1" sqref="B1"/>
    </sheetView>
  </sheetViews>
  <sheetFormatPr defaultColWidth="9.1796875" defaultRowHeight="12.5" x14ac:dyDescent="0.25"/>
  <cols>
    <col min="1" max="1" width="4.7265625" style="2" customWidth="1"/>
    <col min="2" max="2" width="18.54296875" style="2" customWidth="1"/>
    <col min="3" max="3" width="33.54296875" style="4" bestFit="1" customWidth="1"/>
    <col min="4" max="7" width="21.1796875" style="4" customWidth="1"/>
    <col min="8" max="8" width="18.54296875" style="2" customWidth="1"/>
    <col min="9" max="9" width="40.26953125" style="2" customWidth="1"/>
    <col min="10" max="10" width="18.54296875" style="2" customWidth="1"/>
    <col min="11" max="11" width="43" style="2" bestFit="1" customWidth="1"/>
    <col min="12" max="15" width="18.54296875" style="2" customWidth="1"/>
    <col min="16" max="16384" width="9.1796875" style="2"/>
  </cols>
  <sheetData>
    <row r="1" spans="2:11" x14ac:dyDescent="0.25">
      <c r="B1" s="1" t="s">
        <v>3</v>
      </c>
      <c r="C1" s="1" t="s">
        <v>0</v>
      </c>
      <c r="D1" s="100" t="s">
        <v>816</v>
      </c>
      <c r="E1" s="1" t="s">
        <v>1</v>
      </c>
      <c r="F1" s="1" t="s">
        <v>4</v>
      </c>
      <c r="G1" s="1" t="s">
        <v>5</v>
      </c>
      <c r="I1" s="3" t="s">
        <v>6</v>
      </c>
      <c r="K1" s="2" t="s">
        <v>1169</v>
      </c>
    </row>
    <row r="2" spans="2:11" ht="15.5" x14ac:dyDescent="0.35">
      <c r="B2" s="2" t="s">
        <v>7</v>
      </c>
      <c r="C2" s="4" t="s">
        <v>8</v>
      </c>
      <c r="D2" s="4" t="s">
        <v>817</v>
      </c>
      <c r="E2" s="4" t="s">
        <v>9</v>
      </c>
      <c r="F2" s="4" t="s">
        <v>10</v>
      </c>
      <c r="G2" s="4" t="s">
        <v>11</v>
      </c>
      <c r="I2" s="5" t="s">
        <v>12</v>
      </c>
      <c r="K2" s="2" t="s">
        <v>1152</v>
      </c>
    </row>
    <row r="3" spans="2:11" ht="15.5" x14ac:dyDescent="0.35">
      <c r="B3" s="2" t="s">
        <v>13</v>
      </c>
      <c r="C3" s="4" t="s">
        <v>14</v>
      </c>
      <c r="D3" s="4" t="s">
        <v>817</v>
      </c>
      <c r="E3" s="4" t="s">
        <v>15</v>
      </c>
      <c r="F3" s="4" t="s">
        <v>10</v>
      </c>
      <c r="G3" s="4" t="s">
        <v>11</v>
      </c>
      <c r="I3" s="5" t="s">
        <v>16</v>
      </c>
      <c r="K3" s="2" t="s">
        <v>1156</v>
      </c>
    </row>
    <row r="4" spans="2:11" ht="15.5" x14ac:dyDescent="0.35">
      <c r="B4" s="2" t="s">
        <v>17</v>
      </c>
      <c r="C4" s="4" t="s">
        <v>18</v>
      </c>
      <c r="D4" s="4" t="s">
        <v>817</v>
      </c>
      <c r="E4" s="4" t="s">
        <v>19</v>
      </c>
      <c r="F4" s="4" t="s">
        <v>10</v>
      </c>
      <c r="G4" s="4" t="s">
        <v>20</v>
      </c>
      <c r="I4" s="5" t="s">
        <v>21</v>
      </c>
      <c r="K4" s="2" t="s">
        <v>1155</v>
      </c>
    </row>
    <row r="5" spans="2:11" ht="15.5" x14ac:dyDescent="0.35">
      <c r="B5" s="2" t="s">
        <v>22</v>
      </c>
      <c r="C5" s="4" t="s">
        <v>18</v>
      </c>
      <c r="D5" s="4" t="s">
        <v>817</v>
      </c>
      <c r="E5" s="4" t="s">
        <v>23</v>
      </c>
      <c r="F5" s="4" t="s">
        <v>10</v>
      </c>
      <c r="G5" s="4" t="s">
        <v>11</v>
      </c>
      <c r="I5" s="5" t="s">
        <v>24</v>
      </c>
      <c r="K5" s="2" t="s">
        <v>1173</v>
      </c>
    </row>
    <row r="6" spans="2:11" ht="15.5" x14ac:dyDescent="0.35">
      <c r="B6" s="2" t="s">
        <v>25</v>
      </c>
      <c r="C6" s="4" t="s">
        <v>26</v>
      </c>
      <c r="D6" s="4" t="s">
        <v>817</v>
      </c>
      <c r="E6" s="4" t="s">
        <v>27</v>
      </c>
      <c r="F6" s="4" t="s">
        <v>10</v>
      </c>
      <c r="G6" s="4" t="s">
        <v>11</v>
      </c>
      <c r="I6" s="5" t="s">
        <v>28</v>
      </c>
    </row>
    <row r="7" spans="2:11" ht="15.5" x14ac:dyDescent="0.35">
      <c r="B7" s="2" t="s">
        <v>29</v>
      </c>
      <c r="C7" s="4" t="s">
        <v>30</v>
      </c>
      <c r="D7" s="4" t="s">
        <v>817</v>
      </c>
      <c r="E7" s="4" t="s">
        <v>31</v>
      </c>
      <c r="F7" s="4" t="s">
        <v>10</v>
      </c>
      <c r="G7" s="4" t="s">
        <v>11</v>
      </c>
      <c r="I7" s="5" t="s">
        <v>32</v>
      </c>
    </row>
    <row r="8" spans="2:11" ht="15.5" x14ac:dyDescent="0.35">
      <c r="B8" s="2" t="s">
        <v>33</v>
      </c>
      <c r="C8" s="4" t="s">
        <v>34</v>
      </c>
      <c r="D8" s="4" t="s">
        <v>817</v>
      </c>
      <c r="E8" s="4" t="s">
        <v>35</v>
      </c>
      <c r="F8" s="4" t="s">
        <v>10</v>
      </c>
      <c r="G8" s="4" t="s">
        <v>11</v>
      </c>
      <c r="I8" s="5" t="s">
        <v>36</v>
      </c>
    </row>
    <row r="9" spans="2:11" ht="15.5" x14ac:dyDescent="0.35">
      <c r="B9" s="2" t="s">
        <v>37</v>
      </c>
      <c r="C9" s="4" t="s">
        <v>38</v>
      </c>
      <c r="D9" s="4" t="s">
        <v>817</v>
      </c>
      <c r="E9" s="4" t="s">
        <v>39</v>
      </c>
      <c r="F9" s="4" t="s">
        <v>10</v>
      </c>
      <c r="G9" s="4" t="s">
        <v>11</v>
      </c>
      <c r="I9" s="5" t="s">
        <v>40</v>
      </c>
    </row>
    <row r="10" spans="2:11" ht="15.5" x14ac:dyDescent="0.35">
      <c r="B10" s="2" t="s">
        <v>41</v>
      </c>
      <c r="C10" s="4" t="s">
        <v>42</v>
      </c>
      <c r="D10" s="4" t="s">
        <v>817</v>
      </c>
      <c r="E10" s="4" t="s">
        <v>43</v>
      </c>
      <c r="F10" s="4" t="s">
        <v>10</v>
      </c>
      <c r="G10" s="4" t="s">
        <v>11</v>
      </c>
      <c r="I10" s="5" t="s">
        <v>44</v>
      </c>
    </row>
    <row r="11" spans="2:11" ht="15.5" x14ac:dyDescent="0.35">
      <c r="B11" s="2" t="s">
        <v>45</v>
      </c>
      <c r="C11" s="4" t="s">
        <v>46</v>
      </c>
      <c r="D11" s="4" t="s">
        <v>817</v>
      </c>
      <c r="E11" s="4" t="s">
        <v>47</v>
      </c>
      <c r="F11" s="4" t="s">
        <v>10</v>
      </c>
      <c r="G11" s="4" t="s">
        <v>11</v>
      </c>
      <c r="I11" s="5" t="s">
        <v>48</v>
      </c>
    </row>
    <row r="12" spans="2:11" ht="15.5" x14ac:dyDescent="0.35">
      <c r="B12" s="2" t="s">
        <v>49</v>
      </c>
      <c r="C12" s="4" t="s">
        <v>50</v>
      </c>
      <c r="D12" s="4" t="s">
        <v>817</v>
      </c>
      <c r="E12" s="4" t="s">
        <v>51</v>
      </c>
      <c r="F12" s="4" t="s">
        <v>10</v>
      </c>
      <c r="G12" s="4" t="s">
        <v>11</v>
      </c>
      <c r="I12" s="5" t="s">
        <v>52</v>
      </c>
    </row>
    <row r="13" spans="2:11" ht="15.5" x14ac:dyDescent="0.35">
      <c r="B13" s="2" t="s">
        <v>53</v>
      </c>
      <c r="C13" s="4" t="s">
        <v>54</v>
      </c>
      <c r="D13" s="4" t="s">
        <v>817</v>
      </c>
      <c r="E13" s="4" t="s">
        <v>55</v>
      </c>
      <c r="F13" s="4" t="s">
        <v>10</v>
      </c>
      <c r="G13" s="4" t="s">
        <v>11</v>
      </c>
      <c r="I13" s="5" t="s">
        <v>56</v>
      </c>
    </row>
    <row r="14" spans="2:11" ht="15.5" x14ac:dyDescent="0.35">
      <c r="B14" s="2" t="s">
        <v>689</v>
      </c>
      <c r="C14" s="4" t="s">
        <v>751</v>
      </c>
      <c r="D14" s="4" t="s">
        <v>817</v>
      </c>
      <c r="E14" s="4" t="s">
        <v>139</v>
      </c>
      <c r="F14" s="4" t="s">
        <v>139</v>
      </c>
      <c r="G14" s="4" t="s">
        <v>16</v>
      </c>
      <c r="I14" s="5" t="s">
        <v>60</v>
      </c>
    </row>
    <row r="15" spans="2:11" ht="15.5" x14ac:dyDescent="0.35">
      <c r="B15" s="2" t="s">
        <v>57</v>
      </c>
      <c r="C15" s="4" t="s">
        <v>58</v>
      </c>
      <c r="D15" s="4" t="s">
        <v>817</v>
      </c>
      <c r="E15" s="4" t="s">
        <v>59</v>
      </c>
      <c r="F15" s="4" t="s">
        <v>59</v>
      </c>
      <c r="G15" s="4" t="s">
        <v>20</v>
      </c>
      <c r="I15" s="5" t="s">
        <v>64</v>
      </c>
    </row>
    <row r="16" spans="2:11" ht="15.5" x14ac:dyDescent="0.35">
      <c r="B16" s="2" t="s">
        <v>61</v>
      </c>
      <c r="C16" s="4" t="s">
        <v>62</v>
      </c>
      <c r="D16" s="4" t="s">
        <v>817</v>
      </c>
      <c r="E16" s="4" t="s">
        <v>63</v>
      </c>
      <c r="F16" s="4" t="s">
        <v>59</v>
      </c>
      <c r="G16" s="4" t="s">
        <v>20</v>
      </c>
      <c r="I16" s="5" t="s">
        <v>68</v>
      </c>
    </row>
    <row r="17" spans="2:9" ht="15.5" x14ac:dyDescent="0.35">
      <c r="B17" s="2" t="s">
        <v>65</v>
      </c>
      <c r="C17" s="4" t="s">
        <v>66</v>
      </c>
      <c r="D17" s="4" t="s">
        <v>817</v>
      </c>
      <c r="E17" s="4" t="s">
        <v>67</v>
      </c>
      <c r="F17" s="4" t="s">
        <v>59</v>
      </c>
      <c r="G17" s="4" t="s">
        <v>20</v>
      </c>
      <c r="I17" s="5" t="s">
        <v>72</v>
      </c>
    </row>
    <row r="18" spans="2:9" ht="15.5" x14ac:dyDescent="0.35">
      <c r="B18" s="2" t="s">
        <v>69</v>
      </c>
      <c r="C18" s="4" t="s">
        <v>70</v>
      </c>
      <c r="D18" s="4" t="s">
        <v>817</v>
      </c>
      <c r="E18" s="4" t="s">
        <v>71</v>
      </c>
      <c r="F18" s="4" t="s">
        <v>59</v>
      </c>
      <c r="G18" s="4" t="s">
        <v>20</v>
      </c>
      <c r="I18" s="5" t="s">
        <v>75</v>
      </c>
    </row>
    <row r="19" spans="2:9" ht="15.5" x14ac:dyDescent="0.35">
      <c r="B19" s="2" t="s">
        <v>73</v>
      </c>
      <c r="C19" s="4" t="s">
        <v>26</v>
      </c>
      <c r="D19" s="4" t="s">
        <v>817</v>
      </c>
      <c r="E19" s="4" t="s">
        <v>74</v>
      </c>
      <c r="F19" s="4" t="s">
        <v>59</v>
      </c>
      <c r="G19" s="4" t="s">
        <v>20</v>
      </c>
      <c r="I19" s="5" t="s">
        <v>79</v>
      </c>
    </row>
    <row r="20" spans="2:9" ht="15.5" x14ac:dyDescent="0.35">
      <c r="B20" s="2" t="s">
        <v>76</v>
      </c>
      <c r="C20" s="4" t="s">
        <v>77</v>
      </c>
      <c r="D20" s="4" t="s">
        <v>817</v>
      </c>
      <c r="E20" s="4" t="s">
        <v>78</v>
      </c>
      <c r="F20" s="4" t="s">
        <v>59</v>
      </c>
      <c r="G20" s="4" t="s">
        <v>11</v>
      </c>
      <c r="I20" s="5" t="s">
        <v>83</v>
      </c>
    </row>
    <row r="21" spans="2:9" ht="15.5" x14ac:dyDescent="0.35">
      <c r="B21" s="2" t="s">
        <v>80</v>
      </c>
      <c r="C21" s="4" t="s">
        <v>81</v>
      </c>
      <c r="D21" s="4" t="s">
        <v>817</v>
      </c>
      <c r="E21" s="4" t="s">
        <v>82</v>
      </c>
      <c r="F21" s="4" t="s">
        <v>59</v>
      </c>
      <c r="G21" s="4" t="s">
        <v>20</v>
      </c>
      <c r="I21" s="5" t="s">
        <v>89</v>
      </c>
    </row>
    <row r="22" spans="2:9" ht="15.5" x14ac:dyDescent="0.35">
      <c r="B22" s="2" t="s">
        <v>84</v>
      </c>
      <c r="C22" s="4" t="s">
        <v>85</v>
      </c>
      <c r="D22" s="4" t="s">
        <v>817</v>
      </c>
      <c r="E22" s="4" t="s">
        <v>86</v>
      </c>
      <c r="F22" s="4" t="s">
        <v>87</v>
      </c>
      <c r="G22" s="4" t="s">
        <v>88</v>
      </c>
      <c r="I22" s="5" t="s">
        <v>93</v>
      </c>
    </row>
    <row r="23" spans="2:9" ht="15.5" x14ac:dyDescent="0.35">
      <c r="B23" s="2" t="s">
        <v>90</v>
      </c>
      <c r="C23" s="4" t="s">
        <v>91</v>
      </c>
      <c r="D23" s="4" t="s">
        <v>817</v>
      </c>
      <c r="E23" s="4" t="s">
        <v>87</v>
      </c>
      <c r="F23" s="4" t="s">
        <v>87</v>
      </c>
      <c r="G23" s="4" t="s">
        <v>92</v>
      </c>
      <c r="I23" s="5" t="s">
        <v>96</v>
      </c>
    </row>
    <row r="24" spans="2:9" ht="15.5" x14ac:dyDescent="0.35">
      <c r="B24" s="2" t="s">
        <v>94</v>
      </c>
      <c r="C24" s="4" t="s">
        <v>95</v>
      </c>
      <c r="D24" s="4" t="s">
        <v>817</v>
      </c>
      <c r="E24" s="4" t="s">
        <v>87</v>
      </c>
      <c r="F24" s="4" t="s">
        <v>87</v>
      </c>
      <c r="G24" s="4" t="s">
        <v>92</v>
      </c>
      <c r="I24" s="5" t="s">
        <v>99</v>
      </c>
    </row>
    <row r="25" spans="2:9" ht="15.5" x14ac:dyDescent="0.35">
      <c r="B25" s="2" t="s">
        <v>97</v>
      </c>
      <c r="C25" s="4" t="s">
        <v>98</v>
      </c>
      <c r="D25" s="4" t="s">
        <v>817</v>
      </c>
      <c r="E25" s="4" t="s">
        <v>87</v>
      </c>
      <c r="F25" s="4" t="s">
        <v>87</v>
      </c>
      <c r="G25" s="4" t="s">
        <v>92</v>
      </c>
      <c r="I25" s="5" t="s">
        <v>101</v>
      </c>
    </row>
    <row r="26" spans="2:9" ht="15.5" x14ac:dyDescent="0.35">
      <c r="B26" s="2" t="s">
        <v>100</v>
      </c>
      <c r="C26" s="4" t="s">
        <v>18</v>
      </c>
      <c r="D26" s="4" t="s">
        <v>817</v>
      </c>
      <c r="E26" s="4" t="s">
        <v>87</v>
      </c>
      <c r="F26" s="4" t="s">
        <v>87</v>
      </c>
      <c r="G26" s="4" t="s">
        <v>92</v>
      </c>
      <c r="I26" s="5" t="s">
        <v>104</v>
      </c>
    </row>
    <row r="27" spans="2:9" ht="15.5" x14ac:dyDescent="0.35">
      <c r="B27" s="2" t="s">
        <v>102</v>
      </c>
      <c r="C27" s="4" t="s">
        <v>103</v>
      </c>
      <c r="D27" s="4" t="s">
        <v>817</v>
      </c>
      <c r="E27" s="4" t="s">
        <v>87</v>
      </c>
      <c r="F27" s="4" t="s">
        <v>87</v>
      </c>
      <c r="G27" s="4" t="s">
        <v>92</v>
      </c>
      <c r="I27" s="5" t="s">
        <v>107</v>
      </c>
    </row>
    <row r="28" spans="2:9" ht="15.5" x14ac:dyDescent="0.35">
      <c r="B28" s="2" t="s">
        <v>105</v>
      </c>
      <c r="C28" s="4" t="s">
        <v>106</v>
      </c>
      <c r="D28" s="4" t="s">
        <v>817</v>
      </c>
      <c r="E28" s="4" t="s">
        <v>87</v>
      </c>
      <c r="F28" s="4" t="s">
        <v>87</v>
      </c>
      <c r="G28" s="4" t="s">
        <v>92</v>
      </c>
      <c r="I28" s="5" t="s">
        <v>110</v>
      </c>
    </row>
    <row r="29" spans="2:9" ht="15.5" x14ac:dyDescent="0.35">
      <c r="B29" s="2" t="s">
        <v>108</v>
      </c>
      <c r="C29" s="4" t="s">
        <v>109</v>
      </c>
      <c r="D29" s="4" t="s">
        <v>817</v>
      </c>
      <c r="E29" s="4" t="s">
        <v>87</v>
      </c>
      <c r="F29" s="4" t="s">
        <v>87</v>
      </c>
      <c r="G29" s="4" t="s">
        <v>92</v>
      </c>
      <c r="I29" s="5" t="s">
        <v>113</v>
      </c>
    </row>
    <row r="30" spans="2:9" ht="15.5" x14ac:dyDescent="0.35">
      <c r="B30" s="2" t="s">
        <v>111</v>
      </c>
      <c r="C30" s="4" t="s">
        <v>112</v>
      </c>
      <c r="D30" s="4" t="s">
        <v>817</v>
      </c>
      <c r="E30" s="4" t="s">
        <v>87</v>
      </c>
      <c r="F30" s="4" t="s">
        <v>87</v>
      </c>
      <c r="G30" s="4" t="s">
        <v>92</v>
      </c>
      <c r="I30" s="5" t="s">
        <v>117</v>
      </c>
    </row>
    <row r="31" spans="2:9" ht="15.5" x14ac:dyDescent="0.35">
      <c r="B31" s="2" t="s">
        <v>114</v>
      </c>
      <c r="C31" s="4" t="s">
        <v>115</v>
      </c>
      <c r="D31" s="4" t="s">
        <v>817</v>
      </c>
      <c r="E31" s="4" t="s">
        <v>116</v>
      </c>
      <c r="F31" s="4" t="s">
        <v>87</v>
      </c>
      <c r="G31" s="4" t="s">
        <v>88</v>
      </c>
      <c r="I31" s="5" t="s">
        <v>120</v>
      </c>
    </row>
    <row r="32" spans="2:9" ht="15.5" x14ac:dyDescent="0.35">
      <c r="B32" s="2" t="s">
        <v>118</v>
      </c>
      <c r="C32" s="4" t="s">
        <v>8</v>
      </c>
      <c r="D32" s="4" t="s">
        <v>817</v>
      </c>
      <c r="E32" s="4" t="s">
        <v>119</v>
      </c>
      <c r="F32" s="4" t="s">
        <v>87</v>
      </c>
      <c r="G32" s="4" t="s">
        <v>88</v>
      </c>
      <c r="I32" s="5" t="s">
        <v>124</v>
      </c>
    </row>
    <row r="33" spans="2:9" ht="15.5" x14ac:dyDescent="0.35">
      <c r="B33" s="2" t="s">
        <v>121</v>
      </c>
      <c r="C33" s="4" t="s">
        <v>122</v>
      </c>
      <c r="D33" s="4" t="s">
        <v>817</v>
      </c>
      <c r="E33" s="4" t="s">
        <v>123</v>
      </c>
      <c r="F33" s="4" t="s">
        <v>87</v>
      </c>
      <c r="G33" s="4" t="s">
        <v>88</v>
      </c>
      <c r="I33" s="5" t="s">
        <v>128</v>
      </c>
    </row>
    <row r="34" spans="2:9" ht="15.5" x14ac:dyDescent="0.35">
      <c r="B34" s="2" t="s">
        <v>125</v>
      </c>
      <c r="C34" s="4" t="s">
        <v>126</v>
      </c>
      <c r="D34" s="4" t="s">
        <v>817</v>
      </c>
      <c r="E34" s="4" t="s">
        <v>127</v>
      </c>
      <c r="F34" s="4" t="s">
        <v>87</v>
      </c>
      <c r="G34" s="4" t="s">
        <v>92</v>
      </c>
      <c r="I34" s="5" t="s">
        <v>131</v>
      </c>
    </row>
    <row r="35" spans="2:9" ht="15.5" x14ac:dyDescent="0.35">
      <c r="B35" s="2" t="s">
        <v>129</v>
      </c>
      <c r="C35" s="4" t="s">
        <v>130</v>
      </c>
      <c r="D35" s="4" t="s">
        <v>817</v>
      </c>
      <c r="E35" s="4" t="s">
        <v>87</v>
      </c>
      <c r="F35" s="4" t="s">
        <v>87</v>
      </c>
      <c r="G35" s="4" t="s">
        <v>92</v>
      </c>
      <c r="I35" s="5" t="s">
        <v>135</v>
      </c>
    </row>
    <row r="36" spans="2:9" ht="15.5" x14ac:dyDescent="0.35">
      <c r="B36" s="2" t="s">
        <v>132</v>
      </c>
      <c r="C36" s="4" t="s">
        <v>133</v>
      </c>
      <c r="D36" s="4" t="s">
        <v>817</v>
      </c>
      <c r="E36" s="4" t="s">
        <v>134</v>
      </c>
      <c r="F36" s="4" t="s">
        <v>87</v>
      </c>
      <c r="G36" s="4" t="s">
        <v>88</v>
      </c>
      <c r="I36" s="5" t="s">
        <v>141</v>
      </c>
    </row>
    <row r="37" spans="2:9" ht="15.5" x14ac:dyDescent="0.35">
      <c r="B37" s="2" t="s">
        <v>136</v>
      </c>
      <c r="C37" s="4" t="s">
        <v>137</v>
      </c>
      <c r="D37" s="4" t="s">
        <v>817</v>
      </c>
      <c r="E37" s="4" t="s">
        <v>138</v>
      </c>
      <c r="F37" s="4" t="s">
        <v>139</v>
      </c>
      <c r="G37" s="4" t="s">
        <v>140</v>
      </c>
      <c r="I37" s="5" t="s">
        <v>144</v>
      </c>
    </row>
    <row r="38" spans="2:9" ht="15.5" x14ac:dyDescent="0.35">
      <c r="B38" s="2" t="s">
        <v>142</v>
      </c>
      <c r="C38" s="4" t="s">
        <v>143</v>
      </c>
      <c r="D38" s="4" t="s">
        <v>817</v>
      </c>
      <c r="E38" s="4" t="s">
        <v>139</v>
      </c>
      <c r="F38" s="4" t="s">
        <v>139</v>
      </c>
      <c r="G38" s="4" t="s">
        <v>140</v>
      </c>
      <c r="I38" s="5" t="s">
        <v>147</v>
      </c>
    </row>
    <row r="39" spans="2:9" ht="15.5" x14ac:dyDescent="0.35">
      <c r="B39" s="2" t="s">
        <v>145</v>
      </c>
      <c r="C39" s="4" t="s">
        <v>146</v>
      </c>
      <c r="D39" s="4" t="s">
        <v>817</v>
      </c>
      <c r="E39" s="4" t="s">
        <v>139</v>
      </c>
      <c r="F39" s="4" t="s">
        <v>139</v>
      </c>
      <c r="G39" s="4" t="s">
        <v>140</v>
      </c>
      <c r="I39" s="5" t="s">
        <v>150</v>
      </c>
    </row>
    <row r="40" spans="2:9" ht="15.5" x14ac:dyDescent="0.35">
      <c r="B40" s="2" t="s">
        <v>148</v>
      </c>
      <c r="C40" s="4" t="s">
        <v>149</v>
      </c>
      <c r="D40" s="4" t="s">
        <v>817</v>
      </c>
      <c r="E40" s="4" t="s">
        <v>139</v>
      </c>
      <c r="F40" s="4" t="s">
        <v>139</v>
      </c>
      <c r="G40" s="4" t="s">
        <v>140</v>
      </c>
      <c r="I40" s="5" t="s">
        <v>153</v>
      </c>
    </row>
    <row r="41" spans="2:9" ht="15.5" x14ac:dyDescent="0.35">
      <c r="B41" s="2" t="s">
        <v>151</v>
      </c>
      <c r="C41" s="4" t="s">
        <v>152</v>
      </c>
      <c r="D41" s="4" t="s">
        <v>817</v>
      </c>
      <c r="E41" s="4" t="s">
        <v>139</v>
      </c>
      <c r="F41" s="4" t="s">
        <v>139</v>
      </c>
      <c r="G41" s="4" t="s">
        <v>140</v>
      </c>
      <c r="I41" s="5" t="s">
        <v>156</v>
      </c>
    </row>
    <row r="42" spans="2:9" ht="15.5" x14ac:dyDescent="0.35">
      <c r="B42" s="2" t="s">
        <v>154</v>
      </c>
      <c r="C42" s="4" t="s">
        <v>155</v>
      </c>
      <c r="D42" s="4" t="s">
        <v>817</v>
      </c>
      <c r="E42" s="4" t="s">
        <v>139</v>
      </c>
      <c r="F42" s="4" t="s">
        <v>139</v>
      </c>
      <c r="G42" s="4" t="s">
        <v>140</v>
      </c>
      <c r="I42" s="5" t="s">
        <v>159</v>
      </c>
    </row>
    <row r="43" spans="2:9" ht="15.5" x14ac:dyDescent="0.35">
      <c r="B43" s="2" t="s">
        <v>157</v>
      </c>
      <c r="C43" s="4" t="s">
        <v>158</v>
      </c>
      <c r="D43" s="4" t="s">
        <v>817</v>
      </c>
      <c r="E43" s="4" t="s">
        <v>139</v>
      </c>
      <c r="F43" s="4" t="s">
        <v>139</v>
      </c>
      <c r="G43" s="4" t="s">
        <v>140</v>
      </c>
      <c r="I43" s="5" t="s">
        <v>162</v>
      </c>
    </row>
    <row r="44" spans="2:9" ht="15.5" x14ac:dyDescent="0.35">
      <c r="B44" s="2" t="s">
        <v>160</v>
      </c>
      <c r="C44" s="4" t="s">
        <v>161</v>
      </c>
      <c r="D44" s="4" t="s">
        <v>817</v>
      </c>
      <c r="E44" s="4" t="s">
        <v>139</v>
      </c>
      <c r="F44" s="4" t="s">
        <v>139</v>
      </c>
      <c r="G44" s="4" t="s">
        <v>140</v>
      </c>
      <c r="I44" s="5" t="s">
        <v>166</v>
      </c>
    </row>
    <row r="45" spans="2:9" ht="15.5" x14ac:dyDescent="0.35">
      <c r="B45" s="2" t="s">
        <v>163</v>
      </c>
      <c r="C45" s="4" t="s">
        <v>164</v>
      </c>
      <c r="D45" s="4" t="s">
        <v>817</v>
      </c>
      <c r="E45" s="4" t="s">
        <v>165</v>
      </c>
      <c r="F45" s="4" t="s">
        <v>139</v>
      </c>
      <c r="G45" s="4" t="s">
        <v>140</v>
      </c>
      <c r="I45" s="5" t="s">
        <v>169</v>
      </c>
    </row>
    <row r="46" spans="2:9" ht="15.5" x14ac:dyDescent="0.35">
      <c r="B46" s="2" t="s">
        <v>167</v>
      </c>
      <c r="C46" s="4" t="s">
        <v>58</v>
      </c>
      <c r="D46" s="4" t="s">
        <v>817</v>
      </c>
      <c r="E46" s="4" t="s">
        <v>168</v>
      </c>
      <c r="F46" s="4" t="s">
        <v>139</v>
      </c>
      <c r="G46" s="4" t="s">
        <v>140</v>
      </c>
      <c r="I46" s="5" t="s">
        <v>172</v>
      </c>
    </row>
    <row r="47" spans="2:9" ht="15.5" x14ac:dyDescent="0.35">
      <c r="B47" s="2" t="s">
        <v>170</v>
      </c>
      <c r="C47" s="4" t="s">
        <v>171</v>
      </c>
      <c r="D47" s="4" t="s">
        <v>817</v>
      </c>
      <c r="E47" s="4" t="s">
        <v>168</v>
      </c>
      <c r="F47" s="4" t="s">
        <v>139</v>
      </c>
      <c r="G47" s="4" t="s">
        <v>140</v>
      </c>
      <c r="I47" s="5" t="s">
        <v>175</v>
      </c>
    </row>
    <row r="48" spans="2:9" ht="15.5" x14ac:dyDescent="0.35">
      <c r="B48" s="2" t="s">
        <v>173</v>
      </c>
      <c r="C48" s="4" t="s">
        <v>174</v>
      </c>
      <c r="D48" s="4" t="s">
        <v>817</v>
      </c>
      <c r="E48" s="4" t="s">
        <v>139</v>
      </c>
      <c r="F48" s="4" t="s">
        <v>139</v>
      </c>
      <c r="G48" s="4" t="s">
        <v>140</v>
      </c>
      <c r="I48" s="5" t="s">
        <v>178</v>
      </c>
    </row>
    <row r="49" spans="2:9" ht="15.5" x14ac:dyDescent="0.35">
      <c r="B49" s="2" t="s">
        <v>176</v>
      </c>
      <c r="C49" s="4" t="s">
        <v>177</v>
      </c>
      <c r="D49" s="4" t="s">
        <v>817</v>
      </c>
      <c r="E49" s="4" t="s">
        <v>139</v>
      </c>
      <c r="F49" s="4" t="s">
        <v>139</v>
      </c>
      <c r="G49" s="4" t="s">
        <v>140</v>
      </c>
      <c r="I49" s="5" t="s">
        <v>181</v>
      </c>
    </row>
    <row r="50" spans="2:9" ht="15.5" x14ac:dyDescent="0.35">
      <c r="B50" s="2" t="s">
        <v>179</v>
      </c>
      <c r="C50" s="4" t="s">
        <v>180</v>
      </c>
      <c r="D50" s="4" t="s">
        <v>817</v>
      </c>
      <c r="E50" s="4" t="s">
        <v>139</v>
      </c>
      <c r="F50" s="4" t="s">
        <v>139</v>
      </c>
      <c r="G50" s="4" t="s">
        <v>140</v>
      </c>
      <c r="I50" s="5" t="s">
        <v>184</v>
      </c>
    </row>
    <row r="51" spans="2:9" ht="15.5" x14ac:dyDescent="0.35">
      <c r="B51" s="2" t="s">
        <v>182</v>
      </c>
      <c r="C51" s="4" t="s">
        <v>183</v>
      </c>
      <c r="D51" s="4" t="s">
        <v>817</v>
      </c>
      <c r="E51" s="4" t="s">
        <v>139</v>
      </c>
      <c r="F51" s="4" t="s">
        <v>139</v>
      </c>
      <c r="G51" s="4" t="s">
        <v>140</v>
      </c>
      <c r="I51" s="5" t="s">
        <v>188</v>
      </c>
    </row>
    <row r="52" spans="2:9" ht="15.5" x14ac:dyDescent="0.35">
      <c r="B52" s="2" t="s">
        <v>185</v>
      </c>
      <c r="C52" s="4" t="s">
        <v>186</v>
      </c>
      <c r="D52" s="4" t="s">
        <v>817</v>
      </c>
      <c r="E52" s="4" t="s">
        <v>139</v>
      </c>
      <c r="F52" s="4" t="s">
        <v>139</v>
      </c>
      <c r="G52" s="4" t="s">
        <v>187</v>
      </c>
      <c r="I52" s="5" t="s">
        <v>191</v>
      </c>
    </row>
    <row r="53" spans="2:9" ht="15.5" x14ac:dyDescent="0.35">
      <c r="B53" s="2" t="s">
        <v>189</v>
      </c>
      <c r="C53" s="4" t="s">
        <v>190</v>
      </c>
      <c r="D53" s="4" t="s">
        <v>817</v>
      </c>
      <c r="E53" s="4" t="s">
        <v>139</v>
      </c>
      <c r="F53" s="4" t="s">
        <v>139</v>
      </c>
      <c r="G53" s="4" t="s">
        <v>187</v>
      </c>
      <c r="I53" s="5" t="s">
        <v>194</v>
      </c>
    </row>
    <row r="54" spans="2:9" ht="15.5" x14ac:dyDescent="0.35">
      <c r="B54" s="2" t="s">
        <v>192</v>
      </c>
      <c r="C54" s="4" t="s">
        <v>193</v>
      </c>
      <c r="D54" s="4" t="s">
        <v>817</v>
      </c>
      <c r="E54" s="4" t="s">
        <v>139</v>
      </c>
      <c r="F54" s="4" t="s">
        <v>139</v>
      </c>
      <c r="G54" s="4" t="s">
        <v>187</v>
      </c>
      <c r="I54" s="5" t="s">
        <v>197</v>
      </c>
    </row>
    <row r="55" spans="2:9" ht="15.5" x14ac:dyDescent="0.35">
      <c r="B55" s="2" t="s">
        <v>195</v>
      </c>
      <c r="C55" s="4" t="s">
        <v>196</v>
      </c>
      <c r="D55" s="4" t="s">
        <v>817</v>
      </c>
      <c r="E55" s="4" t="s">
        <v>139</v>
      </c>
      <c r="F55" s="4" t="s">
        <v>139</v>
      </c>
      <c r="G55" s="4" t="s">
        <v>187</v>
      </c>
      <c r="I55" s="5" t="s">
        <v>200</v>
      </c>
    </row>
    <row r="56" spans="2:9" ht="15.5" x14ac:dyDescent="0.35">
      <c r="B56" s="2" t="s">
        <v>198</v>
      </c>
      <c r="C56" s="4" t="s">
        <v>199</v>
      </c>
      <c r="D56" s="4" t="s">
        <v>817</v>
      </c>
      <c r="E56" s="4" t="s">
        <v>139</v>
      </c>
      <c r="F56" s="4" t="s">
        <v>139</v>
      </c>
      <c r="G56" s="4" t="s">
        <v>187</v>
      </c>
      <c r="I56" s="5" t="s">
        <v>203</v>
      </c>
    </row>
    <row r="57" spans="2:9" ht="15.5" x14ac:dyDescent="0.35">
      <c r="B57" s="2" t="s">
        <v>201</v>
      </c>
      <c r="C57" s="4" t="s">
        <v>202</v>
      </c>
      <c r="D57" s="4" t="s">
        <v>817</v>
      </c>
      <c r="E57" s="4" t="s">
        <v>139</v>
      </c>
      <c r="F57" s="4" t="s">
        <v>139</v>
      </c>
      <c r="G57" s="4" t="s">
        <v>187</v>
      </c>
      <c r="I57" s="5" t="s">
        <v>206</v>
      </c>
    </row>
    <row r="58" spans="2:9" x14ac:dyDescent="0.25">
      <c r="B58" s="2" t="s">
        <v>204</v>
      </c>
      <c r="C58" s="4" t="s">
        <v>205</v>
      </c>
      <c r="D58" s="4" t="s">
        <v>817</v>
      </c>
      <c r="E58" s="4" t="s">
        <v>139</v>
      </c>
      <c r="F58" s="4" t="s">
        <v>139</v>
      </c>
      <c r="G58" s="4" t="s">
        <v>187</v>
      </c>
    </row>
    <row r="59" spans="2:9" x14ac:dyDescent="0.25">
      <c r="B59" s="2" t="s">
        <v>207</v>
      </c>
      <c r="C59" s="4" t="s">
        <v>208</v>
      </c>
      <c r="D59" s="4" t="s">
        <v>817</v>
      </c>
      <c r="E59" s="4" t="s">
        <v>139</v>
      </c>
      <c r="F59" s="4" t="s">
        <v>139</v>
      </c>
      <c r="G59" s="4" t="s">
        <v>187</v>
      </c>
    </row>
    <row r="60" spans="2:9" x14ac:dyDescent="0.25">
      <c r="B60" s="2" t="s">
        <v>209</v>
      </c>
      <c r="C60" s="4" t="s">
        <v>210</v>
      </c>
      <c r="D60" s="4" t="s">
        <v>817</v>
      </c>
      <c r="E60" s="4" t="s">
        <v>211</v>
      </c>
      <c r="F60" s="4" t="s">
        <v>139</v>
      </c>
      <c r="G60" s="4" t="s">
        <v>187</v>
      </c>
    </row>
    <row r="61" spans="2:9" x14ac:dyDescent="0.25">
      <c r="B61" s="2" t="s">
        <v>212</v>
      </c>
      <c r="C61" s="4" t="s">
        <v>213</v>
      </c>
      <c r="D61" s="4" t="s">
        <v>817</v>
      </c>
      <c r="E61" s="4" t="s">
        <v>211</v>
      </c>
      <c r="F61" s="4" t="s">
        <v>139</v>
      </c>
      <c r="G61" s="4" t="s">
        <v>187</v>
      </c>
    </row>
    <row r="62" spans="2:9" x14ac:dyDescent="0.25">
      <c r="B62" s="2" t="s">
        <v>214</v>
      </c>
      <c r="C62" s="4" t="s">
        <v>77</v>
      </c>
      <c r="D62" s="4" t="s">
        <v>817</v>
      </c>
      <c r="E62" s="4" t="s">
        <v>211</v>
      </c>
      <c r="F62" s="4" t="s">
        <v>139</v>
      </c>
      <c r="G62" s="4" t="s">
        <v>215</v>
      </c>
    </row>
    <row r="63" spans="2:9" x14ac:dyDescent="0.25">
      <c r="B63" s="2" t="s">
        <v>216</v>
      </c>
      <c r="C63" s="4" t="s">
        <v>217</v>
      </c>
      <c r="D63" s="4" t="s">
        <v>817</v>
      </c>
      <c r="E63" s="4" t="s">
        <v>211</v>
      </c>
      <c r="F63" s="4" t="s">
        <v>139</v>
      </c>
      <c r="G63" s="4" t="s">
        <v>187</v>
      </c>
    </row>
    <row r="64" spans="2:9" x14ac:dyDescent="0.25">
      <c r="B64" s="2" t="s">
        <v>218</v>
      </c>
      <c r="C64" s="4" t="s">
        <v>219</v>
      </c>
      <c r="D64" s="4" t="s">
        <v>817</v>
      </c>
      <c r="E64" s="4" t="s">
        <v>211</v>
      </c>
      <c r="F64" s="4" t="s">
        <v>139</v>
      </c>
      <c r="G64" s="4" t="s">
        <v>187</v>
      </c>
    </row>
    <row r="65" spans="2:7" x14ac:dyDescent="0.25">
      <c r="B65" s="2" t="s">
        <v>220</v>
      </c>
      <c r="C65" s="4" t="s">
        <v>221</v>
      </c>
      <c r="D65" s="4" t="s">
        <v>817</v>
      </c>
      <c r="E65" s="4" t="s">
        <v>139</v>
      </c>
      <c r="F65" s="4" t="s">
        <v>139</v>
      </c>
      <c r="G65" s="4" t="s">
        <v>187</v>
      </c>
    </row>
    <row r="66" spans="2:7" x14ac:dyDescent="0.25">
      <c r="B66" s="2" t="s">
        <v>222</v>
      </c>
      <c r="C66" s="4" t="s">
        <v>223</v>
      </c>
      <c r="D66" s="4" t="s">
        <v>817</v>
      </c>
      <c r="E66" s="4" t="s">
        <v>139</v>
      </c>
      <c r="F66" s="4" t="s">
        <v>139</v>
      </c>
      <c r="G66" s="4" t="s">
        <v>224</v>
      </c>
    </row>
    <row r="67" spans="2:7" x14ac:dyDescent="0.25">
      <c r="B67" s="2" t="s">
        <v>225</v>
      </c>
      <c r="C67" s="4" t="s">
        <v>91</v>
      </c>
      <c r="D67" s="4" t="s">
        <v>817</v>
      </c>
      <c r="E67" s="4" t="s">
        <v>139</v>
      </c>
      <c r="F67" s="4" t="s">
        <v>139</v>
      </c>
      <c r="G67" s="4" t="s">
        <v>224</v>
      </c>
    </row>
    <row r="68" spans="2:7" x14ac:dyDescent="0.25">
      <c r="B68" s="2" t="s">
        <v>226</v>
      </c>
      <c r="C68" s="4" t="s">
        <v>227</v>
      </c>
      <c r="D68" s="4" t="s">
        <v>817</v>
      </c>
      <c r="E68" s="4" t="s">
        <v>139</v>
      </c>
      <c r="F68" s="4" t="s">
        <v>139</v>
      </c>
      <c r="G68" s="4" t="s">
        <v>224</v>
      </c>
    </row>
    <row r="69" spans="2:7" x14ac:dyDescent="0.25">
      <c r="B69" s="2" t="s">
        <v>228</v>
      </c>
      <c r="C69" s="4" t="s">
        <v>229</v>
      </c>
      <c r="D69" s="4" t="s">
        <v>817</v>
      </c>
      <c r="E69" s="4" t="s">
        <v>139</v>
      </c>
      <c r="F69" s="4" t="s">
        <v>139</v>
      </c>
      <c r="G69" s="4" t="s">
        <v>224</v>
      </c>
    </row>
    <row r="70" spans="2:7" x14ac:dyDescent="0.25">
      <c r="B70" s="2" t="s">
        <v>230</v>
      </c>
      <c r="C70" s="4" t="s">
        <v>231</v>
      </c>
      <c r="D70" s="4" t="s">
        <v>817</v>
      </c>
      <c r="E70" s="4" t="s">
        <v>139</v>
      </c>
      <c r="F70" s="4" t="s">
        <v>139</v>
      </c>
      <c r="G70" s="4" t="s">
        <v>224</v>
      </c>
    </row>
    <row r="71" spans="2:7" x14ac:dyDescent="0.25">
      <c r="B71" s="2" t="s">
        <v>232</v>
      </c>
      <c r="C71" s="4" t="s">
        <v>233</v>
      </c>
      <c r="D71" s="4" t="s">
        <v>817</v>
      </c>
      <c r="E71" s="4" t="s">
        <v>139</v>
      </c>
      <c r="F71" s="4" t="s">
        <v>139</v>
      </c>
      <c r="G71" s="4" t="s">
        <v>224</v>
      </c>
    </row>
    <row r="72" spans="2:7" x14ac:dyDescent="0.25">
      <c r="B72" s="2" t="s">
        <v>234</v>
      </c>
      <c r="C72" s="4" t="s">
        <v>235</v>
      </c>
      <c r="D72" s="4" t="s">
        <v>817</v>
      </c>
      <c r="E72" s="4" t="s">
        <v>139</v>
      </c>
      <c r="F72" s="4" t="s">
        <v>139</v>
      </c>
      <c r="G72" s="4" t="s">
        <v>224</v>
      </c>
    </row>
    <row r="73" spans="2:7" x14ac:dyDescent="0.25">
      <c r="B73" s="2" t="s">
        <v>236</v>
      </c>
      <c r="C73" s="4" t="s">
        <v>237</v>
      </c>
      <c r="D73" s="4" t="s">
        <v>817</v>
      </c>
      <c r="E73" s="4" t="s">
        <v>139</v>
      </c>
      <c r="F73" s="4" t="s">
        <v>139</v>
      </c>
      <c r="G73" s="4" t="s">
        <v>224</v>
      </c>
    </row>
    <row r="74" spans="2:7" x14ac:dyDescent="0.25">
      <c r="B74" s="2" t="s">
        <v>238</v>
      </c>
      <c r="C74" s="4" t="s">
        <v>239</v>
      </c>
      <c r="D74" s="4" t="s">
        <v>817</v>
      </c>
      <c r="E74" s="4" t="s">
        <v>139</v>
      </c>
      <c r="F74" s="4" t="s">
        <v>139</v>
      </c>
      <c r="G74" s="4" t="s">
        <v>224</v>
      </c>
    </row>
    <row r="75" spans="2:7" x14ac:dyDescent="0.25">
      <c r="B75" s="2" t="s">
        <v>240</v>
      </c>
      <c r="C75" s="4" t="s">
        <v>241</v>
      </c>
      <c r="D75" s="4" t="s">
        <v>817</v>
      </c>
      <c r="E75" s="4" t="s">
        <v>139</v>
      </c>
      <c r="F75" s="4" t="s">
        <v>139</v>
      </c>
      <c r="G75" s="4" t="s">
        <v>224</v>
      </c>
    </row>
    <row r="76" spans="2:7" x14ac:dyDescent="0.25">
      <c r="B76" s="2" t="s">
        <v>242</v>
      </c>
      <c r="C76" s="4" t="s">
        <v>243</v>
      </c>
      <c r="D76" s="4" t="s">
        <v>817</v>
      </c>
      <c r="E76" s="4" t="s">
        <v>139</v>
      </c>
      <c r="F76" s="4" t="s">
        <v>139</v>
      </c>
      <c r="G76" s="4" t="s">
        <v>224</v>
      </c>
    </row>
    <row r="77" spans="2:7" x14ac:dyDescent="0.25">
      <c r="B77" s="2" t="s">
        <v>244</v>
      </c>
      <c r="C77" s="4" t="s">
        <v>245</v>
      </c>
      <c r="D77" s="4" t="s">
        <v>817</v>
      </c>
      <c r="E77" s="4" t="s">
        <v>139</v>
      </c>
      <c r="F77" s="4" t="s">
        <v>139</v>
      </c>
      <c r="G77" s="4" t="s">
        <v>224</v>
      </c>
    </row>
    <row r="78" spans="2:7" x14ac:dyDescent="0.25">
      <c r="B78" s="2" t="s">
        <v>246</v>
      </c>
      <c r="C78" s="4" t="s">
        <v>247</v>
      </c>
      <c r="D78" s="4" t="s">
        <v>817</v>
      </c>
      <c r="E78" s="4" t="s">
        <v>248</v>
      </c>
      <c r="F78" s="4" t="s">
        <v>139</v>
      </c>
      <c r="G78" s="4" t="s">
        <v>224</v>
      </c>
    </row>
    <row r="79" spans="2:7" x14ac:dyDescent="0.25">
      <c r="B79" s="2" t="s">
        <v>249</v>
      </c>
      <c r="C79" s="4" t="s">
        <v>250</v>
      </c>
      <c r="D79" s="4" t="s">
        <v>817</v>
      </c>
      <c r="E79" s="4" t="s">
        <v>139</v>
      </c>
      <c r="F79" s="4" t="s">
        <v>139</v>
      </c>
      <c r="G79" s="4" t="s">
        <v>224</v>
      </c>
    </row>
    <row r="80" spans="2:7" x14ac:dyDescent="0.25">
      <c r="B80" s="2" t="s">
        <v>251</v>
      </c>
      <c r="C80" s="4" t="s">
        <v>252</v>
      </c>
      <c r="D80" s="4" t="s">
        <v>817</v>
      </c>
      <c r="E80" s="4" t="s">
        <v>253</v>
      </c>
      <c r="F80" s="4" t="s">
        <v>139</v>
      </c>
      <c r="G80" s="4" t="s">
        <v>224</v>
      </c>
    </row>
    <row r="81" spans="2:7" x14ac:dyDescent="0.25">
      <c r="B81" s="2" t="s">
        <v>254</v>
      </c>
      <c r="C81" s="4" t="s">
        <v>255</v>
      </c>
      <c r="D81" s="4" t="s">
        <v>817</v>
      </c>
      <c r="E81" s="4" t="s">
        <v>139</v>
      </c>
      <c r="F81" s="4" t="s">
        <v>139</v>
      </c>
      <c r="G81" s="4" t="s">
        <v>224</v>
      </c>
    </row>
    <row r="82" spans="2:7" x14ac:dyDescent="0.25">
      <c r="B82" s="2" t="s">
        <v>256</v>
      </c>
      <c r="C82" s="4" t="s">
        <v>257</v>
      </c>
      <c r="D82" s="4" t="s">
        <v>817</v>
      </c>
      <c r="E82" s="4" t="s">
        <v>139</v>
      </c>
      <c r="F82" s="4" t="s">
        <v>139</v>
      </c>
      <c r="G82" s="4" t="s">
        <v>224</v>
      </c>
    </row>
    <row r="83" spans="2:7" x14ac:dyDescent="0.25">
      <c r="B83" s="2" t="s">
        <v>258</v>
      </c>
      <c r="C83" s="4" t="s">
        <v>259</v>
      </c>
      <c r="D83" s="4" t="s">
        <v>817</v>
      </c>
      <c r="E83" s="4" t="s">
        <v>253</v>
      </c>
      <c r="F83" s="4" t="s">
        <v>139</v>
      </c>
      <c r="G83" s="4" t="s">
        <v>224</v>
      </c>
    </row>
    <row r="84" spans="2:7" x14ac:dyDescent="0.25">
      <c r="B84" s="2" t="s">
        <v>260</v>
      </c>
      <c r="C84" s="4" t="s">
        <v>261</v>
      </c>
      <c r="D84" s="4" t="s">
        <v>817</v>
      </c>
      <c r="E84" s="4" t="s">
        <v>139</v>
      </c>
      <c r="F84" s="4" t="s">
        <v>139</v>
      </c>
      <c r="G84" s="4" t="s">
        <v>224</v>
      </c>
    </row>
    <row r="85" spans="2:7" x14ac:dyDescent="0.25">
      <c r="B85" s="2" t="s">
        <v>262</v>
      </c>
      <c r="C85" s="4" t="s">
        <v>263</v>
      </c>
      <c r="D85" s="4" t="s">
        <v>817</v>
      </c>
      <c r="E85" s="4" t="s">
        <v>139</v>
      </c>
      <c r="F85" s="4" t="s">
        <v>139</v>
      </c>
      <c r="G85" s="4" t="s">
        <v>224</v>
      </c>
    </row>
    <row r="86" spans="2:7" x14ac:dyDescent="0.25">
      <c r="B86" s="2" t="s">
        <v>264</v>
      </c>
      <c r="C86" s="4" t="s">
        <v>265</v>
      </c>
      <c r="D86" s="4" t="s">
        <v>817</v>
      </c>
      <c r="E86" s="4" t="s">
        <v>266</v>
      </c>
      <c r="F86" s="4" t="s">
        <v>139</v>
      </c>
      <c r="G86" s="4" t="s">
        <v>224</v>
      </c>
    </row>
    <row r="87" spans="2:7" x14ac:dyDescent="0.25">
      <c r="B87" s="2" t="s">
        <v>267</v>
      </c>
      <c r="C87" s="4" t="s">
        <v>268</v>
      </c>
      <c r="D87" s="4" t="s">
        <v>817</v>
      </c>
      <c r="E87" s="4" t="s">
        <v>269</v>
      </c>
      <c r="F87" s="4" t="s">
        <v>139</v>
      </c>
      <c r="G87" s="4" t="s">
        <v>224</v>
      </c>
    </row>
    <row r="88" spans="2:7" x14ac:dyDescent="0.25">
      <c r="B88" s="2" t="s">
        <v>270</v>
      </c>
      <c r="C88" s="4" t="s">
        <v>271</v>
      </c>
      <c r="D88" s="4" t="s">
        <v>817</v>
      </c>
      <c r="E88" s="4" t="s">
        <v>139</v>
      </c>
      <c r="F88" s="4" t="s">
        <v>139</v>
      </c>
      <c r="G88" s="4" t="s">
        <v>224</v>
      </c>
    </row>
    <row r="89" spans="2:7" x14ac:dyDescent="0.25">
      <c r="B89" s="2" t="s">
        <v>272</v>
      </c>
      <c r="C89" s="4" t="s">
        <v>273</v>
      </c>
      <c r="D89" s="4" t="s">
        <v>817</v>
      </c>
      <c r="E89" s="4" t="s">
        <v>274</v>
      </c>
      <c r="F89" s="4" t="s">
        <v>139</v>
      </c>
      <c r="G89" s="4" t="s">
        <v>224</v>
      </c>
    </row>
    <row r="90" spans="2:7" x14ac:dyDescent="0.25">
      <c r="B90" s="2" t="s">
        <v>275</v>
      </c>
      <c r="C90" s="4" t="s">
        <v>276</v>
      </c>
      <c r="D90" s="4" t="s">
        <v>817</v>
      </c>
      <c r="E90" s="4" t="s">
        <v>277</v>
      </c>
      <c r="F90" s="4" t="s">
        <v>139</v>
      </c>
      <c r="G90" s="4" t="s">
        <v>278</v>
      </c>
    </row>
    <row r="91" spans="2:7" x14ac:dyDescent="0.25">
      <c r="B91" s="2" t="s">
        <v>279</v>
      </c>
      <c r="C91" s="4" t="s">
        <v>122</v>
      </c>
      <c r="D91" s="4" t="s">
        <v>817</v>
      </c>
      <c r="E91" s="4" t="s">
        <v>280</v>
      </c>
      <c r="F91" s="4" t="s">
        <v>139</v>
      </c>
      <c r="G91" s="4" t="s">
        <v>278</v>
      </c>
    </row>
    <row r="92" spans="2:7" x14ac:dyDescent="0.25">
      <c r="B92" s="2" t="s">
        <v>281</v>
      </c>
      <c r="C92" s="4" t="s">
        <v>282</v>
      </c>
      <c r="D92" s="4" t="s">
        <v>817</v>
      </c>
      <c r="E92" s="4" t="s">
        <v>283</v>
      </c>
      <c r="F92" s="4" t="s">
        <v>139</v>
      </c>
      <c r="G92" s="4" t="s">
        <v>278</v>
      </c>
    </row>
    <row r="93" spans="2:7" x14ac:dyDescent="0.25">
      <c r="B93" s="2" t="s">
        <v>284</v>
      </c>
      <c r="C93" s="4" t="s">
        <v>285</v>
      </c>
      <c r="D93" s="4" t="s">
        <v>817</v>
      </c>
      <c r="E93" s="4" t="s">
        <v>139</v>
      </c>
      <c r="F93" s="4" t="s">
        <v>139</v>
      </c>
      <c r="G93" s="4" t="s">
        <v>224</v>
      </c>
    </row>
    <row r="94" spans="2:7" x14ac:dyDescent="0.25">
      <c r="B94" s="2" t="s">
        <v>286</v>
      </c>
      <c r="C94" s="4" t="s">
        <v>287</v>
      </c>
      <c r="D94" s="4" t="s">
        <v>817</v>
      </c>
      <c r="E94" s="4" t="s">
        <v>139</v>
      </c>
      <c r="F94" s="4" t="s">
        <v>139</v>
      </c>
      <c r="G94" s="4" t="s">
        <v>224</v>
      </c>
    </row>
    <row r="95" spans="2:7" x14ac:dyDescent="0.25">
      <c r="B95" s="2" t="s">
        <v>288</v>
      </c>
      <c r="C95" s="4" t="s">
        <v>289</v>
      </c>
      <c r="D95" s="4" t="s">
        <v>817</v>
      </c>
      <c r="E95" s="4" t="s">
        <v>139</v>
      </c>
      <c r="F95" s="4" t="s">
        <v>139</v>
      </c>
      <c r="G95" s="4" t="s">
        <v>278</v>
      </c>
    </row>
    <row r="96" spans="2:7" x14ac:dyDescent="0.25">
      <c r="B96" s="2" t="s">
        <v>290</v>
      </c>
      <c r="C96" s="4" t="s">
        <v>291</v>
      </c>
      <c r="D96" s="4" t="s">
        <v>817</v>
      </c>
      <c r="E96" s="4" t="s">
        <v>139</v>
      </c>
      <c r="F96" s="4" t="s">
        <v>139</v>
      </c>
      <c r="G96" s="4" t="s">
        <v>278</v>
      </c>
    </row>
    <row r="97" spans="2:7" x14ac:dyDescent="0.25">
      <c r="B97" s="2" t="s">
        <v>292</v>
      </c>
      <c r="C97" s="4" t="s">
        <v>293</v>
      </c>
      <c r="D97" s="4" t="s">
        <v>817</v>
      </c>
      <c r="E97" s="4" t="s">
        <v>139</v>
      </c>
      <c r="F97" s="4" t="s">
        <v>139</v>
      </c>
      <c r="G97" s="4" t="s">
        <v>278</v>
      </c>
    </row>
    <row r="98" spans="2:7" x14ac:dyDescent="0.25">
      <c r="B98" s="2" t="s">
        <v>294</v>
      </c>
      <c r="C98" s="4" t="s">
        <v>295</v>
      </c>
      <c r="D98" s="4" t="s">
        <v>817</v>
      </c>
      <c r="E98" s="4" t="s">
        <v>139</v>
      </c>
      <c r="F98" s="4" t="s">
        <v>139</v>
      </c>
      <c r="G98" s="4" t="s">
        <v>224</v>
      </c>
    </row>
    <row r="99" spans="2:7" x14ac:dyDescent="0.25">
      <c r="B99" s="2" t="s">
        <v>296</v>
      </c>
      <c r="C99" s="4" t="s">
        <v>297</v>
      </c>
      <c r="D99" s="4" t="s">
        <v>817</v>
      </c>
      <c r="E99" s="4" t="s">
        <v>139</v>
      </c>
      <c r="F99" s="4" t="s">
        <v>139</v>
      </c>
      <c r="G99" s="4" t="s">
        <v>140</v>
      </c>
    </row>
    <row r="100" spans="2:7" x14ac:dyDescent="0.25">
      <c r="B100" s="2" t="s">
        <v>298</v>
      </c>
      <c r="C100" s="4" t="s">
        <v>299</v>
      </c>
      <c r="D100" s="4" t="s">
        <v>817</v>
      </c>
      <c r="E100" s="4" t="s">
        <v>139</v>
      </c>
      <c r="F100" s="4" t="s">
        <v>139</v>
      </c>
      <c r="G100" s="4" t="s">
        <v>187</v>
      </c>
    </row>
    <row r="101" spans="2:7" x14ac:dyDescent="0.25">
      <c r="B101" s="2" t="s">
        <v>300</v>
      </c>
      <c r="C101" s="4" t="s">
        <v>227</v>
      </c>
      <c r="D101" s="4" t="s">
        <v>817</v>
      </c>
      <c r="E101" s="4" t="s">
        <v>301</v>
      </c>
      <c r="F101" s="4" t="s">
        <v>139</v>
      </c>
      <c r="G101" s="4" t="s">
        <v>278</v>
      </c>
    </row>
    <row r="102" spans="2:7" x14ac:dyDescent="0.25">
      <c r="B102" s="2" t="s">
        <v>302</v>
      </c>
      <c r="C102" s="4" t="s">
        <v>303</v>
      </c>
      <c r="D102" s="4" t="s">
        <v>817</v>
      </c>
      <c r="E102" s="4" t="s">
        <v>301</v>
      </c>
      <c r="F102" s="4" t="s">
        <v>139</v>
      </c>
      <c r="G102" s="4" t="s">
        <v>278</v>
      </c>
    </row>
    <row r="103" spans="2:7" x14ac:dyDescent="0.25">
      <c r="B103" s="2" t="s">
        <v>304</v>
      </c>
      <c r="C103" s="4" t="s">
        <v>305</v>
      </c>
      <c r="D103" s="4" t="s">
        <v>817</v>
      </c>
      <c r="E103" s="4" t="s">
        <v>301</v>
      </c>
      <c r="F103" s="4" t="s">
        <v>139</v>
      </c>
      <c r="G103" s="4" t="s">
        <v>278</v>
      </c>
    </row>
    <row r="104" spans="2:7" x14ac:dyDescent="0.25">
      <c r="B104" s="2" t="s">
        <v>306</v>
      </c>
      <c r="C104" s="4" t="s">
        <v>307</v>
      </c>
      <c r="D104" s="4" t="s">
        <v>817</v>
      </c>
      <c r="E104" s="4" t="s">
        <v>274</v>
      </c>
      <c r="F104" s="4" t="s">
        <v>139</v>
      </c>
      <c r="G104" s="4" t="s">
        <v>278</v>
      </c>
    </row>
    <row r="105" spans="2:7" x14ac:dyDescent="0.25">
      <c r="B105" s="2" t="s">
        <v>308</v>
      </c>
      <c r="C105" s="4" t="s">
        <v>309</v>
      </c>
      <c r="D105" s="4" t="s">
        <v>817</v>
      </c>
      <c r="E105" s="4" t="s">
        <v>139</v>
      </c>
      <c r="F105" s="4" t="s">
        <v>139</v>
      </c>
      <c r="G105" s="4" t="s">
        <v>187</v>
      </c>
    </row>
    <row r="106" spans="2:7" x14ac:dyDescent="0.25">
      <c r="B106" s="2" t="s">
        <v>310</v>
      </c>
      <c r="C106" s="4" t="s">
        <v>311</v>
      </c>
      <c r="D106" s="4" t="s">
        <v>817</v>
      </c>
      <c r="E106" s="4" t="s">
        <v>139</v>
      </c>
      <c r="F106" s="4" t="s">
        <v>139</v>
      </c>
      <c r="G106" s="4" t="s">
        <v>224</v>
      </c>
    </row>
    <row r="107" spans="2:7" x14ac:dyDescent="0.25">
      <c r="B107" s="2" t="s">
        <v>312</v>
      </c>
      <c r="C107" s="4" t="s">
        <v>313</v>
      </c>
      <c r="D107" s="4" t="s">
        <v>817</v>
      </c>
      <c r="E107" s="4" t="s">
        <v>301</v>
      </c>
      <c r="F107" s="4" t="s">
        <v>139</v>
      </c>
      <c r="G107" s="4" t="s">
        <v>278</v>
      </c>
    </row>
    <row r="108" spans="2:7" x14ac:dyDescent="0.25">
      <c r="B108" s="2" t="s">
        <v>538</v>
      </c>
      <c r="C108" s="4" t="s">
        <v>539</v>
      </c>
      <c r="D108" s="4" t="s">
        <v>817</v>
      </c>
      <c r="E108" s="4" t="s">
        <v>301</v>
      </c>
      <c r="F108" s="4" t="s">
        <v>139</v>
      </c>
      <c r="G108" s="4" t="s">
        <v>278</v>
      </c>
    </row>
    <row r="109" spans="2:7" x14ac:dyDescent="0.25">
      <c r="B109" s="2" t="s">
        <v>314</v>
      </c>
      <c r="C109" s="4" t="s">
        <v>77</v>
      </c>
      <c r="D109" s="4" t="s">
        <v>817</v>
      </c>
      <c r="E109" s="4" t="s">
        <v>315</v>
      </c>
      <c r="F109" s="4" t="s">
        <v>316</v>
      </c>
      <c r="G109" s="4" t="s">
        <v>140</v>
      </c>
    </row>
    <row r="110" spans="2:7" x14ac:dyDescent="0.25">
      <c r="B110" s="2" t="s">
        <v>317</v>
      </c>
      <c r="C110" s="4" t="s">
        <v>318</v>
      </c>
      <c r="D110" s="4" t="s">
        <v>817</v>
      </c>
      <c r="E110" s="4" t="s">
        <v>319</v>
      </c>
      <c r="F110" s="4" t="s">
        <v>316</v>
      </c>
      <c r="G110" s="4" t="s">
        <v>140</v>
      </c>
    </row>
    <row r="111" spans="2:7" x14ac:dyDescent="0.25">
      <c r="B111" s="2" t="s">
        <v>320</v>
      </c>
      <c r="C111" s="4" t="s">
        <v>321</v>
      </c>
      <c r="D111" s="4" t="s">
        <v>817</v>
      </c>
      <c r="E111" s="4" t="s">
        <v>322</v>
      </c>
      <c r="F111" s="4" t="s">
        <v>316</v>
      </c>
      <c r="G111" s="4" t="s">
        <v>140</v>
      </c>
    </row>
    <row r="112" spans="2:7" x14ac:dyDescent="0.25">
      <c r="B112" s="2" t="s">
        <v>323</v>
      </c>
      <c r="C112" s="4" t="s">
        <v>324</v>
      </c>
      <c r="D112" s="4" t="s">
        <v>817</v>
      </c>
      <c r="E112" s="4" t="s">
        <v>325</v>
      </c>
      <c r="F112" s="4" t="s">
        <v>316</v>
      </c>
      <c r="G112" s="4" t="s">
        <v>140</v>
      </c>
    </row>
    <row r="113" spans="2:7" x14ac:dyDescent="0.25">
      <c r="B113" s="2" t="s">
        <v>326</v>
      </c>
      <c r="C113" s="4" t="s">
        <v>327</v>
      </c>
      <c r="D113" s="4" t="s">
        <v>817</v>
      </c>
      <c r="E113" s="4" t="s">
        <v>328</v>
      </c>
      <c r="F113" s="4" t="s">
        <v>316</v>
      </c>
      <c r="G113" s="4" t="s">
        <v>140</v>
      </c>
    </row>
    <row r="114" spans="2:7" x14ac:dyDescent="0.25">
      <c r="B114" s="2" t="s">
        <v>329</v>
      </c>
      <c r="C114" s="4" t="s">
        <v>330</v>
      </c>
      <c r="D114" s="4" t="s">
        <v>817</v>
      </c>
      <c r="E114" s="4" t="s">
        <v>331</v>
      </c>
      <c r="F114" s="4" t="s">
        <v>332</v>
      </c>
      <c r="G114" s="4" t="s">
        <v>88</v>
      </c>
    </row>
    <row r="115" spans="2:7" x14ac:dyDescent="0.25">
      <c r="B115" s="2" t="s">
        <v>333</v>
      </c>
      <c r="C115" s="4" t="s">
        <v>334</v>
      </c>
      <c r="D115" s="4" t="s">
        <v>817</v>
      </c>
      <c r="E115" s="4" t="s">
        <v>331</v>
      </c>
      <c r="F115" s="4" t="s">
        <v>332</v>
      </c>
      <c r="G115" s="4" t="s">
        <v>88</v>
      </c>
    </row>
    <row r="116" spans="2:7" x14ac:dyDescent="0.25">
      <c r="B116" s="2" t="s">
        <v>335</v>
      </c>
      <c r="C116" s="4" t="s">
        <v>336</v>
      </c>
      <c r="D116" s="4" t="s">
        <v>817</v>
      </c>
      <c r="E116" s="4" t="s">
        <v>337</v>
      </c>
      <c r="F116" s="4" t="s">
        <v>332</v>
      </c>
      <c r="G116" s="4" t="s">
        <v>338</v>
      </c>
    </row>
    <row r="117" spans="2:7" x14ac:dyDescent="0.25">
      <c r="B117" s="2" t="s">
        <v>339</v>
      </c>
      <c r="C117" s="4" t="s">
        <v>18</v>
      </c>
      <c r="D117" s="4" t="s">
        <v>817</v>
      </c>
      <c r="E117" s="4" t="s">
        <v>340</v>
      </c>
      <c r="F117" s="4" t="s">
        <v>332</v>
      </c>
      <c r="G117" s="4" t="s">
        <v>88</v>
      </c>
    </row>
    <row r="118" spans="2:7" x14ac:dyDescent="0.25">
      <c r="B118" s="2" t="s">
        <v>341</v>
      </c>
      <c r="C118" s="4" t="s">
        <v>342</v>
      </c>
      <c r="D118" s="4" t="s">
        <v>817</v>
      </c>
      <c r="E118" s="4" t="s">
        <v>332</v>
      </c>
      <c r="F118" s="4" t="s">
        <v>332</v>
      </c>
      <c r="G118" s="4" t="s">
        <v>338</v>
      </c>
    </row>
    <row r="119" spans="2:7" x14ac:dyDescent="0.25">
      <c r="B119" s="2" t="s">
        <v>343</v>
      </c>
      <c r="C119" s="4" t="s">
        <v>344</v>
      </c>
      <c r="D119" s="4" t="s">
        <v>817</v>
      </c>
      <c r="E119" s="4" t="s">
        <v>332</v>
      </c>
      <c r="F119" s="4" t="s">
        <v>332</v>
      </c>
      <c r="G119" s="4" t="s">
        <v>338</v>
      </c>
    </row>
    <row r="120" spans="2:7" x14ac:dyDescent="0.25">
      <c r="B120" s="2" t="s">
        <v>345</v>
      </c>
      <c r="C120" s="4" t="s">
        <v>77</v>
      </c>
      <c r="D120" s="4" t="s">
        <v>817</v>
      </c>
      <c r="E120" s="4" t="s">
        <v>332</v>
      </c>
      <c r="F120" s="4" t="s">
        <v>332</v>
      </c>
      <c r="G120" s="4" t="s">
        <v>338</v>
      </c>
    </row>
    <row r="121" spans="2:7" x14ac:dyDescent="0.25">
      <c r="B121" s="2" t="s">
        <v>346</v>
      </c>
      <c r="C121" s="4" t="s">
        <v>347</v>
      </c>
      <c r="D121" s="4" t="s">
        <v>817</v>
      </c>
      <c r="E121" s="4" t="s">
        <v>332</v>
      </c>
      <c r="F121" s="4" t="s">
        <v>332</v>
      </c>
      <c r="G121" s="4" t="s">
        <v>338</v>
      </c>
    </row>
    <row r="122" spans="2:7" x14ac:dyDescent="0.25">
      <c r="B122" s="2" t="s">
        <v>348</v>
      </c>
      <c r="C122" s="4" t="s">
        <v>349</v>
      </c>
      <c r="D122" s="4" t="s">
        <v>817</v>
      </c>
      <c r="E122" s="4" t="s">
        <v>332</v>
      </c>
      <c r="F122" s="4" t="s">
        <v>332</v>
      </c>
      <c r="G122" s="4" t="s">
        <v>224</v>
      </c>
    </row>
    <row r="123" spans="2:7" x14ac:dyDescent="0.25">
      <c r="B123" s="2" t="s">
        <v>350</v>
      </c>
      <c r="C123" s="4" t="s">
        <v>351</v>
      </c>
      <c r="D123" s="4" t="s">
        <v>817</v>
      </c>
      <c r="E123" s="4" t="s">
        <v>332</v>
      </c>
      <c r="F123" s="4" t="s">
        <v>332</v>
      </c>
      <c r="G123" s="4" t="s">
        <v>338</v>
      </c>
    </row>
    <row r="124" spans="2:7" x14ac:dyDescent="0.25">
      <c r="B124" s="2" t="s">
        <v>352</v>
      </c>
      <c r="C124" s="4" t="s">
        <v>305</v>
      </c>
      <c r="D124" s="4" t="s">
        <v>817</v>
      </c>
      <c r="E124" s="4" t="s">
        <v>332</v>
      </c>
      <c r="F124" s="4" t="s">
        <v>332</v>
      </c>
      <c r="G124" s="4" t="s">
        <v>338</v>
      </c>
    </row>
    <row r="125" spans="2:7" x14ac:dyDescent="0.25">
      <c r="B125" s="2" t="s">
        <v>353</v>
      </c>
      <c r="C125" s="4" t="s">
        <v>354</v>
      </c>
      <c r="D125" s="4" t="s">
        <v>817</v>
      </c>
      <c r="E125" s="4" t="s">
        <v>332</v>
      </c>
      <c r="F125" s="4" t="s">
        <v>332</v>
      </c>
      <c r="G125" s="4" t="s">
        <v>338</v>
      </c>
    </row>
    <row r="126" spans="2:7" x14ac:dyDescent="0.25">
      <c r="B126" s="2" t="s">
        <v>355</v>
      </c>
      <c r="C126" s="4" t="s">
        <v>356</v>
      </c>
      <c r="D126" s="4" t="s">
        <v>817</v>
      </c>
      <c r="E126" s="4" t="s">
        <v>357</v>
      </c>
      <c r="F126" s="4" t="s">
        <v>332</v>
      </c>
      <c r="G126" s="4" t="s">
        <v>338</v>
      </c>
    </row>
    <row r="127" spans="2:7" x14ac:dyDescent="0.25">
      <c r="B127" s="2" t="s">
        <v>358</v>
      </c>
      <c r="C127" s="4" t="s">
        <v>359</v>
      </c>
      <c r="D127" s="4" t="s">
        <v>817</v>
      </c>
      <c r="E127" s="4" t="s">
        <v>119</v>
      </c>
      <c r="F127" s="4" t="s">
        <v>332</v>
      </c>
      <c r="G127" s="4" t="s">
        <v>88</v>
      </c>
    </row>
    <row r="128" spans="2:7" x14ac:dyDescent="0.25">
      <c r="B128" s="2" t="s">
        <v>360</v>
      </c>
      <c r="C128" s="4" t="s">
        <v>361</v>
      </c>
      <c r="D128" s="4" t="s">
        <v>817</v>
      </c>
      <c r="E128" s="4" t="s">
        <v>362</v>
      </c>
      <c r="F128" s="4" t="s">
        <v>332</v>
      </c>
      <c r="G128" s="4" t="s">
        <v>88</v>
      </c>
    </row>
    <row r="129" spans="2:7" x14ac:dyDescent="0.25">
      <c r="B129" s="2" t="s">
        <v>363</v>
      </c>
      <c r="C129" s="4" t="s">
        <v>364</v>
      </c>
      <c r="D129" s="4" t="s">
        <v>817</v>
      </c>
      <c r="E129" s="4" t="s">
        <v>365</v>
      </c>
      <c r="F129" s="4" t="s">
        <v>332</v>
      </c>
      <c r="G129" s="4" t="s">
        <v>88</v>
      </c>
    </row>
    <row r="130" spans="2:7" x14ac:dyDescent="0.25">
      <c r="B130" s="2" t="s">
        <v>366</v>
      </c>
      <c r="C130" s="4" t="s">
        <v>367</v>
      </c>
      <c r="D130" s="4" t="s">
        <v>817</v>
      </c>
      <c r="E130" s="4" t="s">
        <v>332</v>
      </c>
      <c r="F130" s="4" t="s">
        <v>332</v>
      </c>
      <c r="G130" s="4" t="s">
        <v>338</v>
      </c>
    </row>
    <row r="131" spans="2:7" x14ac:dyDescent="0.25">
      <c r="B131" s="2" t="s">
        <v>368</v>
      </c>
      <c r="C131" s="4" t="s">
        <v>241</v>
      </c>
      <c r="D131" s="4" t="s">
        <v>817</v>
      </c>
      <c r="E131" s="4" t="s">
        <v>332</v>
      </c>
      <c r="F131" s="4" t="s">
        <v>332</v>
      </c>
      <c r="G131" s="4" t="s">
        <v>338</v>
      </c>
    </row>
    <row r="132" spans="2:7" x14ac:dyDescent="0.25">
      <c r="B132" s="2" t="s">
        <v>369</v>
      </c>
      <c r="C132" s="4" t="s">
        <v>122</v>
      </c>
      <c r="D132" s="4" t="s">
        <v>817</v>
      </c>
      <c r="E132" s="4" t="s">
        <v>370</v>
      </c>
      <c r="F132" s="4" t="s">
        <v>371</v>
      </c>
      <c r="G132" s="4" t="s">
        <v>20</v>
      </c>
    </row>
    <row r="133" spans="2:7" x14ac:dyDescent="0.25">
      <c r="B133" s="2" t="s">
        <v>372</v>
      </c>
      <c r="C133" s="4" t="s">
        <v>8</v>
      </c>
      <c r="D133" s="4" t="s">
        <v>817</v>
      </c>
      <c r="E133" s="4" t="s">
        <v>373</v>
      </c>
      <c r="F133" s="4" t="s">
        <v>371</v>
      </c>
      <c r="G133" s="4" t="s">
        <v>20</v>
      </c>
    </row>
    <row r="134" spans="2:7" x14ac:dyDescent="0.25">
      <c r="B134" s="2" t="s">
        <v>374</v>
      </c>
      <c r="C134" s="4" t="s">
        <v>375</v>
      </c>
      <c r="D134" s="4" t="s">
        <v>817</v>
      </c>
      <c r="E134" s="4" t="s">
        <v>371</v>
      </c>
      <c r="F134" s="4" t="s">
        <v>371</v>
      </c>
      <c r="G134" s="4" t="s">
        <v>20</v>
      </c>
    </row>
    <row r="135" spans="2:7" x14ac:dyDescent="0.25">
      <c r="B135" s="2" t="s">
        <v>376</v>
      </c>
      <c r="C135" s="4" t="s">
        <v>377</v>
      </c>
      <c r="D135" s="4" t="s">
        <v>817</v>
      </c>
      <c r="E135" s="4" t="s">
        <v>371</v>
      </c>
      <c r="F135" s="4" t="s">
        <v>371</v>
      </c>
      <c r="G135" s="4" t="s">
        <v>20</v>
      </c>
    </row>
    <row r="136" spans="2:7" x14ac:dyDescent="0.25">
      <c r="B136" s="2" t="s">
        <v>378</v>
      </c>
      <c r="C136" s="4" t="s">
        <v>379</v>
      </c>
      <c r="D136" s="4" t="s">
        <v>817</v>
      </c>
      <c r="E136" s="4" t="s">
        <v>371</v>
      </c>
      <c r="F136" s="4" t="s">
        <v>371</v>
      </c>
      <c r="G136" s="4" t="s">
        <v>20</v>
      </c>
    </row>
    <row r="137" spans="2:7" x14ac:dyDescent="0.25">
      <c r="B137" s="2" t="s">
        <v>380</v>
      </c>
      <c r="C137" s="4" t="s">
        <v>381</v>
      </c>
      <c r="D137" s="4" t="s">
        <v>817</v>
      </c>
      <c r="E137" s="4" t="s">
        <v>371</v>
      </c>
      <c r="F137" s="4" t="s">
        <v>371</v>
      </c>
      <c r="G137" s="4" t="s">
        <v>20</v>
      </c>
    </row>
    <row r="138" spans="2:7" x14ac:dyDescent="0.25">
      <c r="B138" s="2" t="s">
        <v>382</v>
      </c>
      <c r="C138" s="4" t="s">
        <v>235</v>
      </c>
      <c r="D138" s="4" t="s">
        <v>817</v>
      </c>
      <c r="E138" s="4" t="s">
        <v>371</v>
      </c>
      <c r="F138" s="4" t="s">
        <v>371</v>
      </c>
      <c r="G138" s="4" t="s">
        <v>20</v>
      </c>
    </row>
    <row r="139" spans="2:7" x14ac:dyDescent="0.25">
      <c r="B139" s="2" t="s">
        <v>383</v>
      </c>
      <c r="C139" s="4" t="s">
        <v>384</v>
      </c>
      <c r="D139" s="4" t="s">
        <v>817</v>
      </c>
      <c r="E139" s="4" t="s">
        <v>371</v>
      </c>
      <c r="F139" s="4" t="s">
        <v>371</v>
      </c>
      <c r="G139" s="4" t="s">
        <v>20</v>
      </c>
    </row>
    <row r="140" spans="2:7" x14ac:dyDescent="0.25">
      <c r="B140" s="2" t="s">
        <v>385</v>
      </c>
      <c r="C140" s="4" t="s">
        <v>386</v>
      </c>
      <c r="D140" s="4" t="s">
        <v>817</v>
      </c>
      <c r="E140" s="4" t="s">
        <v>387</v>
      </c>
      <c r="F140" s="4" t="s">
        <v>371</v>
      </c>
      <c r="G140" s="4" t="s">
        <v>140</v>
      </c>
    </row>
    <row r="141" spans="2:7" x14ac:dyDescent="0.25">
      <c r="B141" s="2" t="s">
        <v>388</v>
      </c>
      <c r="C141" s="4" t="s">
        <v>389</v>
      </c>
      <c r="D141" s="4" t="s">
        <v>817</v>
      </c>
      <c r="E141" s="4" t="s">
        <v>390</v>
      </c>
      <c r="F141" s="4" t="s">
        <v>371</v>
      </c>
      <c r="G141" s="4" t="s">
        <v>20</v>
      </c>
    </row>
    <row r="142" spans="2:7" x14ac:dyDescent="0.25">
      <c r="B142" s="2" t="s">
        <v>391</v>
      </c>
      <c r="C142" s="4" t="s">
        <v>392</v>
      </c>
      <c r="D142" s="4" t="s">
        <v>817</v>
      </c>
      <c r="E142" s="4" t="s">
        <v>393</v>
      </c>
      <c r="F142" s="4" t="s">
        <v>371</v>
      </c>
      <c r="G142" s="4" t="s">
        <v>20</v>
      </c>
    </row>
    <row r="143" spans="2:7" x14ac:dyDescent="0.25">
      <c r="B143" s="2" t="s">
        <v>394</v>
      </c>
      <c r="C143" s="4" t="s">
        <v>395</v>
      </c>
      <c r="D143" s="4" t="s">
        <v>817</v>
      </c>
      <c r="E143" s="4" t="s">
        <v>396</v>
      </c>
      <c r="F143" s="4" t="s">
        <v>397</v>
      </c>
      <c r="G143" s="4" t="s">
        <v>88</v>
      </c>
    </row>
    <row r="144" spans="2:7" x14ac:dyDescent="0.25">
      <c r="B144" s="2" t="s">
        <v>398</v>
      </c>
      <c r="C144" s="4" t="s">
        <v>399</v>
      </c>
      <c r="D144" s="4" t="s">
        <v>817</v>
      </c>
      <c r="E144" s="4" t="s">
        <v>400</v>
      </c>
      <c r="F144" s="4" t="s">
        <v>397</v>
      </c>
      <c r="G144" s="4" t="s">
        <v>401</v>
      </c>
    </row>
    <row r="145" spans="2:7" x14ac:dyDescent="0.25">
      <c r="B145" s="2" t="s">
        <v>402</v>
      </c>
      <c r="C145" s="4" t="s">
        <v>403</v>
      </c>
      <c r="D145" s="4" t="s">
        <v>817</v>
      </c>
      <c r="E145" s="4" t="s">
        <v>404</v>
      </c>
      <c r="F145" s="4" t="s">
        <v>405</v>
      </c>
      <c r="G145" s="4" t="s">
        <v>88</v>
      </c>
    </row>
    <row r="146" spans="2:7" x14ac:dyDescent="0.25">
      <c r="B146" s="2" t="s">
        <v>406</v>
      </c>
      <c r="C146" s="4" t="s">
        <v>407</v>
      </c>
      <c r="D146" s="4" t="s">
        <v>817</v>
      </c>
      <c r="E146" s="4" t="s">
        <v>408</v>
      </c>
      <c r="F146" s="4" t="s">
        <v>397</v>
      </c>
      <c r="G146" s="4" t="s">
        <v>88</v>
      </c>
    </row>
    <row r="147" spans="2:7" x14ac:dyDescent="0.25">
      <c r="B147" s="2" t="s">
        <v>409</v>
      </c>
      <c r="C147" s="4" t="s">
        <v>410</v>
      </c>
      <c r="D147" s="4" t="s">
        <v>817</v>
      </c>
      <c r="E147" s="4" t="s">
        <v>411</v>
      </c>
      <c r="F147" s="4" t="s">
        <v>397</v>
      </c>
      <c r="G147" s="4" t="s">
        <v>88</v>
      </c>
    </row>
    <row r="148" spans="2:7" x14ac:dyDescent="0.25">
      <c r="B148" s="2" t="s">
        <v>412</v>
      </c>
      <c r="C148" s="4" t="s">
        <v>241</v>
      </c>
      <c r="D148" s="4" t="s">
        <v>817</v>
      </c>
      <c r="E148" s="4" t="s">
        <v>413</v>
      </c>
      <c r="F148" s="4" t="s">
        <v>397</v>
      </c>
      <c r="G148" s="4" t="s">
        <v>88</v>
      </c>
    </row>
    <row r="149" spans="2:7" x14ac:dyDescent="0.25">
      <c r="B149" s="2" t="s">
        <v>414</v>
      </c>
      <c r="C149" s="4" t="s">
        <v>77</v>
      </c>
      <c r="D149" s="4" t="s">
        <v>817</v>
      </c>
      <c r="E149" s="4" t="s">
        <v>415</v>
      </c>
      <c r="F149" s="4" t="s">
        <v>397</v>
      </c>
      <c r="G149" s="4" t="s">
        <v>88</v>
      </c>
    </row>
    <row r="150" spans="2:7" x14ac:dyDescent="0.25">
      <c r="B150" s="2" t="s">
        <v>416</v>
      </c>
      <c r="C150" s="4" t="s">
        <v>417</v>
      </c>
      <c r="D150" s="4" t="s">
        <v>817</v>
      </c>
      <c r="E150" s="4" t="s">
        <v>418</v>
      </c>
      <c r="F150" s="4" t="s">
        <v>419</v>
      </c>
      <c r="G150" s="4" t="s">
        <v>11</v>
      </c>
    </row>
    <row r="151" spans="2:7" x14ac:dyDescent="0.25">
      <c r="B151" s="2" t="s">
        <v>420</v>
      </c>
      <c r="C151" s="4" t="s">
        <v>421</v>
      </c>
      <c r="D151" s="4" t="s">
        <v>817</v>
      </c>
      <c r="E151" s="4" t="s">
        <v>422</v>
      </c>
      <c r="F151" s="4" t="s">
        <v>419</v>
      </c>
      <c r="G151" s="4" t="s">
        <v>11</v>
      </c>
    </row>
    <row r="152" spans="2:7" x14ac:dyDescent="0.25">
      <c r="B152" s="2" t="s">
        <v>423</v>
      </c>
      <c r="C152" s="4" t="s">
        <v>424</v>
      </c>
      <c r="D152" s="4" t="s">
        <v>817</v>
      </c>
      <c r="E152" s="4" t="s">
        <v>425</v>
      </c>
      <c r="F152" s="4" t="s">
        <v>419</v>
      </c>
      <c r="G152" s="4" t="s">
        <v>11</v>
      </c>
    </row>
    <row r="153" spans="2:7" x14ac:dyDescent="0.25">
      <c r="B153" s="2" t="s">
        <v>426</v>
      </c>
      <c r="C153" s="4" t="s">
        <v>227</v>
      </c>
      <c r="D153" s="4" t="s">
        <v>817</v>
      </c>
      <c r="E153" s="4" t="s">
        <v>425</v>
      </c>
      <c r="F153" s="4" t="s">
        <v>419</v>
      </c>
      <c r="G153" s="4" t="s">
        <v>11</v>
      </c>
    </row>
    <row r="154" spans="2:7" x14ac:dyDescent="0.25">
      <c r="B154" s="2" t="s">
        <v>427</v>
      </c>
      <c r="C154" s="4" t="s">
        <v>109</v>
      </c>
      <c r="D154" s="4" t="s">
        <v>817</v>
      </c>
      <c r="E154" s="4" t="s">
        <v>428</v>
      </c>
      <c r="F154" s="4" t="s">
        <v>419</v>
      </c>
      <c r="G154" s="4" t="s">
        <v>11</v>
      </c>
    </row>
    <row r="155" spans="2:7" x14ac:dyDescent="0.25">
      <c r="B155" s="2" t="s">
        <v>429</v>
      </c>
      <c r="C155" s="4" t="s">
        <v>430</v>
      </c>
      <c r="D155" s="4" t="s">
        <v>817</v>
      </c>
      <c r="E155" s="4" t="s">
        <v>431</v>
      </c>
      <c r="F155" s="4" t="s">
        <v>419</v>
      </c>
      <c r="G155" s="4" t="s">
        <v>11</v>
      </c>
    </row>
    <row r="156" spans="2:7" x14ac:dyDescent="0.25">
      <c r="B156" s="2" t="s">
        <v>432</v>
      </c>
      <c r="C156" s="4" t="s">
        <v>433</v>
      </c>
      <c r="D156" s="4" t="s">
        <v>817</v>
      </c>
      <c r="E156" s="4" t="s">
        <v>431</v>
      </c>
      <c r="F156" s="4" t="s">
        <v>419</v>
      </c>
      <c r="G156" s="4" t="s">
        <v>11</v>
      </c>
    </row>
    <row r="157" spans="2:7" x14ac:dyDescent="0.25">
      <c r="B157" s="2" t="s">
        <v>434</v>
      </c>
      <c r="C157" s="4" t="s">
        <v>435</v>
      </c>
      <c r="D157" s="4" t="s">
        <v>817</v>
      </c>
      <c r="E157" s="4" t="s">
        <v>431</v>
      </c>
      <c r="F157" s="4" t="s">
        <v>419</v>
      </c>
      <c r="G157" s="4" t="s">
        <v>11</v>
      </c>
    </row>
    <row r="158" spans="2:7" x14ac:dyDescent="0.25">
      <c r="B158" s="2" t="s">
        <v>436</v>
      </c>
      <c r="C158" s="4" t="s">
        <v>437</v>
      </c>
      <c r="D158" s="4" t="s">
        <v>817</v>
      </c>
      <c r="E158" s="4" t="s">
        <v>438</v>
      </c>
      <c r="F158" s="4" t="s">
        <v>419</v>
      </c>
      <c r="G158" s="4" t="s">
        <v>11</v>
      </c>
    </row>
    <row r="159" spans="2:7" x14ac:dyDescent="0.25">
      <c r="B159" s="2" t="s">
        <v>439</v>
      </c>
      <c r="C159" s="4" t="s">
        <v>440</v>
      </c>
      <c r="D159" s="4" t="s">
        <v>817</v>
      </c>
      <c r="E159" s="4" t="s">
        <v>441</v>
      </c>
      <c r="F159" s="4" t="s">
        <v>419</v>
      </c>
      <c r="G159" s="4" t="s">
        <v>11</v>
      </c>
    </row>
    <row r="160" spans="2:7" x14ac:dyDescent="0.25">
      <c r="B160" s="2" t="s">
        <v>442</v>
      </c>
      <c r="C160" s="4" t="s">
        <v>443</v>
      </c>
      <c r="D160" s="4" t="s">
        <v>817</v>
      </c>
      <c r="E160" s="4" t="s">
        <v>441</v>
      </c>
      <c r="F160" s="4" t="s">
        <v>419</v>
      </c>
      <c r="G160" s="4" t="s">
        <v>11</v>
      </c>
    </row>
    <row r="161" spans="2:7" x14ac:dyDescent="0.25">
      <c r="B161" s="2" t="s">
        <v>444</v>
      </c>
      <c r="C161" s="4" t="s">
        <v>445</v>
      </c>
      <c r="D161" s="4" t="s">
        <v>817</v>
      </c>
      <c r="E161" s="4" t="s">
        <v>446</v>
      </c>
      <c r="F161" s="4" t="s">
        <v>419</v>
      </c>
      <c r="G161" s="4" t="s">
        <v>11</v>
      </c>
    </row>
    <row r="162" spans="2:7" x14ac:dyDescent="0.25">
      <c r="B162" s="2" t="s">
        <v>447</v>
      </c>
      <c r="C162" s="4" t="s">
        <v>448</v>
      </c>
      <c r="D162" s="4" t="s">
        <v>817</v>
      </c>
      <c r="E162" s="4" t="s">
        <v>446</v>
      </c>
      <c r="F162" s="4" t="s">
        <v>419</v>
      </c>
      <c r="G162" s="4" t="s">
        <v>11</v>
      </c>
    </row>
    <row r="163" spans="2:7" x14ac:dyDescent="0.25">
      <c r="B163" s="2" t="s">
        <v>449</v>
      </c>
      <c r="C163" s="4" t="s">
        <v>450</v>
      </c>
      <c r="D163" s="4" t="s">
        <v>817</v>
      </c>
      <c r="E163" s="4" t="s">
        <v>422</v>
      </c>
      <c r="F163" s="4" t="s">
        <v>419</v>
      </c>
      <c r="G163" s="4" t="s">
        <v>11</v>
      </c>
    </row>
    <row r="164" spans="2:7" x14ac:dyDescent="0.25">
      <c r="B164" s="2" t="s">
        <v>451</v>
      </c>
      <c r="C164" s="4" t="s">
        <v>452</v>
      </c>
      <c r="D164" s="4" t="s">
        <v>817</v>
      </c>
      <c r="E164" s="4" t="s">
        <v>453</v>
      </c>
      <c r="F164" s="4" t="s">
        <v>454</v>
      </c>
      <c r="G164" s="4" t="s">
        <v>401</v>
      </c>
    </row>
    <row r="165" spans="2:7" x14ac:dyDescent="0.25">
      <c r="B165" s="2" t="s">
        <v>455</v>
      </c>
      <c r="C165" s="4" t="s">
        <v>456</v>
      </c>
      <c r="D165" s="4" t="s">
        <v>817</v>
      </c>
      <c r="E165" s="4" t="s">
        <v>457</v>
      </c>
      <c r="F165" s="4" t="s">
        <v>454</v>
      </c>
      <c r="G165" s="4" t="s">
        <v>215</v>
      </c>
    </row>
    <row r="166" spans="2:7" x14ac:dyDescent="0.25">
      <c r="B166" s="2" t="s">
        <v>458</v>
      </c>
      <c r="C166" s="4" t="s">
        <v>459</v>
      </c>
      <c r="D166" s="4" t="s">
        <v>817</v>
      </c>
      <c r="E166" s="4" t="s">
        <v>457</v>
      </c>
      <c r="F166" s="4" t="s">
        <v>454</v>
      </c>
      <c r="G166" s="4" t="s">
        <v>215</v>
      </c>
    </row>
    <row r="167" spans="2:7" x14ac:dyDescent="0.25">
      <c r="B167" s="2" t="s">
        <v>460</v>
      </c>
      <c r="C167" s="4" t="s">
        <v>461</v>
      </c>
      <c r="D167" s="4" t="s">
        <v>817</v>
      </c>
      <c r="E167" s="4" t="s">
        <v>457</v>
      </c>
      <c r="F167" s="4" t="s">
        <v>454</v>
      </c>
      <c r="G167" s="4" t="s">
        <v>215</v>
      </c>
    </row>
    <row r="168" spans="2:7" x14ac:dyDescent="0.25">
      <c r="B168" s="2" t="s">
        <v>462</v>
      </c>
      <c r="C168" s="4" t="s">
        <v>463</v>
      </c>
      <c r="D168" s="4" t="s">
        <v>817</v>
      </c>
      <c r="E168" s="4" t="s">
        <v>464</v>
      </c>
      <c r="F168" s="4" t="s">
        <v>454</v>
      </c>
      <c r="G168" s="4" t="s">
        <v>215</v>
      </c>
    </row>
    <row r="169" spans="2:7" x14ac:dyDescent="0.25">
      <c r="B169" s="2" t="s">
        <v>465</v>
      </c>
      <c r="C169" s="4" t="s">
        <v>466</v>
      </c>
      <c r="D169" s="4" t="s">
        <v>817</v>
      </c>
      <c r="E169" s="4" t="s">
        <v>467</v>
      </c>
      <c r="F169" s="4" t="s">
        <v>454</v>
      </c>
      <c r="G169" s="4" t="s">
        <v>401</v>
      </c>
    </row>
    <row r="170" spans="2:7" x14ac:dyDescent="0.25">
      <c r="B170" s="2" t="s">
        <v>468</v>
      </c>
      <c r="C170" s="4" t="s">
        <v>42</v>
      </c>
      <c r="D170" s="4" t="s">
        <v>817</v>
      </c>
      <c r="E170" s="4" t="s">
        <v>469</v>
      </c>
      <c r="F170" s="4" t="s">
        <v>454</v>
      </c>
      <c r="G170" s="4" t="s">
        <v>401</v>
      </c>
    </row>
    <row r="171" spans="2:7" x14ac:dyDescent="0.25">
      <c r="B171" s="2" t="s">
        <v>470</v>
      </c>
      <c r="C171" s="4" t="s">
        <v>282</v>
      </c>
      <c r="D171" s="4" t="s">
        <v>817</v>
      </c>
      <c r="E171" s="4" t="s">
        <v>471</v>
      </c>
      <c r="F171" s="4" t="s">
        <v>454</v>
      </c>
      <c r="G171" s="4" t="s">
        <v>215</v>
      </c>
    </row>
    <row r="172" spans="2:7" x14ac:dyDescent="0.25">
      <c r="B172" s="2" t="s">
        <v>472</v>
      </c>
      <c r="C172" s="4" t="s">
        <v>473</v>
      </c>
      <c r="D172" s="4" t="s">
        <v>817</v>
      </c>
      <c r="E172" s="4" t="s">
        <v>474</v>
      </c>
      <c r="F172" s="4" t="s">
        <v>454</v>
      </c>
      <c r="G172" s="4" t="s">
        <v>401</v>
      </c>
    </row>
    <row r="173" spans="2:7" x14ac:dyDescent="0.25">
      <c r="B173" s="2" t="s">
        <v>475</v>
      </c>
      <c r="C173" s="4" t="s">
        <v>476</v>
      </c>
      <c r="D173" s="4" t="s">
        <v>817</v>
      </c>
      <c r="E173" s="4" t="s">
        <v>477</v>
      </c>
      <c r="F173" s="4" t="s">
        <v>454</v>
      </c>
      <c r="G173" s="4" t="s">
        <v>401</v>
      </c>
    </row>
    <row r="174" spans="2:7" x14ac:dyDescent="0.25">
      <c r="B174" s="2" t="s">
        <v>478</v>
      </c>
      <c r="C174" s="4" t="s">
        <v>479</v>
      </c>
      <c r="D174" s="4" t="s">
        <v>817</v>
      </c>
      <c r="E174" s="4" t="s">
        <v>480</v>
      </c>
      <c r="F174" s="4" t="s">
        <v>454</v>
      </c>
      <c r="G174" s="4" t="s">
        <v>401</v>
      </c>
    </row>
    <row r="175" spans="2:7" x14ac:dyDescent="0.25">
      <c r="B175" s="2" t="s">
        <v>481</v>
      </c>
      <c r="C175" s="4" t="s">
        <v>91</v>
      </c>
      <c r="D175" s="4" t="s">
        <v>817</v>
      </c>
      <c r="E175" s="4" t="s">
        <v>482</v>
      </c>
      <c r="F175" s="4" t="s">
        <v>454</v>
      </c>
      <c r="G175" s="4" t="s">
        <v>215</v>
      </c>
    </row>
    <row r="176" spans="2:7" x14ac:dyDescent="0.25">
      <c r="B176" s="2" t="s">
        <v>483</v>
      </c>
      <c r="C176" s="4" t="s">
        <v>484</v>
      </c>
      <c r="D176" s="4" t="s">
        <v>817</v>
      </c>
      <c r="E176" s="4" t="s">
        <v>482</v>
      </c>
      <c r="F176" s="4" t="s">
        <v>454</v>
      </c>
      <c r="G176" s="4" t="s">
        <v>401</v>
      </c>
    </row>
    <row r="177" spans="2:7" x14ac:dyDescent="0.25">
      <c r="B177" s="2" t="s">
        <v>485</v>
      </c>
      <c r="C177" s="4" t="s">
        <v>486</v>
      </c>
      <c r="D177" s="4" t="s">
        <v>817</v>
      </c>
      <c r="E177" s="4" t="s">
        <v>482</v>
      </c>
      <c r="F177" s="4" t="s">
        <v>454</v>
      </c>
      <c r="G177" s="4" t="s">
        <v>215</v>
      </c>
    </row>
    <row r="178" spans="2:7" x14ac:dyDescent="0.25">
      <c r="B178" s="2" t="s">
        <v>487</v>
      </c>
      <c r="C178" s="4" t="s">
        <v>18</v>
      </c>
      <c r="D178" s="4" t="s">
        <v>817</v>
      </c>
      <c r="E178" s="4" t="s">
        <v>482</v>
      </c>
      <c r="F178" s="4" t="s">
        <v>454</v>
      </c>
      <c r="G178" s="4" t="s">
        <v>215</v>
      </c>
    </row>
    <row r="179" spans="2:7" x14ac:dyDescent="0.25">
      <c r="B179" s="2" t="s">
        <v>488</v>
      </c>
      <c r="C179" s="4" t="s">
        <v>273</v>
      </c>
      <c r="D179" s="4" t="s">
        <v>817</v>
      </c>
      <c r="E179" s="4" t="s">
        <v>489</v>
      </c>
      <c r="F179" s="4" t="s">
        <v>454</v>
      </c>
      <c r="G179" s="4" t="s">
        <v>401</v>
      </c>
    </row>
    <row r="180" spans="2:7" x14ac:dyDescent="0.25">
      <c r="B180" s="2" t="s">
        <v>490</v>
      </c>
      <c r="C180" s="4" t="s">
        <v>491</v>
      </c>
      <c r="D180" s="4" t="s">
        <v>817</v>
      </c>
      <c r="E180" s="4" t="s">
        <v>492</v>
      </c>
      <c r="F180" s="4" t="s">
        <v>454</v>
      </c>
      <c r="G180" s="4" t="s">
        <v>401</v>
      </c>
    </row>
    <row r="181" spans="2:7" x14ac:dyDescent="0.25">
      <c r="B181" s="2" t="s">
        <v>493</v>
      </c>
      <c r="C181" s="4" t="s">
        <v>494</v>
      </c>
      <c r="D181" s="4" t="s">
        <v>817</v>
      </c>
      <c r="E181" s="4" t="s">
        <v>495</v>
      </c>
      <c r="F181" s="4" t="s">
        <v>454</v>
      </c>
      <c r="G181" s="4" t="s">
        <v>215</v>
      </c>
    </row>
    <row r="182" spans="2:7" x14ac:dyDescent="0.25">
      <c r="B182" s="2" t="s">
        <v>496</v>
      </c>
      <c r="C182" s="4" t="s">
        <v>497</v>
      </c>
      <c r="D182" s="4" t="s">
        <v>817</v>
      </c>
      <c r="E182" s="4" t="s">
        <v>498</v>
      </c>
      <c r="F182" s="4" t="s">
        <v>454</v>
      </c>
      <c r="G182" s="4" t="s">
        <v>401</v>
      </c>
    </row>
    <row r="183" spans="2:7" x14ac:dyDescent="0.25">
      <c r="B183" s="2" t="s">
        <v>499</v>
      </c>
      <c r="C183" s="4" t="s">
        <v>500</v>
      </c>
      <c r="D183" s="4" t="s">
        <v>817</v>
      </c>
      <c r="E183" s="4" t="s">
        <v>501</v>
      </c>
      <c r="F183" s="4" t="s">
        <v>454</v>
      </c>
      <c r="G183" s="4" t="s">
        <v>401</v>
      </c>
    </row>
    <row r="184" spans="2:7" x14ac:dyDescent="0.25">
      <c r="B184" s="2" t="s">
        <v>502</v>
      </c>
      <c r="C184" s="4" t="s">
        <v>503</v>
      </c>
      <c r="D184" s="4" t="s">
        <v>817</v>
      </c>
      <c r="E184" s="4" t="s">
        <v>504</v>
      </c>
      <c r="F184" s="4" t="s">
        <v>454</v>
      </c>
      <c r="G184" s="4" t="s">
        <v>401</v>
      </c>
    </row>
    <row r="185" spans="2:7" x14ac:dyDescent="0.25">
      <c r="B185" s="2" t="s">
        <v>505</v>
      </c>
      <c r="C185" s="4" t="s">
        <v>77</v>
      </c>
      <c r="D185" s="4" t="s">
        <v>817</v>
      </c>
      <c r="E185" s="4" t="s">
        <v>454</v>
      </c>
      <c r="F185" s="4" t="s">
        <v>454</v>
      </c>
      <c r="G185" s="4" t="s">
        <v>215</v>
      </c>
    </row>
    <row r="186" spans="2:7" x14ac:dyDescent="0.25">
      <c r="B186" s="2" t="s">
        <v>506</v>
      </c>
      <c r="C186" s="4" t="s">
        <v>507</v>
      </c>
      <c r="D186" s="4" t="s">
        <v>817</v>
      </c>
      <c r="E186" s="4" t="s">
        <v>454</v>
      </c>
      <c r="F186" s="4" t="s">
        <v>454</v>
      </c>
      <c r="G186" s="4" t="s">
        <v>215</v>
      </c>
    </row>
    <row r="187" spans="2:7" x14ac:dyDescent="0.25">
      <c r="B187" s="2" t="s">
        <v>508</v>
      </c>
      <c r="C187" s="4" t="s">
        <v>509</v>
      </c>
      <c r="D187" s="4" t="s">
        <v>817</v>
      </c>
      <c r="E187" s="4" t="s">
        <v>454</v>
      </c>
      <c r="F187" s="4" t="s">
        <v>454</v>
      </c>
      <c r="G187" s="4" t="s">
        <v>215</v>
      </c>
    </row>
    <row r="188" spans="2:7" x14ac:dyDescent="0.25">
      <c r="B188" s="2" t="s">
        <v>510</v>
      </c>
      <c r="C188" s="4" t="s">
        <v>511</v>
      </c>
      <c r="D188" s="4" t="s">
        <v>817</v>
      </c>
      <c r="E188" s="4" t="s">
        <v>495</v>
      </c>
      <c r="F188" s="4" t="s">
        <v>454</v>
      </c>
      <c r="G188" s="4" t="s">
        <v>215</v>
      </c>
    </row>
    <row r="189" spans="2:7" x14ac:dyDescent="0.25">
      <c r="B189" s="2" t="s">
        <v>512</v>
      </c>
      <c r="C189" s="4" t="s">
        <v>513</v>
      </c>
      <c r="D189" s="4" t="s">
        <v>817</v>
      </c>
      <c r="E189" s="4" t="s">
        <v>454</v>
      </c>
      <c r="F189" s="4" t="s">
        <v>454</v>
      </c>
      <c r="G189" s="4" t="s">
        <v>215</v>
      </c>
    </row>
    <row r="190" spans="2:7" x14ac:dyDescent="0.25">
      <c r="B190" s="2" t="s">
        <v>514</v>
      </c>
      <c r="C190" s="4" t="s">
        <v>515</v>
      </c>
      <c r="D190" s="4" t="s">
        <v>817</v>
      </c>
      <c r="E190" s="4" t="s">
        <v>504</v>
      </c>
      <c r="F190" s="4" t="s">
        <v>454</v>
      </c>
      <c r="G190" s="4" t="s">
        <v>401</v>
      </c>
    </row>
    <row r="191" spans="2:7" x14ac:dyDescent="0.25">
      <c r="B191" s="2" t="s">
        <v>516</v>
      </c>
      <c r="C191" s="4" t="s">
        <v>517</v>
      </c>
      <c r="D191" s="4" t="s">
        <v>817</v>
      </c>
      <c r="E191" s="4" t="s">
        <v>518</v>
      </c>
      <c r="F191" s="4" t="s">
        <v>454</v>
      </c>
      <c r="G191" s="4" t="s">
        <v>401</v>
      </c>
    </row>
    <row r="192" spans="2:7" x14ac:dyDescent="0.25">
      <c r="B192" s="2" t="s">
        <v>1183</v>
      </c>
      <c r="C192" s="4" t="s">
        <v>1184</v>
      </c>
      <c r="D192" s="4" t="s">
        <v>817</v>
      </c>
      <c r="E192" s="4" t="s">
        <v>454</v>
      </c>
      <c r="F192" s="4" t="s">
        <v>454</v>
      </c>
      <c r="G192" s="4" t="s">
        <v>215</v>
      </c>
    </row>
    <row r="193" spans="2:7" x14ac:dyDescent="0.25">
      <c r="B193" s="2" t="s">
        <v>519</v>
      </c>
      <c r="C193" s="4" t="s">
        <v>520</v>
      </c>
      <c r="D193" s="4" t="s">
        <v>818</v>
      </c>
      <c r="E193" s="4" t="s">
        <v>59</v>
      </c>
      <c r="F193" s="4" t="s">
        <v>59</v>
      </c>
      <c r="G193" s="4" t="s">
        <v>16</v>
      </c>
    </row>
    <row r="194" spans="2:7" x14ac:dyDescent="0.25">
      <c r="B194" s="2" t="s">
        <v>521</v>
      </c>
      <c r="C194" s="4" t="s">
        <v>522</v>
      </c>
      <c r="D194" s="4" t="s">
        <v>818</v>
      </c>
      <c r="E194" s="4" t="s">
        <v>87</v>
      </c>
      <c r="F194" s="4" t="s">
        <v>87</v>
      </c>
      <c r="G194" s="4" t="s">
        <v>16</v>
      </c>
    </row>
    <row r="195" spans="2:7" x14ac:dyDescent="0.25">
      <c r="B195" s="2" t="s">
        <v>523</v>
      </c>
      <c r="C195" s="4" t="s">
        <v>524</v>
      </c>
      <c r="D195" s="4" t="s">
        <v>818</v>
      </c>
      <c r="E195" s="4" t="s">
        <v>331</v>
      </c>
      <c r="F195" s="4" t="s">
        <v>332</v>
      </c>
      <c r="G195" s="4" t="s">
        <v>16</v>
      </c>
    </row>
    <row r="196" spans="2:7" x14ac:dyDescent="0.25">
      <c r="B196" s="2" t="s">
        <v>525</v>
      </c>
      <c r="C196" s="4" t="s">
        <v>526</v>
      </c>
      <c r="D196" s="4" t="s">
        <v>818</v>
      </c>
      <c r="E196" s="4" t="s">
        <v>371</v>
      </c>
      <c r="F196" s="4" t="s">
        <v>371</v>
      </c>
      <c r="G196" s="4" t="s">
        <v>16</v>
      </c>
    </row>
    <row r="197" spans="2:7" x14ac:dyDescent="0.25">
      <c r="B197" s="2" t="s">
        <v>527</v>
      </c>
      <c r="C197" s="4" t="s">
        <v>528</v>
      </c>
      <c r="D197" s="4" t="s">
        <v>818</v>
      </c>
      <c r="E197" s="4" t="s">
        <v>529</v>
      </c>
      <c r="F197" s="4" t="s">
        <v>59</v>
      </c>
      <c r="G197" s="4" t="s">
        <v>16</v>
      </c>
    </row>
    <row r="198" spans="2:7" x14ac:dyDescent="0.25">
      <c r="B198" s="2" t="s">
        <v>530</v>
      </c>
      <c r="C198" s="4" t="s">
        <v>531</v>
      </c>
      <c r="D198" s="4" t="s">
        <v>818</v>
      </c>
      <c r="E198" s="4" t="s">
        <v>371</v>
      </c>
      <c r="F198" s="4" t="s">
        <v>371</v>
      </c>
      <c r="G198" s="4" t="s">
        <v>16</v>
      </c>
    </row>
    <row r="199" spans="2:7" x14ac:dyDescent="0.25">
      <c r="B199" s="2" t="s">
        <v>532</v>
      </c>
      <c r="C199" s="4" t="s">
        <v>533</v>
      </c>
      <c r="D199" s="4" t="s">
        <v>818</v>
      </c>
      <c r="E199" s="4" t="s">
        <v>454</v>
      </c>
      <c r="F199" s="4" t="s">
        <v>454</v>
      </c>
      <c r="G199" s="4" t="s">
        <v>16</v>
      </c>
    </row>
    <row r="200" spans="2:7" x14ac:dyDescent="0.25">
      <c r="B200" s="2" t="s">
        <v>534</v>
      </c>
      <c r="C200" s="4" t="s">
        <v>535</v>
      </c>
      <c r="D200" s="4" t="s">
        <v>818</v>
      </c>
      <c r="E200" s="4" t="s">
        <v>211</v>
      </c>
      <c r="F200" s="4" t="s">
        <v>139</v>
      </c>
      <c r="G200" s="4" t="s">
        <v>16</v>
      </c>
    </row>
    <row r="201" spans="2:7" x14ac:dyDescent="0.25">
      <c r="B201" s="2" t="s">
        <v>536</v>
      </c>
      <c r="C201" s="4" t="s">
        <v>537</v>
      </c>
      <c r="D201" s="4" t="s">
        <v>818</v>
      </c>
      <c r="E201" s="4" t="s">
        <v>454</v>
      </c>
      <c r="F201" s="4" t="s">
        <v>454</v>
      </c>
      <c r="G201" s="4" t="s">
        <v>16</v>
      </c>
    </row>
    <row r="202" spans="2:7" x14ac:dyDescent="0.25">
      <c r="B202" s="2" t="s">
        <v>779</v>
      </c>
      <c r="C202" s="4" t="s">
        <v>780</v>
      </c>
      <c r="D202" s="4" t="s">
        <v>818</v>
      </c>
      <c r="E202" s="4" t="s">
        <v>331</v>
      </c>
      <c r="F202" s="4" t="s">
        <v>332</v>
      </c>
      <c r="G202" s="4" t="s">
        <v>16</v>
      </c>
    </row>
    <row r="203" spans="2:7" x14ac:dyDescent="0.25">
      <c r="B203" s="2" t="s">
        <v>781</v>
      </c>
      <c r="C203" s="4" t="s">
        <v>782</v>
      </c>
      <c r="D203" s="4" t="s">
        <v>818</v>
      </c>
      <c r="E203" s="4" t="s">
        <v>139</v>
      </c>
      <c r="F203" s="4" t="s">
        <v>139</v>
      </c>
      <c r="G203" s="4" t="s">
        <v>16</v>
      </c>
    </row>
    <row r="204" spans="2:7" x14ac:dyDescent="0.25">
      <c r="B204" s="2" t="s">
        <v>783</v>
      </c>
      <c r="C204" s="4" t="s">
        <v>784</v>
      </c>
      <c r="D204" s="4" t="s">
        <v>818</v>
      </c>
      <c r="E204" s="4" t="s">
        <v>139</v>
      </c>
      <c r="F204" s="4" t="s">
        <v>139</v>
      </c>
      <c r="G204" s="4" t="s">
        <v>16</v>
      </c>
    </row>
    <row r="205" spans="2:7" x14ac:dyDescent="0.25">
      <c r="B205" s="2" t="s">
        <v>785</v>
      </c>
      <c r="C205" s="4" t="s">
        <v>786</v>
      </c>
      <c r="D205" s="4" t="s">
        <v>818</v>
      </c>
      <c r="E205" s="4" t="s">
        <v>332</v>
      </c>
      <c r="F205" s="4" t="s">
        <v>332</v>
      </c>
      <c r="G205" s="4" t="s">
        <v>16</v>
      </c>
    </row>
    <row r="206" spans="2:7" x14ac:dyDescent="0.25">
      <c r="B206" s="2" t="s">
        <v>787</v>
      </c>
      <c r="C206" s="4" t="s">
        <v>788</v>
      </c>
      <c r="D206" s="4" t="s">
        <v>818</v>
      </c>
      <c r="E206" s="4" t="s">
        <v>139</v>
      </c>
      <c r="F206" s="4" t="s">
        <v>139</v>
      </c>
      <c r="G206" s="4" t="s">
        <v>16</v>
      </c>
    </row>
    <row r="207" spans="2:7" x14ac:dyDescent="0.25">
      <c r="B207" s="2" t="s">
        <v>789</v>
      </c>
      <c r="C207" s="4" t="s">
        <v>790</v>
      </c>
      <c r="D207" s="4" t="s">
        <v>818</v>
      </c>
      <c r="E207" s="4" t="s">
        <v>87</v>
      </c>
      <c r="F207" s="4" t="s">
        <v>87</v>
      </c>
      <c r="G207" s="4" t="s">
        <v>16</v>
      </c>
    </row>
    <row r="208" spans="2:7" x14ac:dyDescent="0.25">
      <c r="B208" s="2" t="s">
        <v>791</v>
      </c>
      <c r="C208" s="4" t="s">
        <v>792</v>
      </c>
      <c r="D208" s="4" t="s">
        <v>818</v>
      </c>
      <c r="E208" s="4" t="s">
        <v>139</v>
      </c>
      <c r="F208" s="4" t="s">
        <v>139</v>
      </c>
      <c r="G208" s="4" t="s">
        <v>16</v>
      </c>
    </row>
  </sheetData>
  <sheetProtection algorithmName="SHA-512" hashValue="5VBMe3dixkzHW3BgTecyXYZDQdCJNipGIBBzP5RUk9+m0uz1lzuuurlOeZgfd4XNUX0//55jXRikyAHReK2hmw==" saltValue="0cSygXu7cLsgQqCGym6jOA==" spinCount="100000" sheet="1" objects="1" scenarios="1"/>
  <autoFilter ref="B1:I1" xr:uid="{CEB51C03-805D-4C09-B187-2AA9E4AB5BA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D9CD9-EBEE-4E20-B52D-F8EB35908BE0}">
  <sheetPr codeName="Sheet4">
    <tabColor rgb="FFFF8669"/>
  </sheetPr>
  <dimension ref="A1:Q18"/>
  <sheetViews>
    <sheetView zoomScale="110" zoomScaleNormal="110" workbookViewId="0">
      <selection activeCell="C8" sqref="C8"/>
    </sheetView>
  </sheetViews>
  <sheetFormatPr defaultColWidth="9.1796875" defaultRowHeight="14.5" x14ac:dyDescent="0.35"/>
  <cols>
    <col min="1" max="1" width="3.7265625" customWidth="1"/>
    <col min="2" max="2" width="26.26953125" customWidth="1"/>
    <col min="3" max="11" width="16.81640625" customWidth="1"/>
    <col min="12" max="12" width="16.7265625" customWidth="1"/>
    <col min="13" max="15" width="16.81640625" customWidth="1"/>
    <col min="16" max="16" width="33" customWidth="1"/>
    <col min="17" max="17" width="9.1796875" hidden="1" customWidth="1"/>
  </cols>
  <sheetData>
    <row r="1" spans="1:17" x14ac:dyDescent="0.35">
      <c r="A1" s="783" t="str">
        <f>'Parish Info'!$K$2</f>
        <v>RETURN TO TABLE OF CONTENTS</v>
      </c>
      <c r="B1" s="783"/>
    </row>
    <row r="2" spans="1:17" ht="15.5" x14ac:dyDescent="0.35">
      <c r="B2" s="103" t="s">
        <v>730</v>
      </c>
      <c r="C2" s="104"/>
      <c r="D2" s="104"/>
      <c r="E2" s="104"/>
      <c r="F2" s="104"/>
      <c r="G2" s="104"/>
      <c r="H2" s="104"/>
      <c r="I2" s="104"/>
      <c r="J2" s="104"/>
      <c r="K2" s="104"/>
      <c r="L2" s="104"/>
      <c r="M2" s="104"/>
      <c r="N2" s="104"/>
      <c r="O2" s="104"/>
      <c r="P2" s="104"/>
    </row>
    <row r="3" spans="1:17" ht="27.75" customHeight="1" thickBot="1" x14ac:dyDescent="0.4">
      <c r="B3" s="805" t="s">
        <v>846</v>
      </c>
      <c r="C3" s="805"/>
      <c r="D3" s="805"/>
      <c r="E3" s="805"/>
      <c r="F3" s="805"/>
      <c r="G3" s="805"/>
      <c r="H3" s="805"/>
      <c r="I3" s="805"/>
      <c r="J3" s="805"/>
      <c r="K3" s="805"/>
      <c r="L3" s="805"/>
      <c r="M3" s="805"/>
      <c r="N3" s="805"/>
      <c r="O3" s="805"/>
      <c r="P3" s="805"/>
    </row>
    <row r="4" spans="1:17" ht="15.75" customHeight="1" thickBot="1" x14ac:dyDescent="0.4">
      <c r="B4" s="109" t="s">
        <v>729</v>
      </c>
      <c r="C4" s="110" t="s">
        <v>714</v>
      </c>
      <c r="D4" s="110" t="s">
        <v>715</v>
      </c>
      <c r="E4" s="110" t="s">
        <v>716</v>
      </c>
      <c r="F4" s="110" t="s">
        <v>717</v>
      </c>
      <c r="G4" s="110" t="s">
        <v>718</v>
      </c>
      <c r="H4" s="110" t="s">
        <v>719</v>
      </c>
      <c r="I4" s="110" t="s">
        <v>708</v>
      </c>
      <c r="J4" s="110" t="s">
        <v>709</v>
      </c>
      <c r="K4" s="110" t="s">
        <v>710</v>
      </c>
      <c r="L4" s="110" t="s">
        <v>711</v>
      </c>
      <c r="M4" s="110" t="s">
        <v>712</v>
      </c>
      <c r="N4" s="110" t="s">
        <v>713</v>
      </c>
      <c r="O4" s="110" t="s">
        <v>700</v>
      </c>
      <c r="P4" s="111" t="s">
        <v>720</v>
      </c>
    </row>
    <row r="5" spans="1:17" ht="15" thickBot="1" x14ac:dyDescent="0.4">
      <c r="B5" s="117" t="s">
        <v>722</v>
      </c>
      <c r="C5" s="25">
        <f>1/12</f>
        <v>8.3333333333333329E-2</v>
      </c>
      <c r="D5" s="25">
        <f t="shared" ref="D5:N5" si="0">1/12</f>
        <v>8.3333333333333329E-2</v>
      </c>
      <c r="E5" s="25">
        <f t="shared" si="0"/>
        <v>8.3333333333333329E-2</v>
      </c>
      <c r="F5" s="25">
        <f t="shared" si="0"/>
        <v>8.3333333333333329E-2</v>
      </c>
      <c r="G5" s="25">
        <f t="shared" si="0"/>
        <v>8.3333333333333329E-2</v>
      </c>
      <c r="H5" s="25">
        <f t="shared" si="0"/>
        <v>8.3333333333333329E-2</v>
      </c>
      <c r="I5" s="25">
        <f t="shared" si="0"/>
        <v>8.3333333333333329E-2</v>
      </c>
      <c r="J5" s="25">
        <f t="shared" si="0"/>
        <v>8.3333333333333329E-2</v>
      </c>
      <c r="K5" s="25">
        <f t="shared" si="0"/>
        <v>8.3333333333333329E-2</v>
      </c>
      <c r="L5" s="25">
        <f t="shared" si="0"/>
        <v>8.3333333333333329E-2</v>
      </c>
      <c r="M5" s="25">
        <f t="shared" si="0"/>
        <v>8.3333333333333329E-2</v>
      </c>
      <c r="N5" s="25">
        <f t="shared" si="0"/>
        <v>8.3333333333333329E-2</v>
      </c>
      <c r="O5" s="25">
        <f>SUM(C5:N5)</f>
        <v>1</v>
      </c>
      <c r="P5" s="117" t="str">
        <f>IF($O5=0,"", IF($O5=1, "Percentages Correct", "Check %s to have Total = 100.0%"))</f>
        <v>Percentages Correct</v>
      </c>
      <c r="Q5" t="b">
        <f>IF($O5=1, TRUE, FALSE)</f>
        <v>1</v>
      </c>
    </row>
    <row r="6" spans="1:17" ht="15" thickBot="1" x14ac:dyDescent="0.4">
      <c r="B6" s="120" t="s">
        <v>723</v>
      </c>
      <c r="C6" s="26">
        <v>0</v>
      </c>
      <c r="D6" s="26">
        <v>0</v>
      </c>
      <c r="E6" s="26">
        <v>0.25</v>
      </c>
      <c r="F6" s="26">
        <v>0</v>
      </c>
      <c r="G6" s="26">
        <v>0</v>
      </c>
      <c r="H6" s="26">
        <v>0.25</v>
      </c>
      <c r="I6" s="26">
        <v>0</v>
      </c>
      <c r="J6" s="26">
        <v>0</v>
      </c>
      <c r="K6" s="26">
        <v>0.25</v>
      </c>
      <c r="L6" s="26">
        <v>0</v>
      </c>
      <c r="M6" s="26">
        <v>0</v>
      </c>
      <c r="N6" s="26">
        <v>0.25</v>
      </c>
      <c r="O6" s="26">
        <f>SUM(C6:N6)</f>
        <v>1</v>
      </c>
      <c r="P6" s="117" t="str">
        <f t="shared" ref="P6:P18" si="1">IF($O6=0,"", IF($O6=1, "Percentages Correct", "Check %s to have Total = 100.0%"))</f>
        <v>Percentages Correct</v>
      </c>
      <c r="Q6" t="b">
        <f t="shared" ref="Q6:Q18" si="2">IF($O6=1, TRUE, FALSE)</f>
        <v>1</v>
      </c>
    </row>
    <row r="7" spans="1:17" ht="15" thickBot="1" x14ac:dyDescent="0.4">
      <c r="B7" s="120" t="s">
        <v>565</v>
      </c>
      <c r="C7" s="26">
        <v>0</v>
      </c>
      <c r="D7" s="26">
        <v>0</v>
      </c>
      <c r="E7" s="26">
        <v>0.25</v>
      </c>
      <c r="F7" s="26">
        <v>0</v>
      </c>
      <c r="G7" s="26">
        <v>0.25</v>
      </c>
      <c r="H7" s="26">
        <v>0</v>
      </c>
      <c r="I7" s="26">
        <v>0</v>
      </c>
      <c r="J7" s="26">
        <v>0.25</v>
      </c>
      <c r="K7" s="26">
        <v>0</v>
      </c>
      <c r="L7" s="26">
        <v>0</v>
      </c>
      <c r="M7" s="26">
        <v>0.25</v>
      </c>
      <c r="N7" s="26">
        <v>0</v>
      </c>
      <c r="O7" s="26">
        <f>SUM(C7:N7)</f>
        <v>1</v>
      </c>
      <c r="P7" s="117" t="str">
        <f t="shared" si="1"/>
        <v>Percentages Correct</v>
      </c>
      <c r="Q7" t="b">
        <f t="shared" si="2"/>
        <v>1</v>
      </c>
    </row>
    <row r="8" spans="1:17" ht="15" thickBot="1" x14ac:dyDescent="0.4">
      <c r="B8" s="58" t="s">
        <v>727</v>
      </c>
      <c r="C8" s="59"/>
      <c r="D8" s="59"/>
      <c r="E8" s="59"/>
      <c r="F8" s="59"/>
      <c r="G8" s="59"/>
      <c r="H8" s="59"/>
      <c r="I8" s="59"/>
      <c r="J8" s="59"/>
      <c r="K8" s="59"/>
      <c r="L8" s="59"/>
      <c r="M8" s="59"/>
      <c r="N8" s="59"/>
      <c r="O8" s="27">
        <f t="shared" ref="O8" si="3">SUM(C8:N8)</f>
        <v>0</v>
      </c>
      <c r="P8" s="117" t="str">
        <f t="shared" si="1"/>
        <v/>
      </c>
      <c r="Q8" t="b">
        <f t="shared" si="2"/>
        <v>0</v>
      </c>
    </row>
    <row r="9" spans="1:17" ht="15" thickBot="1" x14ac:dyDescent="0.4">
      <c r="B9" s="58" t="s">
        <v>728</v>
      </c>
      <c r="C9" s="59"/>
      <c r="D9" s="59"/>
      <c r="E9" s="59"/>
      <c r="F9" s="59"/>
      <c r="G9" s="59"/>
      <c r="H9" s="59"/>
      <c r="I9" s="59"/>
      <c r="J9" s="59"/>
      <c r="K9" s="59"/>
      <c r="L9" s="59"/>
      <c r="M9" s="59"/>
      <c r="N9" s="59"/>
      <c r="O9" s="27">
        <f t="shared" ref="O9" si="4">SUM(C9:N9)</f>
        <v>0</v>
      </c>
      <c r="P9" s="117" t="str">
        <f t="shared" si="1"/>
        <v/>
      </c>
      <c r="Q9" t="b">
        <f t="shared" si="2"/>
        <v>0</v>
      </c>
    </row>
    <row r="10" spans="1:17" ht="15" thickBot="1" x14ac:dyDescent="0.4">
      <c r="B10" s="58" t="s">
        <v>760</v>
      </c>
      <c r="C10" s="59"/>
      <c r="D10" s="59"/>
      <c r="E10" s="59"/>
      <c r="F10" s="59"/>
      <c r="G10" s="59"/>
      <c r="H10" s="59"/>
      <c r="I10" s="59"/>
      <c r="J10" s="59"/>
      <c r="K10" s="59"/>
      <c r="L10" s="59"/>
      <c r="M10" s="59"/>
      <c r="N10" s="59"/>
      <c r="O10" s="27">
        <f>SUM(C10:N10)</f>
        <v>0</v>
      </c>
      <c r="P10" s="117" t="str">
        <f t="shared" si="1"/>
        <v/>
      </c>
      <c r="Q10" t="b">
        <f t="shared" si="2"/>
        <v>0</v>
      </c>
    </row>
    <row r="11" spans="1:17" ht="15" thickBot="1" x14ac:dyDescent="0.4">
      <c r="B11" s="58" t="s">
        <v>847</v>
      </c>
      <c r="C11" s="59"/>
      <c r="D11" s="59"/>
      <c r="E11" s="59"/>
      <c r="F11" s="59"/>
      <c r="G11" s="59"/>
      <c r="H11" s="59"/>
      <c r="I11" s="59"/>
      <c r="J11" s="59"/>
      <c r="K11" s="59"/>
      <c r="L11" s="59"/>
      <c r="M11" s="59"/>
      <c r="N11" s="59"/>
      <c r="O11" s="27">
        <f>SUM(C11:N11)</f>
        <v>0</v>
      </c>
      <c r="P11" s="117" t="str">
        <f t="shared" si="1"/>
        <v/>
      </c>
      <c r="Q11" t="b">
        <f t="shared" si="2"/>
        <v>0</v>
      </c>
    </row>
    <row r="12" spans="1:17" ht="15" thickBot="1" x14ac:dyDescent="0.4">
      <c r="B12" s="58" t="s">
        <v>848</v>
      </c>
      <c r="C12" s="59"/>
      <c r="D12" s="59"/>
      <c r="E12" s="59"/>
      <c r="F12" s="59"/>
      <c r="G12" s="59"/>
      <c r="H12" s="59"/>
      <c r="I12" s="59"/>
      <c r="J12" s="59"/>
      <c r="K12" s="59"/>
      <c r="L12" s="59"/>
      <c r="M12" s="59"/>
      <c r="N12" s="59"/>
      <c r="O12" s="27">
        <f t="shared" ref="O12:O18" si="5">SUM(C12:N12)</f>
        <v>0</v>
      </c>
      <c r="P12" s="117" t="str">
        <f t="shared" si="1"/>
        <v/>
      </c>
      <c r="Q12" t="b">
        <f t="shared" si="2"/>
        <v>0</v>
      </c>
    </row>
    <row r="13" spans="1:17" ht="15" thickBot="1" x14ac:dyDescent="0.4">
      <c r="B13" s="58" t="s">
        <v>849</v>
      </c>
      <c r="C13" s="59"/>
      <c r="D13" s="59"/>
      <c r="E13" s="59"/>
      <c r="F13" s="59"/>
      <c r="G13" s="59"/>
      <c r="H13" s="59"/>
      <c r="I13" s="59"/>
      <c r="J13" s="59"/>
      <c r="K13" s="59"/>
      <c r="L13" s="59"/>
      <c r="M13" s="59"/>
      <c r="N13" s="59"/>
      <c r="O13" s="27">
        <f t="shared" si="5"/>
        <v>0</v>
      </c>
      <c r="P13" s="117" t="str">
        <f t="shared" si="1"/>
        <v/>
      </c>
      <c r="Q13" t="b">
        <f t="shared" si="2"/>
        <v>0</v>
      </c>
    </row>
    <row r="14" spans="1:17" ht="15" thickBot="1" x14ac:dyDescent="0.4">
      <c r="B14" s="58" t="s">
        <v>850</v>
      </c>
      <c r="C14" s="59"/>
      <c r="D14" s="59"/>
      <c r="E14" s="59"/>
      <c r="F14" s="59"/>
      <c r="G14" s="59"/>
      <c r="H14" s="59"/>
      <c r="I14" s="59"/>
      <c r="J14" s="59"/>
      <c r="K14" s="59"/>
      <c r="L14" s="59"/>
      <c r="M14" s="59"/>
      <c r="N14" s="59"/>
      <c r="O14" s="27">
        <f t="shared" si="5"/>
        <v>0</v>
      </c>
      <c r="P14" s="117" t="str">
        <f t="shared" si="1"/>
        <v/>
      </c>
      <c r="Q14" t="b">
        <f t="shared" si="2"/>
        <v>0</v>
      </c>
    </row>
    <row r="15" spans="1:17" ht="15" thickBot="1" x14ac:dyDescent="0.4">
      <c r="B15" s="58" t="s">
        <v>851</v>
      </c>
      <c r="C15" s="59"/>
      <c r="D15" s="59"/>
      <c r="E15" s="59"/>
      <c r="F15" s="59"/>
      <c r="G15" s="59"/>
      <c r="H15" s="59"/>
      <c r="I15" s="59"/>
      <c r="J15" s="59"/>
      <c r="K15" s="59"/>
      <c r="L15" s="59"/>
      <c r="M15" s="59"/>
      <c r="N15" s="59"/>
      <c r="O15" s="27">
        <f t="shared" si="5"/>
        <v>0</v>
      </c>
      <c r="P15" s="117" t="str">
        <f t="shared" si="1"/>
        <v/>
      </c>
      <c r="Q15" t="b">
        <f t="shared" si="2"/>
        <v>0</v>
      </c>
    </row>
    <row r="16" spans="1:17" ht="15" thickBot="1" x14ac:dyDescent="0.4">
      <c r="B16" s="58" t="s">
        <v>852</v>
      </c>
      <c r="C16" s="59"/>
      <c r="D16" s="59"/>
      <c r="E16" s="59"/>
      <c r="F16" s="59"/>
      <c r="G16" s="59"/>
      <c r="H16" s="59"/>
      <c r="I16" s="59"/>
      <c r="J16" s="59"/>
      <c r="K16" s="59"/>
      <c r="L16" s="59"/>
      <c r="M16" s="59"/>
      <c r="N16" s="59"/>
      <c r="O16" s="27">
        <f t="shared" si="5"/>
        <v>0</v>
      </c>
      <c r="P16" s="117" t="str">
        <f t="shared" si="1"/>
        <v/>
      </c>
      <c r="Q16" t="b">
        <f t="shared" si="2"/>
        <v>0</v>
      </c>
    </row>
    <row r="17" spans="2:17" ht="15" thickBot="1" x14ac:dyDescent="0.4">
      <c r="B17" s="58" t="s">
        <v>853</v>
      </c>
      <c r="C17" s="59"/>
      <c r="D17" s="59"/>
      <c r="E17" s="59"/>
      <c r="F17" s="59"/>
      <c r="G17" s="59"/>
      <c r="H17" s="59"/>
      <c r="I17" s="59"/>
      <c r="J17" s="59"/>
      <c r="K17" s="59"/>
      <c r="L17" s="59"/>
      <c r="M17" s="59"/>
      <c r="N17" s="59"/>
      <c r="O17" s="27">
        <f t="shared" si="5"/>
        <v>0</v>
      </c>
      <c r="P17" s="117" t="str">
        <f t="shared" si="1"/>
        <v/>
      </c>
      <c r="Q17" t="b">
        <f t="shared" si="2"/>
        <v>0</v>
      </c>
    </row>
    <row r="18" spans="2:17" ht="15" thickBot="1" x14ac:dyDescent="0.4">
      <c r="B18" s="58" t="s">
        <v>854</v>
      </c>
      <c r="C18" s="59"/>
      <c r="D18" s="59"/>
      <c r="E18" s="59"/>
      <c r="F18" s="59"/>
      <c r="G18" s="59"/>
      <c r="H18" s="59"/>
      <c r="I18" s="59"/>
      <c r="J18" s="59"/>
      <c r="K18" s="59"/>
      <c r="L18" s="59"/>
      <c r="M18" s="59"/>
      <c r="N18" s="59"/>
      <c r="O18" s="27">
        <f t="shared" si="5"/>
        <v>0</v>
      </c>
      <c r="P18" s="117" t="str">
        <f t="shared" si="1"/>
        <v/>
      </c>
      <c r="Q18" t="b">
        <f t="shared" si="2"/>
        <v>0</v>
      </c>
    </row>
  </sheetData>
  <sheetProtection algorithmName="SHA-512" hashValue="HSN43T6Vf5pn+FSGHdYYHXKF9K4LjwU2j85rjyJXkM8ZoGQsCbMapeD93oIySXgl8V1EyHJLdLxM/89v88cGMA==" saltValue="YlXrEsP/pPRqyKulvjkeHA==" spinCount="100000" sheet="1" objects="1" scenarios="1"/>
  <mergeCells count="2">
    <mergeCell ref="B3:P3"/>
    <mergeCell ref="A1:B1"/>
  </mergeCells>
  <phoneticPr fontId="21" type="noConversion"/>
  <dataValidations yWindow="537" count="12">
    <dataValidation type="textLength" allowBlank="1" showInputMessage="1" showErrorMessage="1" promptTitle="Customized Monthly Allocation" prompt="You may tailor the title of the allocation to your needs._x000a_For example, if the allocation is specific for the parish festival proceeds, enter &quot;Festival.&quot;_x000a_It is ok to leave the default labels, as well." sqref="B8:B18" xr:uid="{7507D4D7-A851-465D-887A-28394DDAA02C}">
      <formula1>1</formula1>
      <formula2>25</formula2>
    </dataValidation>
    <dataValidation type="custom" allowBlank="1" showInputMessage="1" showErrorMessage="1" errorTitle="Total more than 100%" error="Please ensure cells C10:N10 total 100%" sqref="C10:N10" xr:uid="{01976ABA-1D5C-49B4-936B-C42E524BC9CF}">
      <formula1>SUM($C$10:$N$10)&lt;=1</formula1>
    </dataValidation>
    <dataValidation type="custom" allowBlank="1" showInputMessage="1" showErrorMessage="1" errorTitle="Total more than 100%" error="Please ensure cells C8:N8 total 100%" sqref="C8:N8" xr:uid="{782474BC-3DBF-4D0E-94CB-DB4044ACE55B}">
      <formula1>SUM($C$8:$N$8)&lt;=1</formula1>
    </dataValidation>
    <dataValidation type="custom" allowBlank="1" showInputMessage="1" showErrorMessage="1" errorTitle="Total more than 100%" error="Please ensure cells C9:N9 total 100%" sqref="C9:N9" xr:uid="{8FAF11E7-B1E1-41FB-BA52-72B22C3BC10C}">
      <formula1>SUM($C$9:$N$9)&lt;=1</formula1>
    </dataValidation>
    <dataValidation type="custom" allowBlank="1" showInputMessage="1" showErrorMessage="1" errorTitle="Total more than 100%" error="Please ensure cells C11:N11 total 100%" sqref="C11:N11" xr:uid="{3ABC8172-780F-47A7-AA8C-3AA51A07334E}">
      <formula1>SUM($C$11:$N$11)&lt;=1</formula1>
    </dataValidation>
    <dataValidation type="custom" allowBlank="1" showInputMessage="1" showErrorMessage="1" errorTitle="Total more than 100%" error="Please ensure cells C12:N12 total 100%" sqref="C12:N12" xr:uid="{785666B5-BD07-46E9-9D83-8111A2EEA037}">
      <formula1>SUM($C$12:$N$12)&lt;=1</formula1>
    </dataValidation>
    <dataValidation type="custom" allowBlank="1" showInputMessage="1" showErrorMessage="1" errorTitle="Total more than 100%" error="Please ensure cells C13:N13 total 100%" sqref="C13:N13" xr:uid="{28A61F67-4DFC-4938-9F1E-44536FEF7F58}">
      <formula1>SUM($C$13:$N$13)&lt;=1</formula1>
    </dataValidation>
    <dataValidation type="custom" allowBlank="1" showInputMessage="1" showErrorMessage="1" errorTitle="Total more than 100%" error="Please ensure cells C14:N14 total 100%" sqref="C14:N14" xr:uid="{02CE0DBD-EDEC-4219-A957-E0C6D19CDF4C}">
      <formula1>SUM($C$14:$N$14)&lt;=1</formula1>
    </dataValidation>
    <dataValidation type="custom" allowBlank="1" showInputMessage="1" showErrorMessage="1" errorTitle="Total more than 100%" error="Please ensure cells C15:N15 total 100%" sqref="C15:N15" xr:uid="{529274CB-CD64-42C7-B3FD-3645EF159C8E}">
      <formula1>SUM($C$15:$N$15)&lt;=1</formula1>
    </dataValidation>
    <dataValidation type="custom" allowBlank="1" showInputMessage="1" showErrorMessage="1" errorTitle="Total more than 100%" error="Please ensure cells C16:N16 total 100%" sqref="C16:N16" xr:uid="{2A57FDE7-ABB6-4CE3-8ABF-20F0B7D16158}">
      <formula1>SUM($C$16:$N$16)&lt;=1</formula1>
    </dataValidation>
    <dataValidation type="custom" allowBlank="1" showInputMessage="1" showErrorMessage="1" errorTitle="Total more than 100%" error="Please ensure cells C17:N17 total 100%" sqref="C17:N17" xr:uid="{9C35F603-1ED0-42FA-BE0F-546B364DEE6D}">
      <formula1>SUM($C$17:$N$17)&lt;=1</formula1>
    </dataValidation>
    <dataValidation type="custom" allowBlank="1" showInputMessage="1" showErrorMessage="1" errorTitle="Total more than 100%" error="Please ensure cells C18:N18 total 100%" sqref="C18:N18" xr:uid="{7BD424C3-7E8C-4987-B9CE-7CB6D1EA0BB0}">
      <formula1>SUM($C$18:$N$18)&lt;=1</formula1>
    </dataValidation>
  </dataValidations>
  <hyperlinks>
    <hyperlink ref="A1" location="'Table of Contents'!D1" display="RETURN TO TABLE OF CONTENTS" xr:uid="{E794E583-C84A-4B55-8A50-75E3DD0DDFE2}"/>
  </hyperlinks>
  <printOptions gridLines="1"/>
  <pageMargins left="0.7" right="0.7" top="0.75" bottom="0.75" header="0.3" footer="0.3"/>
  <pageSetup scale="41" fitToWidth="2"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A9F0C-F605-47AB-A545-8B97F92DBDA8}">
  <sheetPr codeName="Sheet11">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796875" defaultRowHeight="11.5" outlineLevelRow="2" outlineLevelCol="1" x14ac:dyDescent="0.25"/>
  <cols>
    <col min="1" max="1" width="1.54296875" style="172" customWidth="1"/>
    <col min="2" max="2" width="5.7265625" style="172" customWidth="1"/>
    <col min="3" max="3" width="12.26953125" style="172" customWidth="1"/>
    <col min="4" max="4" width="47" style="172" bestFit="1" customWidth="1"/>
    <col min="5" max="6" width="16" style="172" customWidth="1"/>
    <col min="7" max="7" width="15.1796875" style="172" customWidth="1"/>
    <col min="8" max="8" width="17.1796875" style="172" customWidth="1"/>
    <col min="9" max="9" width="15.7265625" style="172" customWidth="1" outlineLevel="1"/>
    <col min="10" max="10" width="23.453125" style="172" customWidth="1" outlineLevel="1"/>
    <col min="11" max="11" width="12.81640625" style="24" customWidth="1" outlineLevel="1"/>
    <col min="12" max="13" width="13" style="172" customWidth="1" outlineLevel="1"/>
    <col min="14" max="14" width="27.54296875" style="173" customWidth="1" outlineLevel="1"/>
    <col min="15" max="16" width="19.7265625" style="172" customWidth="1"/>
    <col min="17" max="18" width="19.1796875" style="172" customWidth="1"/>
    <col min="19" max="19" width="17.1796875" style="172" customWidth="1"/>
    <col min="20" max="20" width="36.7265625" style="172" customWidth="1"/>
    <col min="21" max="21" width="64.26953125" style="173" customWidth="1"/>
    <col min="22" max="22" width="6.81640625" style="172" customWidth="1"/>
    <col min="23" max="23" width="23.7265625" style="172" customWidth="1"/>
    <col min="24" max="35" width="16.81640625" style="172" customWidth="1" outlineLevel="1"/>
    <col min="36" max="36" width="16.81640625" style="172" customWidth="1"/>
    <col min="37" max="37" width="33" style="172" customWidth="1"/>
    <col min="38" max="38" width="1.7265625" style="172" customWidth="1"/>
    <col min="39" max="16384" width="9.1796875" style="172"/>
  </cols>
  <sheetData>
    <row r="1" spans="1:37" ht="14.5" outlineLevel="1" x14ac:dyDescent="0.35">
      <c r="A1" s="783" t="str">
        <f>'Parish Info'!$K$2</f>
        <v>RETURN TO TABLE OF CONTENTS</v>
      </c>
      <c r="B1" s="783"/>
      <c r="C1" s="783"/>
      <c r="D1" s="783"/>
      <c r="W1" s="783" t="str">
        <f>'Parish Info'!K5</f>
        <v>RETURN TO OPTIONAL - MONTHLY ALLOCATIONS</v>
      </c>
      <c r="X1" s="783"/>
      <c r="Y1" s="783"/>
    </row>
    <row r="2" spans="1:37" ht="14.5" outlineLevel="1" x14ac:dyDescent="0.35">
      <c r="A2" s="806" t="str">
        <f>'Parish Info'!$K$3</f>
        <v>RETURN TO ASSUMPTIONS - ARCH</v>
      </c>
      <c r="B2" s="783"/>
      <c r="C2" s="783"/>
      <c r="D2" s="783"/>
    </row>
    <row r="3" spans="1:37" ht="14.5" outlineLevel="1" x14ac:dyDescent="0.35">
      <c r="A3" s="783" t="str">
        <f>'Parish Info'!$K$4</f>
        <v>RETURN TO ASSUMPTIONS - PARISH</v>
      </c>
      <c r="B3" s="783"/>
      <c r="C3" s="783"/>
      <c r="D3" s="783"/>
    </row>
    <row r="4" spans="1:37" ht="18" customHeight="1" outlineLevel="1" thickBot="1" x14ac:dyDescent="0.3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8" thickBot="1" x14ac:dyDescent="0.3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1193</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2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25">
      <c r="B7" s="172">
        <v>2</v>
      </c>
      <c r="C7" s="192">
        <v>3010</v>
      </c>
      <c r="D7" s="193" t="s">
        <v>836</v>
      </c>
      <c r="E7" s="13"/>
      <c r="F7" s="13"/>
      <c r="G7" s="13"/>
      <c r="H7" s="29">
        <f>IFERROR(($G7/'FY 2026-27 Budget Summary'!$F$8)*12, 0)</f>
        <v>0</v>
      </c>
      <c r="I7" s="30">
        <v>0</v>
      </c>
      <c r="J7" s="13" t="s">
        <v>591</v>
      </c>
      <c r="K7" s="348"/>
      <c r="L7" s="421"/>
      <c r="M7" s="349"/>
      <c r="N7" s="422"/>
      <c r="O7" s="29">
        <f>ROUND(IF($J7='Drop Down Options'!$H$3,(1+$I7)*Administrative!$H7,IF(Administrative!$J7='Drop Down Options'!$H$4,(1+Administrative!$K7)*Administrative!$H7,IF(Administrative!$J7='Drop Down Options'!$H$5,Administrative!$H7+Administrative!$L7,IF($J7='Drop Down Options'!$H$6,Administrative!$M7,"CHECK")))), 0)</f>
        <v>0</v>
      </c>
      <c r="P7" s="29">
        <f>ROUND(($O7-$H7),0)</f>
        <v>0</v>
      </c>
      <c r="Q7" s="31">
        <f t="shared" ref="Q7"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25">
      <c r="B8" s="172">
        <v>3</v>
      </c>
      <c r="C8" s="192">
        <v>3020</v>
      </c>
      <c r="D8" s="193" t="s">
        <v>669</v>
      </c>
      <c r="E8" s="13"/>
      <c r="F8" s="13"/>
      <c r="G8" s="13"/>
      <c r="H8" s="29">
        <f>IFERROR(($G8/'FY 2026-27 Budget Summary'!$F$8)*12, 0)</f>
        <v>0</v>
      </c>
      <c r="I8" s="30">
        <v>0</v>
      </c>
      <c r="J8" s="13" t="s">
        <v>591</v>
      </c>
      <c r="K8" s="348"/>
      <c r="L8" s="349"/>
      <c r="M8" s="349"/>
      <c r="N8" s="15"/>
      <c r="O8" s="29">
        <f>ROUND(IF($J8='Drop Down Options'!$H$3,(1+$I8)*Administrative!$H8,IF(Administrative!$J8='Drop Down Options'!$H$4,(1+Administrative!$K8)*Administrative!$H8,IF(Administrative!$J8='Drop Down Options'!$H$5,Administrative!$H8+Administrative!$L8,IF($J8='Drop Down Options'!$H$6,Administrative!$M8,"CHECK")))), 0)</f>
        <v>0</v>
      </c>
      <c r="P8" s="29">
        <f t="shared" ref="P8:P16" si="2">ROUND(($O8-$H8),0)</f>
        <v>0</v>
      </c>
      <c r="Q8" s="31">
        <f t="shared" ref="Q8" si="3">IFERROR(P8/H8, 0)</f>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4">SUM(X8:AI8)</f>
        <v>0</v>
      </c>
      <c r="AK8" s="195" t="str">
        <f t="shared" si="1"/>
        <v>In Balance</v>
      </c>
    </row>
    <row r="9" spans="1:37" outlineLevel="2" x14ac:dyDescent="0.2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2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Options'!$H$3,(1+$I10)*Administrative!$H10,IF(Administrative!$J10='Drop Down Options'!$H$4,(1+Administrative!$K10)*Administrative!$H10,IF(Administrative!$J10='Drop Down Options'!$H$5,Administrative!$H10+Administrative!$L10,IF($J10='Drop Down Options'!$H$6,Administrative!$M10,"CHECK")))), 0)</f>
        <v>0</v>
      </c>
      <c r="P10" s="29">
        <f t="shared" si="2"/>
        <v>0</v>
      </c>
      <c r="Q10" s="31">
        <f t="shared" ref="Q10:Q12" si="5">IFERROR(P10/H10, 0)</f>
        <v>0</v>
      </c>
      <c r="R10" s="29">
        <f t="shared" ref="R10:R12" si="6">ROUND(($O10-$F10),0)</f>
        <v>0</v>
      </c>
      <c r="S10" s="31">
        <f t="shared" ref="S10:S11" si="7">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4"/>
        <v>0</v>
      </c>
      <c r="AK10" s="195" t="str">
        <f t="shared" si="1"/>
        <v>In Balance</v>
      </c>
    </row>
    <row r="11" spans="1:37" outlineLevel="2" x14ac:dyDescent="0.25">
      <c r="B11" s="172">
        <v>6</v>
      </c>
      <c r="C11" s="192">
        <v>3050</v>
      </c>
      <c r="D11" s="193" t="s">
        <v>667</v>
      </c>
      <c r="E11" s="13"/>
      <c r="F11" s="13"/>
      <c r="G11" s="13"/>
      <c r="H11" s="29">
        <f>IFERROR(($G11/'FY 2026-27 Budget Summary'!$F$8)*12, 0)</f>
        <v>0</v>
      </c>
      <c r="I11" s="203"/>
      <c r="J11" s="204" t="s">
        <v>844</v>
      </c>
      <c r="K11" s="32"/>
      <c r="L11" s="32"/>
      <c r="M11" s="349"/>
      <c r="N11" s="15"/>
      <c r="O11" s="29">
        <f>ROUND(IF($J11='Drop Down Options'!$H$6,Administrative!$M11,"CHECK"), 0)</f>
        <v>0</v>
      </c>
      <c r="P11" s="350">
        <f>ROUND(($O11-$H11),0)</f>
        <v>0</v>
      </c>
      <c r="Q11" s="31">
        <f t="shared" si="5"/>
        <v>0</v>
      </c>
      <c r="R11" s="29">
        <f t="shared" si="6"/>
        <v>0</v>
      </c>
      <c r="S11" s="31">
        <f t="shared" si="7"/>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4"/>
        <v>0</v>
      </c>
      <c r="AK11" s="195" t="str">
        <f t="shared" si="1"/>
        <v>In Balance</v>
      </c>
    </row>
    <row r="12" spans="1:37" outlineLevel="2" x14ac:dyDescent="0.2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Options'!$H$3,(1+$I12)*Administrative!$H12,IF(Administrative!$J12='Drop Down Options'!$H$4,(1+Administrative!$K12)*Administrative!$H12,IF(Administrative!$J12='Drop Down Options'!$H$5,Administrative!$H12+Administrative!$L12,IF($J12='Drop Down Options'!$H$6,Administrative!$M12,"CHECK")))), 0)</f>
        <v>0</v>
      </c>
      <c r="P12" s="29">
        <f t="shared" si="2"/>
        <v>0</v>
      </c>
      <c r="Q12" s="31">
        <f t="shared" si="5"/>
        <v>0</v>
      </c>
      <c r="R12" s="29">
        <f t="shared" si="6"/>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2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2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2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Options'!$H$3,(1+$I15)*Administrative!$H15,IF(Administrative!$J15='Drop Down Options'!$H$4,(1+Administrative!$K15)*Administrative!$H15,IF(Administrative!$J15='Drop Down Options'!$H$5,Administrative!$H15+Administrative!$L15,IF($J15='Drop Down Options'!$H$6,Administrative!$M15,"CHECK")))), 0)</f>
        <v>0</v>
      </c>
      <c r="P15" s="29">
        <f t="shared" si="2"/>
        <v>0</v>
      </c>
      <c r="Q15" s="31">
        <f t="shared" ref="Q15:Q17" si="8">IFERROR(P15/H15, 0)</f>
        <v>0</v>
      </c>
      <c r="R15" s="29">
        <f t="shared" ref="R15:R16" si="9">ROUND(($O15-$F15),0)</f>
        <v>0</v>
      </c>
      <c r="S15" s="31">
        <f t="shared" ref="S15:S16" si="10">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1">SUM(X15:AI15)</f>
        <v>0</v>
      </c>
      <c r="AK15" s="195" t="str">
        <f t="shared" si="1"/>
        <v>In Balance</v>
      </c>
    </row>
    <row r="16" spans="1:37" outlineLevel="2" x14ac:dyDescent="0.2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Options'!$H$3,(1+$I16)*Administrative!$H16,IF(Administrative!$J16='Drop Down Options'!$H$4,(1+Administrative!$K16)*Administrative!$H16,IF(Administrative!$J16='Drop Down Options'!$H$5,Administrative!$H16+Administrative!$L16,IF($J16='Drop Down Options'!$H$6,Administrative!$M16,"CHECK")))), 0)</f>
        <v>0</v>
      </c>
      <c r="P16" s="29">
        <f t="shared" si="2"/>
        <v>0</v>
      </c>
      <c r="Q16" s="31">
        <f t="shared" si="8"/>
        <v>0</v>
      </c>
      <c r="R16" s="29">
        <f t="shared" si="9"/>
        <v>0</v>
      </c>
      <c r="S16" s="31">
        <f t="shared" si="10"/>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1"/>
        <v>0</v>
      </c>
      <c r="AK16" s="195" t="str">
        <f t="shared" si="1"/>
        <v>In Balance</v>
      </c>
    </row>
    <row r="17" spans="2:37" s="208" customFormat="1" outlineLevel="1" x14ac:dyDescent="0.2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8"/>
        <v>0</v>
      </c>
      <c r="R17" s="34">
        <f>SUM(R7:R16)</f>
        <v>0</v>
      </c>
      <c r="S17" s="36">
        <f>IFERROR(R17/F17, 0)</f>
        <v>0</v>
      </c>
      <c r="T17" s="206"/>
      <c r="U17" s="207"/>
      <c r="W17" s="209"/>
      <c r="X17" s="34">
        <f t="shared" ref="X17:AJ17" si="12">SUM(X7:X16)</f>
        <v>0</v>
      </c>
      <c r="Y17" s="34">
        <f t="shared" si="12"/>
        <v>0</v>
      </c>
      <c r="Z17" s="34">
        <f t="shared" si="12"/>
        <v>0</v>
      </c>
      <c r="AA17" s="34">
        <f t="shared" si="12"/>
        <v>0</v>
      </c>
      <c r="AB17" s="34">
        <f t="shared" si="12"/>
        <v>0</v>
      </c>
      <c r="AC17" s="34">
        <f t="shared" si="12"/>
        <v>0</v>
      </c>
      <c r="AD17" s="34">
        <f t="shared" si="12"/>
        <v>0</v>
      </c>
      <c r="AE17" s="34">
        <f t="shared" si="12"/>
        <v>0</v>
      </c>
      <c r="AF17" s="34">
        <f t="shared" si="12"/>
        <v>0</v>
      </c>
      <c r="AG17" s="34">
        <f t="shared" si="12"/>
        <v>0</v>
      </c>
      <c r="AH17" s="34">
        <f t="shared" si="12"/>
        <v>0</v>
      </c>
      <c r="AI17" s="34">
        <f t="shared" si="12"/>
        <v>0</v>
      </c>
      <c r="AJ17" s="34">
        <f t="shared" si="12"/>
        <v>0</v>
      </c>
      <c r="AK17" s="210" t="str">
        <f t="shared" si="1"/>
        <v>In Balance</v>
      </c>
    </row>
    <row r="18" spans="2:37" outlineLevel="2" x14ac:dyDescent="0.2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2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Options'!$H$3,(1+$I19)*Administrative!$H19,IF(Administrative!$J19='Drop Down Options'!$H$4,(1+Administrative!$K19)*Administrative!$H19,IF(Administrative!$J19='Drop Down Options'!$H$5,Administrative!$H19+Administrative!$L19,IF($J19='Drop Down Options'!$H$6,Administrative!$M19,"CHECK")))), 0)</f>
        <v>0</v>
      </c>
      <c r="P19" s="29">
        <f t="shared" ref="P19:P23" si="13">ROUND(($O19-$H19),0)</f>
        <v>0</v>
      </c>
      <c r="Q19" s="31">
        <f t="shared" ref="Q19" si="14">IFERROR(P19/H19, 0)</f>
        <v>0</v>
      </c>
      <c r="R19" s="29">
        <f t="shared" ref="R19:R24" si="15">ROUND(($O19-$F19),0)</f>
        <v>0</v>
      </c>
      <c r="S19" s="31">
        <f t="shared" ref="S19:S25" si="16">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 si="17">SUM(X19:AI19)</f>
        <v>0</v>
      </c>
      <c r="AK19" s="195" t="str">
        <f t="shared" ref="AK19" si="18">IF(AJ19=O19,"In Balance",CONCATENATE("Out of Balance by $",AJ19-O19))</f>
        <v>In Balance</v>
      </c>
    </row>
    <row r="20" spans="2:37" outlineLevel="2" x14ac:dyDescent="0.2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Options'!$H$3,(1+$I20)*Administrative!$H20,IF(Administrative!$J20='Drop Down Options'!$H$4,(1+Administrative!$K20)*Administrative!$H20,IF(Administrative!$J20='Drop Down Options'!$H$5,Administrative!$H20+Administrative!$L20,IF($J20='Drop Down Options'!$H$6,Administrative!$M20,"CHECK")))), 0)</f>
        <v>0</v>
      </c>
      <c r="P20" s="29">
        <f t="shared" si="13"/>
        <v>0</v>
      </c>
      <c r="Q20" s="31">
        <f t="shared" ref="Q20:Q25" si="19">IFERROR(P20/H20, 0)</f>
        <v>0</v>
      </c>
      <c r="R20" s="29">
        <f t="shared" si="15"/>
        <v>0</v>
      </c>
      <c r="S20" s="31">
        <f t="shared" si="16"/>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ref="AJ20:AJ24" si="20">SUM(X20:AI20)</f>
        <v>0</v>
      </c>
      <c r="AK20" s="195" t="str">
        <f t="shared" ref="AK20:AK25" si="21">IF(AJ20=O20,"In Balance",CONCATENATE("Out of Balance by $",AJ20-O20))</f>
        <v>In Balance</v>
      </c>
    </row>
    <row r="21" spans="2:37" outlineLevel="2" x14ac:dyDescent="0.2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Options'!$H$3,(1+$I21)*Administrative!$H21,IF(Administrative!$J21='Drop Down Options'!$H$4,(1+Administrative!$K21)*Administrative!$H21,IF(Administrative!$J21='Drop Down Options'!$H$5,Administrative!$H21+Administrative!$L21,IF($J21='Drop Down Options'!$H$6,Administrative!$M21,"CHECK")))), 0)</f>
        <v>0</v>
      </c>
      <c r="P21" s="29">
        <f t="shared" si="13"/>
        <v>0</v>
      </c>
      <c r="Q21" s="31">
        <f t="shared" si="19"/>
        <v>0</v>
      </c>
      <c r="R21" s="29">
        <f t="shared" si="15"/>
        <v>0</v>
      </c>
      <c r="S21" s="31">
        <f t="shared" si="16"/>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20"/>
        <v>0</v>
      </c>
      <c r="AK21" s="195" t="str">
        <f t="shared" si="21"/>
        <v>In Balance</v>
      </c>
    </row>
    <row r="22" spans="2:37" outlineLevel="2" x14ac:dyDescent="0.2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Options'!$H$3,(1+$I22)*Administrative!$H22,IF(Administrative!$J22='Drop Down Options'!$H$4,(1+Administrative!$K22)*Administrative!$H22,IF(Administrative!$J22='Drop Down Options'!$H$5,Administrative!$H22+Administrative!$L22,IF($J22='Drop Down Options'!$H$6,Administrative!$M22,"CHECK")))), 0)</f>
        <v>0</v>
      </c>
      <c r="P22" s="29">
        <f t="shared" si="13"/>
        <v>0</v>
      </c>
      <c r="Q22" s="31">
        <f t="shared" ref="Q22:Q23" si="22">IFERROR(P22/H22, 0)</f>
        <v>0</v>
      </c>
      <c r="R22" s="29">
        <f t="shared" si="15"/>
        <v>0</v>
      </c>
      <c r="S22" s="31">
        <f t="shared" si="16"/>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ref="AJ22:AJ23" si="23">SUM(X22:AI22)</f>
        <v>0</v>
      </c>
      <c r="AK22" s="195" t="str">
        <f t="shared" ref="AK22:AK23" si="24">IF(AJ22=O22,"In Balance",CONCATENATE("Out of Balance by $",AJ22-O22))</f>
        <v>In Balance</v>
      </c>
    </row>
    <row r="23" spans="2:37" outlineLevel="2" x14ac:dyDescent="0.2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Options'!$H$3,(1+$I23)*Administrative!$H23,IF(Administrative!$J23='Drop Down Options'!$H$4,(1+Administrative!$K23)*Administrative!$H23,IF(Administrative!$J23='Drop Down Options'!$H$5,Administrative!$H23+Administrative!$L23,IF($J23='Drop Down Options'!$H$6,Administrative!$M23,"CHECK")))), 0)</f>
        <v>0</v>
      </c>
      <c r="P23" s="29">
        <f t="shared" si="13"/>
        <v>0</v>
      </c>
      <c r="Q23" s="31">
        <f t="shared" si="22"/>
        <v>0</v>
      </c>
      <c r="R23" s="29">
        <f t="shared" si="15"/>
        <v>0</v>
      </c>
      <c r="S23" s="31">
        <f t="shared" si="16"/>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23"/>
        <v>0</v>
      </c>
      <c r="AK23" s="195" t="str">
        <f t="shared" si="24"/>
        <v>In Balance</v>
      </c>
    </row>
    <row r="24" spans="2:37" outlineLevel="2" x14ac:dyDescent="0.2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Options'!$H$3,(1+$I24)*Administrative!$H24,IF(Administrative!$J24='Drop Down Options'!$H$4,(1+Administrative!$K24)*Administrative!$H24,IF(Administrative!$J24='Drop Down Options'!$H$5,Administrative!$H24+Administrative!$L24,IF($J24='Drop Down Options'!$H$6,Administrative!$M24,"CHECK")))), 0)</f>
        <v>0</v>
      </c>
      <c r="P24" s="29">
        <f t="shared" ref="P24" si="25">ROUND(($O24-$H24),0)</f>
        <v>0</v>
      </c>
      <c r="Q24" s="31">
        <f t="shared" si="19"/>
        <v>0</v>
      </c>
      <c r="R24" s="29">
        <f t="shared" si="15"/>
        <v>0</v>
      </c>
      <c r="S24" s="31">
        <f t="shared" si="16"/>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20"/>
        <v>0</v>
      </c>
      <c r="AK24" s="195" t="str">
        <f t="shared" si="21"/>
        <v>In Balance</v>
      </c>
    </row>
    <row r="25" spans="2:37" s="208" customFormat="1" outlineLevel="1" x14ac:dyDescent="0.2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9"/>
        <v>0</v>
      </c>
      <c r="R25" s="34">
        <f>SUM(R19:R24)</f>
        <v>0</v>
      </c>
      <c r="S25" s="36">
        <f t="shared" si="16"/>
        <v>0</v>
      </c>
      <c r="T25" s="206"/>
      <c r="U25" s="207"/>
      <c r="W25" s="209"/>
      <c r="X25" s="34">
        <f t="shared" ref="X25:AJ25" si="26">SUM(X19:X24)</f>
        <v>0</v>
      </c>
      <c r="Y25" s="34">
        <f t="shared" si="26"/>
        <v>0</v>
      </c>
      <c r="Z25" s="34">
        <f t="shared" si="26"/>
        <v>0</v>
      </c>
      <c r="AA25" s="34">
        <f t="shared" si="26"/>
        <v>0</v>
      </c>
      <c r="AB25" s="34">
        <f t="shared" si="26"/>
        <v>0</v>
      </c>
      <c r="AC25" s="34">
        <f t="shared" si="26"/>
        <v>0</v>
      </c>
      <c r="AD25" s="34">
        <f t="shared" si="26"/>
        <v>0</v>
      </c>
      <c r="AE25" s="34">
        <f t="shared" si="26"/>
        <v>0</v>
      </c>
      <c r="AF25" s="34">
        <f t="shared" si="26"/>
        <v>0</v>
      </c>
      <c r="AG25" s="34">
        <f t="shared" si="26"/>
        <v>0</v>
      </c>
      <c r="AH25" s="34">
        <f t="shared" si="26"/>
        <v>0</v>
      </c>
      <c r="AI25" s="34">
        <f t="shared" si="26"/>
        <v>0</v>
      </c>
      <c r="AJ25" s="34">
        <f t="shared" si="26"/>
        <v>0</v>
      </c>
      <c r="AK25" s="210" t="str">
        <f t="shared" si="21"/>
        <v>In Balance</v>
      </c>
    </row>
    <row r="26" spans="2:37" outlineLevel="2" x14ac:dyDescent="0.2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2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Options'!$H$3,(1+$I27)*Administrative!$H27,IF(Administrative!$J27='Drop Down Options'!$H$4,(1+Administrative!$K27)*Administrative!$H27,IF(Administrative!$J27='Drop Down Options'!$H$5,Administrative!$H27+Administrative!$L27,IF($J27='Drop Down Options'!$H$6,Administrative!$M27,"CHECK")))), 0)</f>
        <v>0</v>
      </c>
      <c r="P27" s="29">
        <f t="shared" ref="P27:P30" si="27">ROUND(($O27-$H27),0)</f>
        <v>0</v>
      </c>
      <c r="Q27" s="31">
        <f t="shared" ref="Q27:Q31" si="28">IFERROR(P27/H27, 0)</f>
        <v>0</v>
      </c>
      <c r="R27" s="29">
        <f t="shared" ref="R27:R30" si="29">ROUND(($O27-$F27),0)</f>
        <v>0</v>
      </c>
      <c r="S27" s="31">
        <f t="shared" ref="S27:S31" si="30">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31">SUM(X27:AI27)</f>
        <v>0</v>
      </c>
      <c r="AK27" s="195" t="str">
        <f>IF(AJ27=O27,"In Balance",CONCATENATE("Out of Balance by $",AJ27-O27))</f>
        <v>In Balance</v>
      </c>
    </row>
    <row r="28" spans="2:37" outlineLevel="2" x14ac:dyDescent="0.2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Options'!$H$3,(1+$I28)*Administrative!$H28,IF(Administrative!$J28='Drop Down Options'!$H$4,(1+Administrative!$K28)*Administrative!$H28,IF(Administrative!$J28='Drop Down Options'!$H$5,Administrative!$H28+Administrative!$L28,IF($J28='Drop Down Options'!$H$6,Administrative!$M28,"CHECK")))), 0)</f>
        <v>0</v>
      </c>
      <c r="P28" s="29">
        <f t="shared" si="27"/>
        <v>0</v>
      </c>
      <c r="Q28" s="31">
        <f t="shared" ref="Q28:Q29" si="32">IFERROR(P28/H28, 0)</f>
        <v>0</v>
      </c>
      <c r="R28" s="29">
        <f t="shared" si="29"/>
        <v>0</v>
      </c>
      <c r="S28" s="31">
        <f t="shared" si="30"/>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ref="AJ28:AJ29" si="33">SUM(X28:AI28)</f>
        <v>0</v>
      </c>
      <c r="AK28" s="195" t="str">
        <f>IF(AJ28=O28,"In Balance",CONCATENATE("Out of Balance by $",AJ28-O28))</f>
        <v>In Balance</v>
      </c>
    </row>
    <row r="29" spans="2:37" outlineLevel="2" x14ac:dyDescent="0.2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Options'!$H$3,(1+$I29)*Administrative!$H29,IF(Administrative!$J29='Drop Down Options'!$H$4,(1+Administrative!$K29)*Administrative!$H29,IF(Administrative!$J29='Drop Down Options'!$H$5,Administrative!$H29+Administrative!$L29,IF($J29='Drop Down Options'!$H$6,Administrative!$M29,"CHECK")))), 0)</f>
        <v>0</v>
      </c>
      <c r="P29" s="29">
        <f t="shared" si="27"/>
        <v>0</v>
      </c>
      <c r="Q29" s="31">
        <f t="shared" si="32"/>
        <v>0</v>
      </c>
      <c r="R29" s="29">
        <f t="shared" si="29"/>
        <v>0</v>
      </c>
      <c r="S29" s="31">
        <f t="shared" si="30"/>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33"/>
        <v>0</v>
      </c>
      <c r="AK29" s="195" t="str">
        <f>IF(AJ29=O29,"In Balance",CONCATENATE("Out of Balance by $",AJ29-O29))</f>
        <v>In Balance</v>
      </c>
    </row>
    <row r="30" spans="2:37" outlineLevel="2" x14ac:dyDescent="0.2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Options'!$H$3,(1+$I30)*Administrative!$H30,IF(Administrative!$J30='Drop Down Options'!$H$4,(1+Administrative!$K30)*Administrative!$H30,IF(Administrative!$J30='Drop Down Options'!$H$5,Administrative!$H30+Administrative!$L30,IF($J30='Drop Down Options'!$H$6,Administrative!$M30,"CHECK")))), 0)</f>
        <v>0</v>
      </c>
      <c r="P30" s="29">
        <f t="shared" si="27"/>
        <v>0</v>
      </c>
      <c r="Q30" s="31">
        <f t="shared" si="28"/>
        <v>0</v>
      </c>
      <c r="R30" s="29">
        <f t="shared" si="29"/>
        <v>0</v>
      </c>
      <c r="S30" s="31">
        <f t="shared" si="30"/>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31"/>
        <v>0</v>
      </c>
      <c r="AK30" s="195" t="str">
        <f>IF(AJ30=O30,"In Balance",CONCATENATE("Out of Balance by $",AJ30-O30))</f>
        <v>In Balance</v>
      </c>
    </row>
    <row r="31" spans="2:37" s="208" customFormat="1" outlineLevel="1" x14ac:dyDescent="0.25">
      <c r="B31" s="172">
        <v>26</v>
      </c>
      <c r="C31" s="205">
        <v>3300</v>
      </c>
      <c r="D31" s="206" t="s">
        <v>659</v>
      </c>
      <c r="E31" s="34">
        <f t="shared" ref="E31:M31" si="34">SUM(E27:E30)</f>
        <v>0</v>
      </c>
      <c r="F31" s="34">
        <f t="shared" si="34"/>
        <v>0</v>
      </c>
      <c r="G31" s="34">
        <f t="shared" si="34"/>
        <v>0</v>
      </c>
      <c r="H31" s="34">
        <f t="shared" si="34"/>
        <v>0</v>
      </c>
      <c r="I31" s="35"/>
      <c r="J31" s="34"/>
      <c r="K31" s="36"/>
      <c r="L31" s="34">
        <f t="shared" si="34"/>
        <v>0</v>
      </c>
      <c r="M31" s="34">
        <f t="shared" si="34"/>
        <v>0</v>
      </c>
      <c r="N31" s="37"/>
      <c r="O31" s="34">
        <f>SUM(O27:O30)</f>
        <v>0</v>
      </c>
      <c r="P31" s="34">
        <f>SUM(P27:P30)</f>
        <v>0</v>
      </c>
      <c r="Q31" s="36">
        <f t="shared" si="28"/>
        <v>0</v>
      </c>
      <c r="R31" s="34">
        <f>SUM(R27:R30)</f>
        <v>0</v>
      </c>
      <c r="S31" s="36">
        <f t="shared" si="30"/>
        <v>0</v>
      </c>
      <c r="T31" s="206"/>
      <c r="U31" s="207"/>
      <c r="W31" s="209"/>
      <c r="X31" s="34">
        <f t="shared" ref="X31:AJ31" si="35">SUM(X27:X30)</f>
        <v>0</v>
      </c>
      <c r="Y31" s="34">
        <f t="shared" si="35"/>
        <v>0</v>
      </c>
      <c r="Z31" s="34">
        <f t="shared" si="35"/>
        <v>0</v>
      </c>
      <c r="AA31" s="34">
        <f t="shared" si="35"/>
        <v>0</v>
      </c>
      <c r="AB31" s="34">
        <f t="shared" si="35"/>
        <v>0</v>
      </c>
      <c r="AC31" s="34">
        <f t="shared" si="35"/>
        <v>0</v>
      </c>
      <c r="AD31" s="34">
        <f t="shared" si="35"/>
        <v>0</v>
      </c>
      <c r="AE31" s="34">
        <f t="shared" si="35"/>
        <v>0</v>
      </c>
      <c r="AF31" s="34">
        <f t="shared" si="35"/>
        <v>0</v>
      </c>
      <c r="AG31" s="34">
        <f t="shared" si="35"/>
        <v>0</v>
      </c>
      <c r="AH31" s="34">
        <f t="shared" si="35"/>
        <v>0</v>
      </c>
      <c r="AI31" s="34">
        <f t="shared" si="35"/>
        <v>0</v>
      </c>
      <c r="AJ31" s="34">
        <f t="shared" si="35"/>
        <v>0</v>
      </c>
      <c r="AK31" s="210" t="str">
        <f>IF(AJ31=O31,"In Balance",CONCATENATE("Out of Balance by $",AJ31-O31))</f>
        <v>In Balance</v>
      </c>
    </row>
    <row r="32" spans="2:37" outlineLevel="2" x14ac:dyDescent="0.2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2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Options'!$H$3,(1+$I33)*Administrative!$H33,IF(Administrative!$J33='Drop Down Options'!$H$4,(1+Administrative!$K33)*Administrative!$H33,IF(Administrative!$J33='Drop Down Options'!$H$5,Administrative!$H33+Administrative!$L33,IF($J33='Drop Down Options'!$H$6,Administrative!$M33,"CHECK")))), 0)</f>
        <v>0</v>
      </c>
      <c r="P33" s="29">
        <f t="shared" ref="P33:P34" si="36">ROUND(($O33-$H33),0)</f>
        <v>0</v>
      </c>
      <c r="Q33" s="31">
        <f>IFERROR(P33/H33, 0)</f>
        <v>0</v>
      </c>
      <c r="R33" s="29">
        <f t="shared" ref="R33:R37" si="37">ROUND(($O33-$F33),0)</f>
        <v>0</v>
      </c>
      <c r="S33" s="31">
        <f t="shared" ref="S33:S37" si="3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36" si="39">SUM(X33:AI33)</f>
        <v>0</v>
      </c>
      <c r="AK33" s="195" t="str">
        <f t="shared" ref="AK33:AK50" si="40">IF(AJ33=O33,"In Balance",CONCATENATE("Out of Balance by $",AJ33-O33))</f>
        <v>In Balance</v>
      </c>
    </row>
    <row r="34" spans="2:37" outlineLevel="2" x14ac:dyDescent="0.2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Options'!$H$3,(1+$I34)*Administrative!$H34,IF(Administrative!$J34='Drop Down Options'!$H$4,(1+Administrative!$K34)*Administrative!$H34,IF(Administrative!$J34='Drop Down Options'!$H$5,Administrative!$H34+Administrative!$L34,IF($J34='Drop Down Options'!$H$6,Administrative!$M34,"CHECK")))), 0)</f>
        <v>0</v>
      </c>
      <c r="P34" s="29">
        <f t="shared" si="36"/>
        <v>0</v>
      </c>
      <c r="Q34" s="31">
        <f t="shared" ref="Q34:Q50" si="41">IFERROR(P34/H34, 0)</f>
        <v>0</v>
      </c>
      <c r="R34" s="29">
        <f t="shared" si="37"/>
        <v>0</v>
      </c>
      <c r="S34" s="31">
        <f t="shared" si="3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39"/>
        <v>0</v>
      </c>
      <c r="AK34" s="195" t="str">
        <f t="shared" si="40"/>
        <v>In Balance</v>
      </c>
    </row>
    <row r="35" spans="2:37" outlineLevel="2" x14ac:dyDescent="0.2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Options'!$H$3,(1+$I35)*Administrative!$H35,IF(Administrative!$J35='Drop Down Options'!$H$4,(1+Administrative!$K35)*Administrative!$H35,IF(Administrative!$J35='Drop Down Options'!$H$5,Administrative!$H35+Administrative!$L35,IF($J35='Drop Down Options'!$H$6,Administrative!$M35,"CHECK")))), 0)</f>
        <v>0</v>
      </c>
      <c r="P35" s="29">
        <f>ROUND(($O35-$H35),0)</f>
        <v>0</v>
      </c>
      <c r="Q35" s="31">
        <f t="shared" si="41"/>
        <v>0</v>
      </c>
      <c r="R35" s="29">
        <f t="shared" si="37"/>
        <v>0</v>
      </c>
      <c r="S35" s="31">
        <f t="shared" si="3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39"/>
        <v>0</v>
      </c>
      <c r="AK35" s="195" t="str">
        <f t="shared" si="40"/>
        <v>In Balance</v>
      </c>
    </row>
    <row r="36" spans="2:37" outlineLevel="2" x14ac:dyDescent="0.25">
      <c r="B36" s="172">
        <v>31</v>
      </c>
      <c r="C36" s="192">
        <v>3450</v>
      </c>
      <c r="D36" s="193" t="s">
        <v>656</v>
      </c>
      <c r="E36" s="13"/>
      <c r="F36" s="13"/>
      <c r="G36" s="13"/>
      <c r="H36" s="77">
        <f>IFERROR(($G36/'FY 2026-27 Budget Summary'!$F$8)*12, 0)</f>
        <v>0</v>
      </c>
      <c r="I36" s="32"/>
      <c r="J36" s="204" t="s">
        <v>844</v>
      </c>
      <c r="K36" s="32"/>
      <c r="L36" s="32"/>
      <c r="M36" s="349"/>
      <c r="N36" s="15"/>
      <c r="O36" s="77">
        <f>ROUND(IF($J36='Drop Down Options'!$H$6,Administrative!$M36,"CHECK"), 0)</f>
        <v>0</v>
      </c>
      <c r="P36" s="77">
        <f t="shared" ref="P36" si="42">ROUND(($O36-$H36),0)</f>
        <v>0</v>
      </c>
      <c r="Q36" s="78">
        <f t="shared" si="41"/>
        <v>0</v>
      </c>
      <c r="R36" s="29">
        <f t="shared" si="37"/>
        <v>0</v>
      </c>
      <c r="S36" s="78">
        <f t="shared" si="3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39"/>
        <v>0</v>
      </c>
      <c r="AK36" s="195" t="str">
        <f t="shared" si="40"/>
        <v>In Balance</v>
      </c>
    </row>
    <row r="37" spans="2:37" outlineLevel="2" x14ac:dyDescent="0.2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Options'!$H$3,(1+$I37)*Administrative!$H37,IF(Administrative!$J37='Drop Down Options'!$H$4,(1+Administrative!$K37)*Administrative!$H37,IF(Administrative!$J37='Drop Down Options'!$H$5,Administrative!$H37+Administrative!$L37,IF($J37='Drop Down Options'!$H$6,Administrative!$M37,"CHECK")))), 0)</f>
        <v>0</v>
      </c>
      <c r="P37" s="29">
        <f t="shared" ref="P37:P42" si="43">ROUND(($O37-$H37),0)</f>
        <v>0</v>
      </c>
      <c r="Q37" s="31">
        <f t="shared" si="41"/>
        <v>0</v>
      </c>
      <c r="R37" s="29">
        <f t="shared" si="37"/>
        <v>0</v>
      </c>
      <c r="S37" s="31">
        <f t="shared" si="3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ref="AJ37:AJ41" si="44">SUM(X37:AI37)</f>
        <v>0</v>
      </c>
      <c r="AK37" s="195" t="str">
        <f t="shared" si="40"/>
        <v>In Balance</v>
      </c>
    </row>
    <row r="38" spans="2:37" outlineLevel="2" x14ac:dyDescent="0.2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2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2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Options'!$H$3,(1+$I40)*Administrative!$H40,IF(Administrative!$J40='Drop Down Options'!$H$4,(1+Administrative!$K40)*Administrative!$H40,IF(Administrative!$J40='Drop Down Options'!$H$5,Administrative!$H40+Administrative!$L40,IF($J40='Drop Down Options'!$H$6,Administrative!$M40,"CHECK")))), 0)</f>
        <v>0</v>
      </c>
      <c r="P40" s="29">
        <f t="shared" si="43"/>
        <v>0</v>
      </c>
      <c r="Q40" s="31">
        <f t="shared" si="41"/>
        <v>0</v>
      </c>
      <c r="R40" s="29">
        <f t="shared" ref="R40:R42" si="45">ROUND(($O40-$F40),0)</f>
        <v>0</v>
      </c>
      <c r="S40" s="31">
        <f t="shared" ref="S40:S42" si="46">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44"/>
        <v>0</v>
      </c>
      <c r="AK40" s="195" t="str">
        <f t="shared" si="40"/>
        <v>In Balance</v>
      </c>
    </row>
    <row r="41" spans="2:37" outlineLevel="2" x14ac:dyDescent="0.2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Options'!$H$3,(1+$I41)*Administrative!$H41,IF(Administrative!$J41='Drop Down Options'!$H$4,(1+Administrative!$K41)*Administrative!$H41,IF(Administrative!$J41='Drop Down Options'!$H$5,Administrative!$H41+Administrative!$L41,IF($J41='Drop Down Options'!$H$6,Administrative!$M41,"CHECK")))), 0)</f>
        <v>0</v>
      </c>
      <c r="P41" s="29">
        <f t="shared" si="43"/>
        <v>0</v>
      </c>
      <c r="Q41" s="31">
        <f t="shared" si="41"/>
        <v>0</v>
      </c>
      <c r="R41" s="29">
        <f t="shared" si="45"/>
        <v>0</v>
      </c>
      <c r="S41" s="31">
        <f t="shared" si="46"/>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44"/>
        <v>0</v>
      </c>
      <c r="AK41" s="195" t="str">
        <f t="shared" si="40"/>
        <v>In Balance</v>
      </c>
    </row>
    <row r="42" spans="2:37" outlineLevel="2" x14ac:dyDescent="0.2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Options'!$H$3,(1+$I42)*Administrative!$H42,IF(Administrative!$J42='Drop Down Options'!$H$4,(1+Administrative!$K42)*Administrative!$H42,IF(Administrative!$J42='Drop Down Options'!$H$5,Administrative!$H42+Administrative!$L42,IF($J42='Drop Down Options'!$H$6,Administrative!$M42,"CHECK")))), 0)</f>
        <v>0</v>
      </c>
      <c r="P42" s="29">
        <f t="shared" si="43"/>
        <v>0</v>
      </c>
      <c r="Q42" s="31">
        <f t="shared" ref="Q42" si="47">IFERROR(P42/H42, 0)</f>
        <v>0</v>
      </c>
      <c r="R42" s="29">
        <f t="shared" si="45"/>
        <v>0</v>
      </c>
      <c r="S42" s="31">
        <f t="shared" si="46"/>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ref="AJ42" si="48">SUM(X42:AI42)</f>
        <v>0</v>
      </c>
      <c r="AK42" s="195" t="str">
        <f t="shared" si="40"/>
        <v>In Balance</v>
      </c>
    </row>
    <row r="43" spans="2:37" outlineLevel="2" x14ac:dyDescent="0.2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2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49">SUM(T33:T43)</f>
        <v>0</v>
      </c>
      <c r="U44" s="34">
        <f t="shared" si="49"/>
        <v>0</v>
      </c>
      <c r="V44" s="34">
        <f t="shared" si="49"/>
        <v>0</v>
      </c>
      <c r="W44" s="34">
        <f t="shared" si="49"/>
        <v>0</v>
      </c>
      <c r="X44" s="34">
        <f t="shared" si="49"/>
        <v>0</v>
      </c>
      <c r="Y44" s="34">
        <f t="shared" si="49"/>
        <v>0</v>
      </c>
      <c r="Z44" s="34">
        <f t="shared" si="49"/>
        <v>0</v>
      </c>
      <c r="AA44" s="34">
        <f t="shared" si="49"/>
        <v>0</v>
      </c>
      <c r="AB44" s="34">
        <f t="shared" si="49"/>
        <v>0</v>
      </c>
      <c r="AC44" s="34">
        <f t="shared" si="49"/>
        <v>0</v>
      </c>
      <c r="AD44" s="34">
        <f t="shared" si="49"/>
        <v>0</v>
      </c>
      <c r="AE44" s="34">
        <f t="shared" si="49"/>
        <v>0</v>
      </c>
      <c r="AF44" s="34">
        <f t="shared" si="49"/>
        <v>0</v>
      </c>
      <c r="AG44" s="34">
        <f t="shared" si="49"/>
        <v>0</v>
      </c>
      <c r="AH44" s="34">
        <f t="shared" si="49"/>
        <v>0</v>
      </c>
      <c r="AI44" s="34">
        <f t="shared" si="49"/>
        <v>0</v>
      </c>
      <c r="AJ44" s="34">
        <f t="shared" si="49"/>
        <v>0</v>
      </c>
      <c r="AK44" s="210" t="str">
        <f t="shared" ref="AK44" si="50">IF(AJ44=O44,"In Balance",CONCATENATE("Out of Balance by $",AJ44-O44))</f>
        <v>In Balance</v>
      </c>
    </row>
    <row r="45" spans="2:37" outlineLevel="2" x14ac:dyDescent="0.2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2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Options'!$H$3,(1+$I46)*Administrative!$H46,IF(Administrative!$J46='Drop Down Options'!$H$4,(1+Administrative!$K46)*Administrative!$H46,IF(Administrative!$J46='Drop Down Options'!$H$5,Administrative!$H46+Administrative!$L46,IF($J46='Drop Down Options'!$H$6,Administrative!$M46,"CHECK")))), 0)</f>
        <v>0</v>
      </c>
      <c r="P46" s="29">
        <f t="shared" ref="P46:P49" si="51">ROUND(($O46-$H46),0)</f>
        <v>0</v>
      </c>
      <c r="Q46" s="31">
        <f t="shared" ref="Q46:Q49" si="52">IFERROR(P46/H46, 0)</f>
        <v>0</v>
      </c>
      <c r="R46" s="29">
        <f t="shared" ref="R46:R49" si="53">ROUND(($O46-$F46),0)</f>
        <v>0</v>
      </c>
      <c r="S46" s="31">
        <f t="shared" ref="S46:S50" si="54">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55">SUM(X46:AI46)</f>
        <v>0</v>
      </c>
      <c r="AK46" s="195" t="str">
        <f t="shared" ref="AK46:AK49" si="56">IF(AJ46=O46,"In Balance",CONCATENATE("Out of Balance by $",AJ46-O46))</f>
        <v>In Balance</v>
      </c>
    </row>
    <row r="47" spans="2:37" outlineLevel="2" x14ac:dyDescent="0.2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Options'!$H$3,(1+$I47)*Administrative!$H47,IF(Administrative!$J47='Drop Down Options'!$H$4,(1+Administrative!$K47)*Administrative!$H47,IF(Administrative!$J47='Drop Down Options'!$H$5,Administrative!$H47+Administrative!$L47,IF($J47='Drop Down Options'!$H$6,Administrative!$M47,"CHECK")))), 0)</f>
        <v>0</v>
      </c>
      <c r="P47" s="29">
        <f t="shared" si="51"/>
        <v>0</v>
      </c>
      <c r="Q47" s="31">
        <f t="shared" si="52"/>
        <v>0</v>
      </c>
      <c r="R47" s="29">
        <f t="shared" si="53"/>
        <v>0</v>
      </c>
      <c r="S47" s="31">
        <f t="shared" si="54"/>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55"/>
        <v>0</v>
      </c>
      <c r="AK47" s="195" t="str">
        <f t="shared" si="56"/>
        <v>In Balance</v>
      </c>
    </row>
    <row r="48" spans="2:37" outlineLevel="2" x14ac:dyDescent="0.2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Options'!$H$3,(1+$I48)*Administrative!$H48,IF(Administrative!$J48='Drop Down Options'!$H$4,(1+Administrative!$K48)*Administrative!$H48,IF(Administrative!$J48='Drop Down Options'!$H$5,Administrative!$H48+Administrative!$L48,IF($J48='Drop Down Options'!$H$6,Administrative!$M48,"CHECK")))), 0)</f>
        <v>0</v>
      </c>
      <c r="P48" s="29">
        <f t="shared" si="51"/>
        <v>0</v>
      </c>
      <c r="Q48" s="31">
        <f t="shared" si="52"/>
        <v>0</v>
      </c>
      <c r="R48" s="29">
        <f t="shared" si="53"/>
        <v>0</v>
      </c>
      <c r="S48" s="31">
        <f t="shared" si="54"/>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55"/>
        <v>0</v>
      </c>
      <c r="AK48" s="195" t="str">
        <f t="shared" si="56"/>
        <v>In Balance</v>
      </c>
    </row>
    <row r="49" spans="2:37" outlineLevel="2" x14ac:dyDescent="0.2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Options'!$H$3,(1+$I49)*Administrative!$H49,IF(Administrative!$J49='Drop Down Options'!$H$4,(1+Administrative!$K49)*Administrative!$H49,IF(Administrative!$J49='Drop Down Options'!$H$5,Administrative!$H49+Administrative!$L49,IF($J49='Drop Down Options'!$H$6,Administrative!$M49,"CHECK")))), 0)</f>
        <v>0</v>
      </c>
      <c r="P49" s="29">
        <f t="shared" si="51"/>
        <v>0</v>
      </c>
      <c r="Q49" s="31">
        <f t="shared" si="52"/>
        <v>0</v>
      </c>
      <c r="R49" s="29">
        <f t="shared" si="53"/>
        <v>0</v>
      </c>
      <c r="S49" s="31">
        <f t="shared" si="54"/>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55"/>
        <v>0</v>
      </c>
      <c r="AK49" s="195" t="str">
        <f t="shared" si="56"/>
        <v>In Balance</v>
      </c>
    </row>
    <row r="50" spans="2:37" s="208" customFormat="1" outlineLevel="1" x14ac:dyDescent="0.2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41"/>
        <v>0</v>
      </c>
      <c r="R50" s="34">
        <f>SUM(R46:R49)</f>
        <v>0</v>
      </c>
      <c r="S50" s="36">
        <f t="shared" si="54"/>
        <v>0</v>
      </c>
      <c r="T50" s="206"/>
      <c r="U50" s="207"/>
      <c r="W50" s="209"/>
      <c r="X50" s="34">
        <f t="shared" ref="X50:AJ50" si="57">SUM(X46:X49)</f>
        <v>0</v>
      </c>
      <c r="Y50" s="34">
        <f t="shared" si="57"/>
        <v>0</v>
      </c>
      <c r="Z50" s="34">
        <f t="shared" si="57"/>
        <v>0</v>
      </c>
      <c r="AA50" s="34">
        <f t="shared" si="57"/>
        <v>0</v>
      </c>
      <c r="AB50" s="34">
        <f t="shared" si="57"/>
        <v>0</v>
      </c>
      <c r="AC50" s="34">
        <f t="shared" si="57"/>
        <v>0</v>
      </c>
      <c r="AD50" s="34">
        <f t="shared" si="57"/>
        <v>0</v>
      </c>
      <c r="AE50" s="34">
        <f t="shared" si="57"/>
        <v>0</v>
      </c>
      <c r="AF50" s="34">
        <f t="shared" si="57"/>
        <v>0</v>
      </c>
      <c r="AG50" s="34">
        <f t="shared" si="57"/>
        <v>0</v>
      </c>
      <c r="AH50" s="34">
        <f t="shared" si="57"/>
        <v>0</v>
      </c>
      <c r="AI50" s="34">
        <f t="shared" si="57"/>
        <v>0</v>
      </c>
      <c r="AJ50" s="34">
        <f t="shared" si="57"/>
        <v>0</v>
      </c>
      <c r="AK50" s="210" t="str">
        <f t="shared" si="40"/>
        <v>In Balance</v>
      </c>
    </row>
    <row r="51" spans="2:37" outlineLevel="2" x14ac:dyDescent="0.2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2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Options'!$H$3,(1+$I52)*Administrative!$H52,IF(Administrative!$J52='Drop Down Options'!$H$4,(1+Administrative!$K52)*Administrative!$H52,IF(Administrative!$J52='Drop Down Options'!$H$5,Administrative!$H52+Administrative!$L52,IF($J52='Drop Down Options'!$H$6,Administrative!$M52,"CHECK")))), 0)</f>
        <v>0</v>
      </c>
      <c r="P52" s="29">
        <f t="shared" ref="P52:P66" si="58">ROUND(($O52-$H52),0)</f>
        <v>0</v>
      </c>
      <c r="Q52" s="31">
        <f t="shared" ref="Q52:Q68" si="59">IFERROR(P52/H52, 0)</f>
        <v>0</v>
      </c>
      <c r="R52" s="29">
        <f t="shared" ref="R52:R53" si="60">ROUND(($O52-$F52),0)</f>
        <v>0</v>
      </c>
      <c r="S52" s="31">
        <f t="shared" ref="S52:S70" si="61">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 si="62">SUM(X52:AI52)</f>
        <v>0</v>
      </c>
      <c r="AK52" s="195" t="str">
        <f>IF(AJ52=O52,"In Balance",CONCATENATE("Out of Balance by $",AJ52-O52))</f>
        <v>In Balance</v>
      </c>
    </row>
    <row r="53" spans="2:37" outlineLevel="2" x14ac:dyDescent="0.2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Options'!$H$3,(1+$I53)*Administrative!$H53,IF(Administrative!$J53='Drop Down Options'!$H$4,(1+Administrative!$K53)*Administrative!$H53,IF(Administrative!$J53='Drop Down Options'!$H$5,Administrative!$H53+Administrative!$L53,IF($J53='Drop Down Options'!$H$6,Administrative!$M53,"CHECK")))), 0)</f>
        <v>0</v>
      </c>
      <c r="P53" s="29">
        <f t="shared" si="58"/>
        <v>0</v>
      </c>
      <c r="Q53" s="31">
        <f t="shared" ref="Q53:Q55" si="63">IFERROR(P53/H53, 0)</f>
        <v>0</v>
      </c>
      <c r="R53" s="29">
        <f t="shared" si="60"/>
        <v>0</v>
      </c>
      <c r="S53" s="31">
        <f t="shared" si="61"/>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ref="AJ53:AJ55" si="64">SUM(X53:AI53)</f>
        <v>0</v>
      </c>
      <c r="AK53" s="195" t="str">
        <f t="shared" ref="AK53" si="65">IF(AJ53=O53,"In Balance",CONCATENATE("Out of Balance by $",AJ53-O53))</f>
        <v>In Balance</v>
      </c>
    </row>
    <row r="54" spans="2:37" outlineLevel="2" x14ac:dyDescent="0.25">
      <c r="B54" s="172">
        <v>49</v>
      </c>
      <c r="C54" s="234">
        <v>3610</v>
      </c>
      <c r="D54" s="235" t="s">
        <v>651</v>
      </c>
      <c r="E54" s="40">
        <f>E52-E53</f>
        <v>0</v>
      </c>
      <c r="F54" s="40">
        <f>F52-F53</f>
        <v>0</v>
      </c>
      <c r="G54" s="40">
        <f>G52-G53</f>
        <v>0</v>
      </c>
      <c r="H54" s="40">
        <f>H52-H53</f>
        <v>0</v>
      </c>
      <c r="I54" s="45"/>
      <c r="J54" s="236"/>
      <c r="K54" s="46"/>
      <c r="L54" s="40">
        <f t="shared" ref="L54:M54" si="66">L52-L53</f>
        <v>0</v>
      </c>
      <c r="M54" s="40">
        <f t="shared" si="66"/>
        <v>0</v>
      </c>
      <c r="N54" s="237"/>
      <c r="O54" s="40">
        <f t="shared" ref="O54:R54" si="67">O52-O53</f>
        <v>0</v>
      </c>
      <c r="P54" s="40">
        <f t="shared" si="67"/>
        <v>0</v>
      </c>
      <c r="Q54" s="46">
        <f t="shared" si="63"/>
        <v>0</v>
      </c>
      <c r="R54" s="40">
        <f t="shared" si="67"/>
        <v>0</v>
      </c>
      <c r="S54" s="46">
        <f t="shared" si="61"/>
        <v>0</v>
      </c>
      <c r="T54" s="235"/>
      <c r="U54" s="238"/>
      <c r="W54" s="239"/>
      <c r="X54" s="240">
        <f>X52-X53</f>
        <v>0</v>
      </c>
      <c r="Y54" s="240">
        <f t="shared" ref="Y54:AJ54" si="68">Y52-Y53</f>
        <v>0</v>
      </c>
      <c r="Z54" s="240">
        <f t="shared" si="68"/>
        <v>0</v>
      </c>
      <c r="AA54" s="240">
        <f t="shared" si="68"/>
        <v>0</v>
      </c>
      <c r="AB54" s="240">
        <f t="shared" si="68"/>
        <v>0</v>
      </c>
      <c r="AC54" s="240">
        <f t="shared" si="68"/>
        <v>0</v>
      </c>
      <c r="AD54" s="240">
        <f t="shared" si="68"/>
        <v>0</v>
      </c>
      <c r="AE54" s="240">
        <f t="shared" si="68"/>
        <v>0</v>
      </c>
      <c r="AF54" s="240">
        <f t="shared" si="68"/>
        <v>0</v>
      </c>
      <c r="AG54" s="240">
        <f t="shared" si="68"/>
        <v>0</v>
      </c>
      <c r="AH54" s="240">
        <f t="shared" si="68"/>
        <v>0</v>
      </c>
      <c r="AI54" s="240">
        <f t="shared" si="68"/>
        <v>0</v>
      </c>
      <c r="AJ54" s="240">
        <f t="shared" si="68"/>
        <v>0</v>
      </c>
      <c r="AK54" s="241"/>
    </row>
    <row r="55" spans="2:37" outlineLevel="2" x14ac:dyDescent="0.2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Options'!$H$3,(1+$I55)*Administrative!$H55,IF(Administrative!$J55='Drop Down Options'!$H$4,(1+Administrative!$K55)*Administrative!$H55,IF(Administrative!$J55='Drop Down Options'!$H$5,Administrative!$H55+Administrative!$L55,IF($J55='Drop Down Options'!$H$6,Administrative!$M55,"CHECK")))), 0)</f>
        <v>0</v>
      </c>
      <c r="P55" s="29">
        <f t="shared" si="58"/>
        <v>0</v>
      </c>
      <c r="Q55" s="31">
        <f t="shared" si="63"/>
        <v>0</v>
      </c>
      <c r="R55" s="29">
        <f t="shared" ref="R55:R56" si="69">ROUND(($O55-$F55),0)</f>
        <v>0</v>
      </c>
      <c r="S55" s="31">
        <f t="shared" si="61"/>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64"/>
        <v>0</v>
      </c>
      <c r="AK55" s="195" t="str">
        <f>IF(AJ55=O55,"In Balance",CONCATENATE("Out of Balance by $",AJ55-O55))</f>
        <v>In Balance</v>
      </c>
    </row>
    <row r="56" spans="2:37" outlineLevel="2" x14ac:dyDescent="0.2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Options'!$H$3,(1+$I56)*Administrative!$H56,IF(Administrative!$J56='Drop Down Options'!$H$4,(1+Administrative!$K56)*Administrative!$H56,IF(Administrative!$J56='Drop Down Options'!$H$5,Administrative!$H56+Administrative!$L56,IF($J56='Drop Down Options'!$H$6,Administrative!$M56,"CHECK")))), 0)</f>
        <v>0</v>
      </c>
      <c r="P56" s="29">
        <f t="shared" si="58"/>
        <v>0</v>
      </c>
      <c r="Q56" s="31">
        <f t="shared" ref="Q56:Q59" si="70">IFERROR(P56/H56, 0)</f>
        <v>0</v>
      </c>
      <c r="R56" s="29">
        <f t="shared" si="69"/>
        <v>0</v>
      </c>
      <c r="S56" s="31">
        <f t="shared" si="61"/>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ref="AJ56:AJ59" si="71">SUM(X56:AI56)</f>
        <v>0</v>
      </c>
      <c r="AK56" s="195" t="str">
        <f t="shared" ref="AK56" si="72">IF(AJ56=O56,"In Balance",CONCATENATE("Out of Balance by $",AJ56-O56))</f>
        <v>In Balance</v>
      </c>
    </row>
    <row r="57" spans="2:37" outlineLevel="2" x14ac:dyDescent="0.25">
      <c r="B57" s="172">
        <v>52</v>
      </c>
      <c r="C57" s="234">
        <v>3620</v>
      </c>
      <c r="D57" s="235" t="s">
        <v>872</v>
      </c>
      <c r="E57" s="40">
        <f>E55-E56</f>
        <v>0</v>
      </c>
      <c r="F57" s="40">
        <f>F55-F56</f>
        <v>0</v>
      </c>
      <c r="G57" s="40">
        <f>G55-G56</f>
        <v>0</v>
      </c>
      <c r="H57" s="40">
        <f>H55-H56</f>
        <v>0</v>
      </c>
      <c r="I57" s="45"/>
      <c r="J57" s="236"/>
      <c r="K57" s="46"/>
      <c r="L57" s="40">
        <f t="shared" ref="L57:M57" si="73">L55-L56</f>
        <v>0</v>
      </c>
      <c r="M57" s="40">
        <f t="shared" si="73"/>
        <v>0</v>
      </c>
      <c r="N57" s="237"/>
      <c r="O57" s="40">
        <f t="shared" ref="O57:R57" si="74">O55-O56</f>
        <v>0</v>
      </c>
      <c r="P57" s="40">
        <f t="shared" si="74"/>
        <v>0</v>
      </c>
      <c r="Q57" s="46">
        <f t="shared" si="70"/>
        <v>0</v>
      </c>
      <c r="R57" s="40">
        <f t="shared" si="74"/>
        <v>0</v>
      </c>
      <c r="S57" s="46">
        <f t="shared" si="61"/>
        <v>0</v>
      </c>
      <c r="T57" s="235"/>
      <c r="U57" s="238"/>
      <c r="W57" s="239"/>
      <c r="X57" s="240">
        <f>X55-X56</f>
        <v>0</v>
      </c>
      <c r="Y57" s="240">
        <f t="shared" ref="Y57:AJ57" si="75">Y55-Y56</f>
        <v>0</v>
      </c>
      <c r="Z57" s="240">
        <f t="shared" si="75"/>
        <v>0</v>
      </c>
      <c r="AA57" s="240">
        <f t="shared" si="75"/>
        <v>0</v>
      </c>
      <c r="AB57" s="240">
        <f t="shared" si="75"/>
        <v>0</v>
      </c>
      <c r="AC57" s="240">
        <f t="shared" si="75"/>
        <v>0</v>
      </c>
      <c r="AD57" s="240">
        <f t="shared" si="75"/>
        <v>0</v>
      </c>
      <c r="AE57" s="240">
        <f t="shared" si="75"/>
        <v>0</v>
      </c>
      <c r="AF57" s="240">
        <f t="shared" si="75"/>
        <v>0</v>
      </c>
      <c r="AG57" s="240">
        <f t="shared" si="75"/>
        <v>0</v>
      </c>
      <c r="AH57" s="240">
        <f t="shared" si="75"/>
        <v>0</v>
      </c>
      <c r="AI57" s="240">
        <f t="shared" si="75"/>
        <v>0</v>
      </c>
      <c r="AJ57" s="240">
        <f t="shared" si="75"/>
        <v>0</v>
      </c>
      <c r="AK57" s="241"/>
    </row>
    <row r="58" spans="2:37" outlineLevel="2" x14ac:dyDescent="0.2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Options'!$H$3,(1+$I58)*Administrative!$H58,IF(Administrative!$J58='Drop Down Options'!$H$4,(1+Administrative!$K58)*Administrative!$H58,IF(Administrative!$J58='Drop Down Options'!$H$5,Administrative!$H58+Administrative!$L58,IF($J58='Drop Down Options'!$H$6,Administrative!$M58,"CHECK")))), 0)</f>
        <v>0</v>
      </c>
      <c r="P58" s="29">
        <f t="shared" si="58"/>
        <v>0</v>
      </c>
      <c r="Q58" s="31">
        <f t="shared" si="70"/>
        <v>0</v>
      </c>
      <c r="R58" s="29">
        <f t="shared" ref="R58:R60" si="76">ROUND(($O58-$F58),0)</f>
        <v>0</v>
      </c>
      <c r="S58" s="31">
        <f t="shared" si="61"/>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71"/>
        <v>0</v>
      </c>
      <c r="AK58" s="195" t="str">
        <f>IF(AJ58=O58,"In Balance",CONCATENATE("Out of Balance by $",AJ58-O58))</f>
        <v>In Balance</v>
      </c>
    </row>
    <row r="59" spans="2:37" outlineLevel="2" x14ac:dyDescent="0.2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Options'!$H$3,(1+$I59)*Administrative!$H59,IF(Administrative!$J59='Drop Down Options'!$H$4,(1+Administrative!$K59)*Administrative!$H59,IF(Administrative!$J59='Drop Down Options'!$H$5,Administrative!$H59+Administrative!$L59,IF($J59='Drop Down Options'!$H$6,Administrative!$M59,"CHECK")))), 0)</f>
        <v>0</v>
      </c>
      <c r="P59" s="29">
        <f t="shared" si="58"/>
        <v>0</v>
      </c>
      <c r="Q59" s="31">
        <f t="shared" si="70"/>
        <v>0</v>
      </c>
      <c r="R59" s="29">
        <f t="shared" si="76"/>
        <v>0</v>
      </c>
      <c r="S59" s="31">
        <f t="shared" si="61"/>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71"/>
        <v>0</v>
      </c>
      <c r="AK59" s="195" t="str">
        <f>IF(AJ59=O59,"In Balance",CONCATENATE("Out of Balance by $",AJ59-O59))</f>
        <v>In Balance</v>
      </c>
    </row>
    <row r="60" spans="2:37" outlineLevel="2" x14ac:dyDescent="0.2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Options'!$H$3,(1+$I60)*Administrative!$H60,IF(Administrative!$J60='Drop Down Options'!$H$4,(1+Administrative!$K60)*Administrative!$H60,IF(Administrative!$J60='Drop Down Options'!$H$5,Administrative!$H60+Administrative!$L60,IF($J60='Drop Down Options'!$H$6,Administrative!$M60,"CHECK")))), 0)</f>
        <v>0</v>
      </c>
      <c r="P60" s="29">
        <f t="shared" si="58"/>
        <v>0</v>
      </c>
      <c r="Q60" s="31">
        <f t="shared" ref="Q60:Q62" si="77">IFERROR(P60/H60, 0)</f>
        <v>0</v>
      </c>
      <c r="R60" s="29">
        <f t="shared" si="76"/>
        <v>0</v>
      </c>
      <c r="S60" s="31">
        <f t="shared" si="61"/>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ref="AJ60:AJ62" si="78">SUM(X60:AI60)</f>
        <v>0</v>
      </c>
      <c r="AK60" s="195" t="str">
        <f t="shared" ref="AK60" si="79">IF(AJ60=O60,"In Balance",CONCATENATE("Out of Balance by $",AJ60-O60))</f>
        <v>In Balance</v>
      </c>
    </row>
    <row r="61" spans="2:37" outlineLevel="2" x14ac:dyDescent="0.25">
      <c r="B61" s="172">
        <v>56</v>
      </c>
      <c r="C61" s="234">
        <v>3640</v>
      </c>
      <c r="D61" s="235" t="s">
        <v>875</v>
      </c>
      <c r="E61" s="40">
        <f t="shared" ref="E61:G61" si="80">E59-E60</f>
        <v>0</v>
      </c>
      <c r="F61" s="40">
        <f t="shared" si="80"/>
        <v>0</v>
      </c>
      <c r="G61" s="40">
        <f t="shared" si="80"/>
        <v>0</v>
      </c>
      <c r="H61" s="40">
        <f>H59-H60</f>
        <v>0</v>
      </c>
      <c r="I61" s="45"/>
      <c r="J61" s="236"/>
      <c r="K61" s="46"/>
      <c r="L61" s="40">
        <f t="shared" ref="L61:M61" si="81">L59-L60</f>
        <v>0</v>
      </c>
      <c r="M61" s="40">
        <f t="shared" si="81"/>
        <v>0</v>
      </c>
      <c r="N61" s="237"/>
      <c r="O61" s="40">
        <f t="shared" ref="O61:R61" si="82">O59-O60</f>
        <v>0</v>
      </c>
      <c r="P61" s="40">
        <f t="shared" si="82"/>
        <v>0</v>
      </c>
      <c r="Q61" s="46">
        <f t="shared" si="77"/>
        <v>0</v>
      </c>
      <c r="R61" s="40">
        <f t="shared" si="82"/>
        <v>0</v>
      </c>
      <c r="S61" s="46">
        <f t="shared" si="61"/>
        <v>0</v>
      </c>
      <c r="T61" s="235"/>
      <c r="U61" s="238"/>
      <c r="W61" s="239"/>
      <c r="X61" s="240">
        <f>X59-X60</f>
        <v>0</v>
      </c>
      <c r="Y61" s="240">
        <f t="shared" ref="Y61:AJ61" si="83">Y59-Y60</f>
        <v>0</v>
      </c>
      <c r="Z61" s="240">
        <f t="shared" si="83"/>
        <v>0</v>
      </c>
      <c r="AA61" s="240">
        <f t="shared" si="83"/>
        <v>0</v>
      </c>
      <c r="AB61" s="240">
        <f t="shared" si="83"/>
        <v>0</v>
      </c>
      <c r="AC61" s="240">
        <f t="shared" si="83"/>
        <v>0</v>
      </c>
      <c r="AD61" s="240">
        <f t="shared" si="83"/>
        <v>0</v>
      </c>
      <c r="AE61" s="240">
        <f t="shared" si="83"/>
        <v>0</v>
      </c>
      <c r="AF61" s="240">
        <f t="shared" si="83"/>
        <v>0</v>
      </c>
      <c r="AG61" s="240">
        <f t="shared" si="83"/>
        <v>0</v>
      </c>
      <c r="AH61" s="240">
        <f t="shared" si="83"/>
        <v>0</v>
      </c>
      <c r="AI61" s="240">
        <f t="shared" si="83"/>
        <v>0</v>
      </c>
      <c r="AJ61" s="240">
        <f t="shared" si="83"/>
        <v>0</v>
      </c>
      <c r="AK61" s="241"/>
    </row>
    <row r="62" spans="2:37" outlineLevel="2" x14ac:dyDescent="0.2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Options'!$H$3,(1+$I62)*Administrative!$H62,IF(Administrative!$J62='Drop Down Options'!$H$4,(1+Administrative!$K62)*Administrative!$H62,IF(Administrative!$J62='Drop Down Options'!$H$5,Administrative!$H62+Administrative!$L62,IF($J62='Drop Down Options'!$H$6,Administrative!$M62,"CHECK")))), 0)</f>
        <v>0</v>
      </c>
      <c r="P62" s="29">
        <f t="shared" si="58"/>
        <v>0</v>
      </c>
      <c r="Q62" s="31">
        <f t="shared" si="77"/>
        <v>0</v>
      </c>
      <c r="R62" s="29">
        <f t="shared" ref="R62:R63" si="84">ROUND(($O62-$F62),0)</f>
        <v>0</v>
      </c>
      <c r="S62" s="31">
        <f t="shared" si="61"/>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78"/>
        <v>0</v>
      </c>
      <c r="AK62" s="195" t="str">
        <f>IF(AJ62=O62,"In Balance",CONCATENATE("Out of Balance by $",AJ62-O62))</f>
        <v>In Balance</v>
      </c>
    </row>
    <row r="63" spans="2:37" outlineLevel="2" x14ac:dyDescent="0.2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Options'!$H$3,(1+$I63)*Administrative!$H63,IF(Administrative!$J63='Drop Down Options'!$H$4,(1+Administrative!$K63)*Administrative!$H63,IF(Administrative!$J63='Drop Down Options'!$H$5,Administrative!$H63+Administrative!$L63,IF($J63='Drop Down Options'!$H$6,Administrative!$M63,"CHECK")))), 0)</f>
        <v>0</v>
      </c>
      <c r="P63" s="29">
        <f t="shared" si="58"/>
        <v>0</v>
      </c>
      <c r="Q63" s="31">
        <f t="shared" ref="Q63:Q65" si="85">IFERROR(P63/H63, 0)</f>
        <v>0</v>
      </c>
      <c r="R63" s="29">
        <f t="shared" si="84"/>
        <v>0</v>
      </c>
      <c r="S63" s="31">
        <f t="shared" si="61"/>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ref="AJ63:AJ65" si="86">SUM(X63:AI63)</f>
        <v>0</v>
      </c>
      <c r="AK63" s="195" t="str">
        <f t="shared" ref="AK63" si="87">IF(AJ63=O63,"In Balance",CONCATENATE("Out of Balance by $",AJ63-O63))</f>
        <v>In Balance</v>
      </c>
    </row>
    <row r="64" spans="2:37" outlineLevel="2" x14ac:dyDescent="0.25">
      <c r="B64" s="172">
        <v>59</v>
      </c>
      <c r="C64" s="234">
        <v>3650</v>
      </c>
      <c r="D64" s="235" t="s">
        <v>878</v>
      </c>
      <c r="E64" s="40">
        <f t="shared" ref="E64:G64" si="88">E62-E63</f>
        <v>0</v>
      </c>
      <c r="F64" s="40">
        <f t="shared" si="88"/>
        <v>0</v>
      </c>
      <c r="G64" s="40">
        <f t="shared" si="88"/>
        <v>0</v>
      </c>
      <c r="H64" s="40">
        <f>H62-H63</f>
        <v>0</v>
      </c>
      <c r="I64" s="45"/>
      <c r="J64" s="236"/>
      <c r="K64" s="46"/>
      <c r="L64" s="40">
        <f t="shared" ref="L64:M64" si="89">L62-L63</f>
        <v>0</v>
      </c>
      <c r="M64" s="40">
        <f t="shared" si="89"/>
        <v>0</v>
      </c>
      <c r="N64" s="237"/>
      <c r="O64" s="40">
        <f t="shared" ref="O64:R64" si="90">O62-O63</f>
        <v>0</v>
      </c>
      <c r="P64" s="40">
        <f t="shared" si="90"/>
        <v>0</v>
      </c>
      <c r="Q64" s="46">
        <f t="shared" si="85"/>
        <v>0</v>
      </c>
      <c r="R64" s="40">
        <f t="shared" si="90"/>
        <v>0</v>
      </c>
      <c r="S64" s="46">
        <f t="shared" si="61"/>
        <v>0</v>
      </c>
      <c r="T64" s="235"/>
      <c r="U64" s="238"/>
      <c r="W64" s="239"/>
      <c r="X64" s="240">
        <f>X62-X63</f>
        <v>0</v>
      </c>
      <c r="Y64" s="240">
        <f t="shared" ref="Y64:AJ64" si="91">Y62-Y63</f>
        <v>0</v>
      </c>
      <c r="Z64" s="240">
        <f t="shared" si="91"/>
        <v>0</v>
      </c>
      <c r="AA64" s="240">
        <f t="shared" si="91"/>
        <v>0</v>
      </c>
      <c r="AB64" s="240">
        <f t="shared" si="91"/>
        <v>0</v>
      </c>
      <c r="AC64" s="240">
        <f t="shared" si="91"/>
        <v>0</v>
      </c>
      <c r="AD64" s="240">
        <f t="shared" si="91"/>
        <v>0</v>
      </c>
      <c r="AE64" s="240">
        <f t="shared" si="91"/>
        <v>0</v>
      </c>
      <c r="AF64" s="240">
        <f t="shared" si="91"/>
        <v>0</v>
      </c>
      <c r="AG64" s="240">
        <f t="shared" si="91"/>
        <v>0</v>
      </c>
      <c r="AH64" s="240">
        <f t="shared" si="91"/>
        <v>0</v>
      </c>
      <c r="AI64" s="240">
        <f t="shared" si="91"/>
        <v>0</v>
      </c>
      <c r="AJ64" s="240">
        <f t="shared" si="91"/>
        <v>0</v>
      </c>
      <c r="AK64" s="241"/>
    </row>
    <row r="65" spans="2:37" outlineLevel="2" x14ac:dyDescent="0.2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Options'!$H$3,(1+$I65)*Administrative!$H65,IF(Administrative!$J65='Drop Down Options'!$H$4,(1+Administrative!$K65)*Administrative!$H65,IF(Administrative!$J65='Drop Down Options'!$H$5,Administrative!$H65+Administrative!$L65,IF($J65='Drop Down Options'!$H$6,Administrative!$M65,"CHECK")))), 0)</f>
        <v>0</v>
      </c>
      <c r="P65" s="29">
        <f t="shared" si="58"/>
        <v>0</v>
      </c>
      <c r="Q65" s="31">
        <f t="shared" si="85"/>
        <v>0</v>
      </c>
      <c r="R65" s="29">
        <f t="shared" ref="R65:R66" si="92">ROUND(($O65-$F65),0)</f>
        <v>0</v>
      </c>
      <c r="S65" s="31">
        <f t="shared" si="61"/>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86"/>
        <v>0</v>
      </c>
      <c r="AK65" s="195" t="str">
        <f>IF(AJ65=O65,"In Balance",CONCATENATE("Out of Balance by $",AJ65-O65))</f>
        <v>In Balance</v>
      </c>
    </row>
    <row r="66" spans="2:37" outlineLevel="2" x14ac:dyDescent="0.25">
      <c r="B66" s="172">
        <v>61</v>
      </c>
      <c r="C66" s="192">
        <v>3690.2</v>
      </c>
      <c r="D66" s="193" t="s">
        <v>1180</v>
      </c>
      <c r="E66" s="13"/>
      <c r="F66" s="13"/>
      <c r="G66" s="13"/>
      <c r="H66" s="29">
        <f>IFERROR(($G66/'FY 2026-27 Budget Summary'!$F$8)*12, 0)</f>
        <v>0</v>
      </c>
      <c r="I66" s="30">
        <v>0</v>
      </c>
      <c r="J66" s="13" t="s">
        <v>591</v>
      </c>
      <c r="K66" s="348"/>
      <c r="L66" s="349"/>
      <c r="M66" s="349"/>
      <c r="N66" s="15"/>
      <c r="O66" s="29">
        <f>ROUND(IF($J66='Drop Down Options'!$H$3,(1+$I66)*Administrative!$H66,IF(Administrative!$J66='Drop Down Options'!$H$4,(1+Administrative!$K66)*Administrative!$H66,IF(Administrative!$J66='Drop Down Options'!$H$5,Administrative!$H66+Administrative!$L66,IF($J66='Drop Down Options'!$H$6,Administrative!$M66,"CHECK")))), 0)</f>
        <v>0</v>
      </c>
      <c r="P66" s="29">
        <f t="shared" si="58"/>
        <v>0</v>
      </c>
      <c r="Q66" s="31">
        <f t="shared" ref="Q66:Q67" si="93">IFERROR(P66/H66, 0)</f>
        <v>0</v>
      </c>
      <c r="R66" s="29">
        <f t="shared" si="92"/>
        <v>0</v>
      </c>
      <c r="S66" s="31">
        <f t="shared" si="61"/>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ref="AJ66" si="94">SUM(X66:AI66)</f>
        <v>0</v>
      </c>
      <c r="AK66" s="195" t="str">
        <f t="shared" ref="AK66" si="95">IF(AJ66=O66,"In Balance",CONCATENATE("Out of Balance by $",AJ66-O66))</f>
        <v>In Balance</v>
      </c>
    </row>
    <row r="67" spans="2:37" outlineLevel="2" x14ac:dyDescent="0.25">
      <c r="B67" s="172">
        <v>62</v>
      </c>
      <c r="C67" s="234">
        <v>3690</v>
      </c>
      <c r="D67" s="235" t="s">
        <v>880</v>
      </c>
      <c r="E67" s="40">
        <f t="shared" ref="E67:H67" si="96">E65-E66</f>
        <v>0</v>
      </c>
      <c r="F67" s="40">
        <f t="shared" si="96"/>
        <v>0</v>
      </c>
      <c r="G67" s="40">
        <f t="shared" si="96"/>
        <v>0</v>
      </c>
      <c r="H67" s="40">
        <f t="shared" si="96"/>
        <v>0</v>
      </c>
      <c r="I67" s="45"/>
      <c r="J67" s="236"/>
      <c r="K67" s="46"/>
      <c r="L67" s="40">
        <f t="shared" ref="L67:M67" si="97">L65-L66</f>
        <v>0</v>
      </c>
      <c r="M67" s="40">
        <f t="shared" si="97"/>
        <v>0</v>
      </c>
      <c r="N67" s="237"/>
      <c r="O67" s="40">
        <f t="shared" ref="O67:R67" si="98">O65-O66</f>
        <v>0</v>
      </c>
      <c r="P67" s="40">
        <f t="shared" si="98"/>
        <v>0</v>
      </c>
      <c r="Q67" s="46">
        <f t="shared" si="93"/>
        <v>0</v>
      </c>
      <c r="R67" s="40">
        <f t="shared" si="98"/>
        <v>0</v>
      </c>
      <c r="S67" s="46">
        <f t="shared" si="61"/>
        <v>0</v>
      </c>
      <c r="T67" s="235"/>
      <c r="U67" s="238"/>
      <c r="W67" s="239"/>
      <c r="X67" s="240">
        <f>X65-X66</f>
        <v>0</v>
      </c>
      <c r="Y67" s="240">
        <f t="shared" ref="Y67:AJ67" si="99">Y65-Y66</f>
        <v>0</v>
      </c>
      <c r="Z67" s="240">
        <f t="shared" si="99"/>
        <v>0</v>
      </c>
      <c r="AA67" s="240">
        <f t="shared" si="99"/>
        <v>0</v>
      </c>
      <c r="AB67" s="240">
        <f t="shared" si="99"/>
        <v>0</v>
      </c>
      <c r="AC67" s="240">
        <f t="shared" si="99"/>
        <v>0</v>
      </c>
      <c r="AD67" s="240">
        <f t="shared" si="99"/>
        <v>0</v>
      </c>
      <c r="AE67" s="240">
        <f t="shared" si="99"/>
        <v>0</v>
      </c>
      <c r="AF67" s="240">
        <f t="shared" si="99"/>
        <v>0</v>
      </c>
      <c r="AG67" s="240">
        <f t="shared" si="99"/>
        <v>0</v>
      </c>
      <c r="AH67" s="240">
        <f t="shared" si="99"/>
        <v>0</v>
      </c>
      <c r="AI67" s="240">
        <f t="shared" si="99"/>
        <v>0</v>
      </c>
      <c r="AJ67" s="240">
        <f t="shared" si="99"/>
        <v>0</v>
      </c>
      <c r="AK67" s="241"/>
    </row>
    <row r="68" spans="2:37" s="208" customFormat="1" outlineLevel="1" x14ac:dyDescent="0.2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59"/>
        <v>0</v>
      </c>
      <c r="R68" s="34">
        <f>SUM(R54+R57+R58+R61+R64+R67)</f>
        <v>0</v>
      </c>
      <c r="S68" s="36">
        <f t="shared" si="61"/>
        <v>0</v>
      </c>
      <c r="T68" s="206"/>
      <c r="U68" s="207"/>
      <c r="W68" s="209"/>
      <c r="X68" s="34">
        <f t="shared" ref="X68:AJ68" si="100">SUM(X54+X57+X58+X61+X64+X67)</f>
        <v>0</v>
      </c>
      <c r="Y68" s="34">
        <f t="shared" si="100"/>
        <v>0</v>
      </c>
      <c r="Z68" s="34">
        <f t="shared" si="100"/>
        <v>0</v>
      </c>
      <c r="AA68" s="34">
        <f t="shared" si="100"/>
        <v>0</v>
      </c>
      <c r="AB68" s="34">
        <f t="shared" si="100"/>
        <v>0</v>
      </c>
      <c r="AC68" s="34">
        <f t="shared" si="100"/>
        <v>0</v>
      </c>
      <c r="AD68" s="34">
        <f t="shared" si="100"/>
        <v>0</v>
      </c>
      <c r="AE68" s="34">
        <f t="shared" si="100"/>
        <v>0</v>
      </c>
      <c r="AF68" s="34">
        <f t="shared" si="100"/>
        <v>0</v>
      </c>
      <c r="AG68" s="34">
        <f t="shared" si="100"/>
        <v>0</v>
      </c>
      <c r="AH68" s="34">
        <f t="shared" si="100"/>
        <v>0</v>
      </c>
      <c r="AI68" s="34">
        <f t="shared" si="100"/>
        <v>0</v>
      </c>
      <c r="AJ68" s="34">
        <f t="shared" si="100"/>
        <v>0</v>
      </c>
      <c r="AK68" s="210" t="str">
        <f>IF(AJ68=O68,"In Balance",CONCATENATE("Out of Balance by $",AJ68-O68))</f>
        <v>In Balance</v>
      </c>
    </row>
    <row r="69" spans="2:37" outlineLevel="1" x14ac:dyDescent="0.2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3">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61"/>
        <v>0</v>
      </c>
      <c r="T70" s="352"/>
      <c r="U70" s="353"/>
      <c r="W70" s="354"/>
      <c r="X70" s="269">
        <f t="shared" ref="X70:AJ70" si="101">X17+X25+X31+X44+X50+X68</f>
        <v>0</v>
      </c>
      <c r="Y70" s="269">
        <f t="shared" si="101"/>
        <v>0</v>
      </c>
      <c r="Z70" s="269">
        <f t="shared" si="101"/>
        <v>0</v>
      </c>
      <c r="AA70" s="269">
        <f t="shared" si="101"/>
        <v>0</v>
      </c>
      <c r="AB70" s="269">
        <f t="shared" si="101"/>
        <v>0</v>
      </c>
      <c r="AC70" s="269">
        <f t="shared" si="101"/>
        <v>0</v>
      </c>
      <c r="AD70" s="269">
        <f t="shared" si="101"/>
        <v>0</v>
      </c>
      <c r="AE70" s="269">
        <f t="shared" si="101"/>
        <v>0</v>
      </c>
      <c r="AF70" s="269">
        <f t="shared" si="101"/>
        <v>0</v>
      </c>
      <c r="AG70" s="269">
        <f t="shared" si="101"/>
        <v>0</v>
      </c>
      <c r="AH70" s="269">
        <f t="shared" si="101"/>
        <v>0</v>
      </c>
      <c r="AI70" s="269">
        <f t="shared" si="101"/>
        <v>0</v>
      </c>
      <c r="AJ70" s="269">
        <f t="shared" si="101"/>
        <v>0</v>
      </c>
      <c r="AK70" s="355" t="str">
        <f>IF(AJ70=O70,"In Balance",CONCATENATE("Out of Balance by $",AJ70-O70))</f>
        <v>In Balance</v>
      </c>
    </row>
    <row r="71" spans="2:37" x14ac:dyDescent="0.2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2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2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3">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25">
      <c r="B75" s="172">
        <v>70</v>
      </c>
      <c r="C75" s="356">
        <v>4011</v>
      </c>
      <c r="D75" s="357" t="s">
        <v>755</v>
      </c>
      <c r="E75" s="423"/>
      <c r="F75" s="423"/>
      <c r="G75" s="13"/>
      <c r="H75" s="29">
        <f>IFERROR(($G75/'FY 2026-27 Budget Summary'!$F$8)*12, 0)</f>
        <v>0</v>
      </c>
      <c r="I75" s="274">
        <f>'Assumptions - Arch'!C9</f>
        <v>3.2500000000000001E-2</v>
      </c>
      <c r="J75" s="13" t="s">
        <v>591</v>
      </c>
      <c r="K75" s="348"/>
      <c r="L75" s="349"/>
      <c r="M75" s="349"/>
      <c r="N75" s="15"/>
      <c r="O75" s="29">
        <f>ROUND(IF($J75='Drop Down Options'!$H$3,(1+$I75)*Administrative!$H75,IF(Administrative!$J75='Drop Down Options'!$H$4,(1+Administrative!$K75)*Administrative!$H75,IF(Administrative!$J75='Drop Down Options'!$H$5,Administrative!$H75+Administrative!$L75,IF($J75='Drop Down Options'!$H$6,Administrative!$M75,"CHECK")))), 0)</f>
        <v>0</v>
      </c>
      <c r="P75" s="273">
        <f t="shared" ref="P75:P89" si="102">ROUND(($O75-$H75),0)</f>
        <v>0</v>
      </c>
      <c r="Q75" s="275">
        <f t="shared" ref="Q75:Q90" si="103">IFERROR(P75/H75, 0)</f>
        <v>0</v>
      </c>
      <c r="R75" s="29">
        <f t="shared" ref="R75:R76" si="104">ROUND(($O75-$F75),0)</f>
        <v>0</v>
      </c>
      <c r="S75" s="275">
        <f t="shared" ref="S75:S76" si="105">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106">SUM(X75:AI75)</f>
        <v>0</v>
      </c>
      <c r="AK75" s="360" t="str">
        <f t="shared" ref="AK75:AK90" si="107">IF(AJ75=O75,"In Balance",CONCATENATE("Out of Balance by $",AJ75-O75))</f>
        <v>In Balance</v>
      </c>
    </row>
    <row r="76" spans="2:37" outlineLevel="2" x14ac:dyDescent="0.2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Options'!$H$3,(1+$I76)*Administrative!$H76,IF(Administrative!$J76='Drop Down Options'!$H$4,(1+Administrative!$K76)*Administrative!$H76,IF(Administrative!$J76='Drop Down Options'!$H$5,Administrative!$H76+Administrative!$L76,IF($J76='Drop Down Options'!$H$6,Administrative!$M76,"CHECK")))), 0)</f>
        <v>0</v>
      </c>
      <c r="P76" s="29">
        <f t="shared" si="102"/>
        <v>0</v>
      </c>
      <c r="Q76" s="31">
        <f t="shared" si="103"/>
        <v>0</v>
      </c>
      <c r="R76" s="29">
        <f t="shared" si="104"/>
        <v>0</v>
      </c>
      <c r="S76" s="31">
        <f t="shared" si="105"/>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106"/>
        <v>0</v>
      </c>
      <c r="AK76" s="195" t="str">
        <f t="shared" si="107"/>
        <v>In Balance</v>
      </c>
    </row>
    <row r="77" spans="2:37" outlineLevel="2" x14ac:dyDescent="0.2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2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103"/>
        <v>0</v>
      </c>
      <c r="R78" s="40">
        <f>SUM(R75:R77)</f>
        <v>0</v>
      </c>
      <c r="S78" s="46">
        <f t="shared" ref="S78:S141" si="108">IFERROR(R78/F78, 0)</f>
        <v>0</v>
      </c>
      <c r="T78" s="235"/>
      <c r="U78" s="238"/>
      <c r="W78" s="239"/>
      <c r="X78" s="240">
        <f>SUM(X75:X77)</f>
        <v>0</v>
      </c>
      <c r="Y78" s="240">
        <f t="shared" ref="Y78:AJ78" si="109">SUM(Y75:Y77)</f>
        <v>0</v>
      </c>
      <c r="Z78" s="240">
        <f t="shared" si="109"/>
        <v>0</v>
      </c>
      <c r="AA78" s="240">
        <f t="shared" si="109"/>
        <v>0</v>
      </c>
      <c r="AB78" s="240">
        <f t="shared" si="109"/>
        <v>0</v>
      </c>
      <c r="AC78" s="240">
        <f t="shared" si="109"/>
        <v>0</v>
      </c>
      <c r="AD78" s="240">
        <f>SUM(AD75:AD77)</f>
        <v>0</v>
      </c>
      <c r="AE78" s="240">
        <f t="shared" si="109"/>
        <v>0</v>
      </c>
      <c r="AF78" s="240">
        <f t="shared" si="109"/>
        <v>0</v>
      </c>
      <c r="AG78" s="240">
        <f t="shared" si="109"/>
        <v>0</v>
      </c>
      <c r="AH78" s="240">
        <f t="shared" si="109"/>
        <v>0</v>
      </c>
      <c r="AI78" s="240">
        <f t="shared" si="109"/>
        <v>0</v>
      </c>
      <c r="AJ78" s="240">
        <f t="shared" si="109"/>
        <v>0</v>
      </c>
      <c r="AK78" s="241" t="str">
        <f t="shared" si="107"/>
        <v>In Balance</v>
      </c>
    </row>
    <row r="79" spans="2:37" outlineLevel="2" x14ac:dyDescent="0.25">
      <c r="B79" s="172">
        <v>74</v>
      </c>
      <c r="C79" s="192">
        <v>4030</v>
      </c>
      <c r="D79" s="193" t="s">
        <v>645</v>
      </c>
      <c r="E79" s="13"/>
      <c r="F79" s="13"/>
      <c r="G79" s="13"/>
      <c r="H79" s="29">
        <f>IFERROR(($G79/'FY 2026-27 Budget Summary'!$F$8)*12, 0)</f>
        <v>0</v>
      </c>
      <c r="I79" s="47" t="s">
        <v>695</v>
      </c>
      <c r="J79" s="13" t="s">
        <v>591</v>
      </c>
      <c r="K79" s="348"/>
      <c r="L79" s="349"/>
      <c r="M79" s="349"/>
      <c r="N79" s="15"/>
      <c r="O79" s="29">
        <f>ROUND(IF($J79='Drop Down Options'!$H$3,'Assumptions - Parish'!$E$15*'Assumptions - Arch'!$E$28,IF(Administrative!$J79='Drop Down Options'!$H$4,(1+Administrative!$K79)*Administrative!$H79,IF(Administrative!$J79='Drop Down Options'!$H$5,Administrative!$H79+Administrative!$L79, IF($J79='Drop Down Options'!$H$6, $M79, "CHECK")))),0)</f>
        <v>0</v>
      </c>
      <c r="P79" s="29">
        <f t="shared" si="102"/>
        <v>0</v>
      </c>
      <c r="Q79" s="31">
        <f t="shared" si="103"/>
        <v>0</v>
      </c>
      <c r="R79" s="29">
        <f t="shared" ref="R79:R83" si="110">ROUND(($O79-$F79),0)</f>
        <v>0</v>
      </c>
      <c r="S79" s="31">
        <f t="shared" si="108"/>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111">SUM(X79:AI79)</f>
        <v>0</v>
      </c>
      <c r="AK79" s="195" t="str">
        <f t="shared" si="107"/>
        <v>In Balance</v>
      </c>
    </row>
    <row r="80" spans="2:37" outlineLevel="2" x14ac:dyDescent="0.2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Options'!$H$3,(1+$I80)*Administrative!$H80,IF(Administrative!$J80='Drop Down Options'!$H$4,(1+Administrative!$K80)*Administrative!$H80,IF(Administrative!$J80='Drop Down Options'!$H$5,Administrative!$H80+Administrative!$L80,IF($J80='Drop Down Options'!$H$6,Administrative!$M80,"CHECK")))), 0)</f>
        <v>0</v>
      </c>
      <c r="P80" s="29">
        <f t="shared" si="102"/>
        <v>0</v>
      </c>
      <c r="Q80" s="31">
        <f t="shared" si="103"/>
        <v>0</v>
      </c>
      <c r="R80" s="29">
        <f t="shared" si="110"/>
        <v>0</v>
      </c>
      <c r="S80" s="31">
        <f t="shared" si="108"/>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111"/>
        <v>0</v>
      </c>
      <c r="AK80" s="195" t="str">
        <f t="shared" si="107"/>
        <v>In Balance</v>
      </c>
    </row>
    <row r="81" spans="2:37" outlineLevel="2" x14ac:dyDescent="0.25">
      <c r="B81" s="172">
        <v>76</v>
      </c>
      <c r="C81" s="192">
        <v>4050.1</v>
      </c>
      <c r="D81" s="193" t="s">
        <v>681</v>
      </c>
      <c r="E81" s="13"/>
      <c r="F81" s="13"/>
      <c r="G81" s="13"/>
      <c r="H81" s="614">
        <f>IFERROR(($G81/'FY 2026-27 Budget Summary'!$F$8)*12, 0)</f>
        <v>0</v>
      </c>
      <c r="I81" s="30">
        <f>'Assumptions - Arch'!C17</f>
        <v>0.08</v>
      </c>
      <c r="J81" s="13" t="s">
        <v>591</v>
      </c>
      <c r="K81" s="348"/>
      <c r="L81" s="349"/>
      <c r="M81" s="349"/>
      <c r="N81" s="15"/>
      <c r="O81" s="29">
        <f>ROUND(IF($J81='Drop Down Options'!$H$3,(1+$I81)*Administrative!$H81,IF(Administrative!$J81='Drop Down Options'!$H$4,(1+Administrative!$K81)*Administrative!$H81,IF(Administrative!$J81='Drop Down Options'!$H$5,Administrative!$H81+Administrative!$L81,IF($J81='Drop Down Options'!$H$6,Administrative!$M81,"CHECK")))), 0)</f>
        <v>0</v>
      </c>
      <c r="P81" s="29">
        <f t="shared" si="102"/>
        <v>0</v>
      </c>
      <c r="Q81" s="31">
        <f t="shared" si="103"/>
        <v>0</v>
      </c>
      <c r="R81" s="29">
        <f t="shared" si="110"/>
        <v>0</v>
      </c>
      <c r="S81" s="31">
        <f t="shared" si="108"/>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111"/>
        <v>0</v>
      </c>
      <c r="AK81" s="195" t="str">
        <f t="shared" si="107"/>
        <v>In Balance</v>
      </c>
    </row>
    <row r="82" spans="2:37" outlineLevel="2" x14ac:dyDescent="0.25">
      <c r="B82" s="172">
        <v>77</v>
      </c>
      <c r="C82" s="192">
        <v>4050.2</v>
      </c>
      <c r="D82" s="193" t="s">
        <v>682</v>
      </c>
      <c r="E82" s="13"/>
      <c r="F82" s="13"/>
      <c r="G82" s="13"/>
      <c r="H82" s="29">
        <f>IFERROR(($G82/'FY 2026-27 Budget Summary'!$F$8)*12, 0)</f>
        <v>0</v>
      </c>
      <c r="I82" s="30">
        <f>'Assumptions - Arch'!C18</f>
        <v>0.05</v>
      </c>
      <c r="J82" s="13" t="s">
        <v>591</v>
      </c>
      <c r="K82" s="348"/>
      <c r="L82" s="349"/>
      <c r="M82" s="349"/>
      <c r="N82" s="15"/>
      <c r="O82" s="29">
        <f>ROUND(IF($J82='Drop Down Options'!$H$3,(1+$I82)*Administrative!$H82,IF(Administrative!$J82='Drop Down Options'!$H$4,(1+Administrative!$K82)*Administrative!$H82,IF(Administrative!$J82='Drop Down Options'!$H$5,Administrative!$H82+Administrative!$L82,IF($J82='Drop Down Options'!$H$6,Administrative!$M82,"CHECK")))), 0)</f>
        <v>0</v>
      </c>
      <c r="P82" s="29">
        <f t="shared" si="102"/>
        <v>0</v>
      </c>
      <c r="Q82" s="31">
        <f t="shared" si="103"/>
        <v>0</v>
      </c>
      <c r="R82" s="29">
        <f t="shared" si="110"/>
        <v>0</v>
      </c>
      <c r="S82" s="31">
        <f t="shared" si="108"/>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111"/>
        <v>0</v>
      </c>
      <c r="AK82" s="195" t="str">
        <f t="shared" si="107"/>
        <v>In Balance</v>
      </c>
    </row>
    <row r="83" spans="2:37" outlineLevel="2" x14ac:dyDescent="0.2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Options'!$H$3,(1+$I83)*Administrative!$H83,IF(Administrative!$J83='Drop Down Options'!$H$4,(1+Administrative!$K83)*Administrative!$H83,IF(Administrative!$J83='Drop Down Options'!$H$5,Administrative!$H83+Administrative!$L83,IF($J83='Drop Down Options'!$H$6,Administrative!$M83,"CHECK")))), 0)</f>
        <v>0</v>
      </c>
      <c r="P83" s="29">
        <f t="shared" si="102"/>
        <v>0</v>
      </c>
      <c r="Q83" s="31">
        <f t="shared" si="103"/>
        <v>0</v>
      </c>
      <c r="R83" s="29">
        <f t="shared" si="110"/>
        <v>0</v>
      </c>
      <c r="S83" s="31">
        <f t="shared" si="108"/>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111"/>
        <v>0</v>
      </c>
      <c r="AK83" s="195" t="str">
        <f t="shared" si="107"/>
        <v>In Balance</v>
      </c>
    </row>
    <row r="84" spans="2:37" outlineLevel="2" x14ac:dyDescent="0.2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103"/>
        <v>0</v>
      </c>
      <c r="R84" s="40">
        <f>SUM(R81:R83)</f>
        <v>0</v>
      </c>
      <c r="S84" s="46">
        <f t="shared" si="108"/>
        <v>0</v>
      </c>
      <c r="T84" s="235"/>
      <c r="U84" s="238"/>
      <c r="W84" s="239"/>
      <c r="X84" s="240">
        <f>SUM(X81:X83)</f>
        <v>0</v>
      </c>
      <c r="Y84" s="240">
        <f t="shared" ref="Y84:AJ84" si="112">SUM(Y81:Y83)</f>
        <v>0</v>
      </c>
      <c r="Z84" s="240">
        <f t="shared" si="112"/>
        <v>0</v>
      </c>
      <c r="AA84" s="240">
        <f t="shared" si="112"/>
        <v>0</v>
      </c>
      <c r="AB84" s="240">
        <f t="shared" si="112"/>
        <v>0</v>
      </c>
      <c r="AC84" s="240">
        <f t="shared" si="112"/>
        <v>0</v>
      </c>
      <c r="AD84" s="240">
        <f>SUM(AD81:AD83)</f>
        <v>0</v>
      </c>
      <c r="AE84" s="240">
        <f t="shared" si="112"/>
        <v>0</v>
      </c>
      <c r="AF84" s="240">
        <f t="shared" si="112"/>
        <v>0</v>
      </c>
      <c r="AG84" s="240">
        <f t="shared" si="112"/>
        <v>0</v>
      </c>
      <c r="AH84" s="240">
        <f t="shared" si="112"/>
        <v>0</v>
      </c>
      <c r="AI84" s="240">
        <f t="shared" si="112"/>
        <v>0</v>
      </c>
      <c r="AJ84" s="240">
        <f t="shared" si="112"/>
        <v>0</v>
      </c>
      <c r="AK84" s="241" t="str">
        <f t="shared" si="107"/>
        <v>In Balance</v>
      </c>
    </row>
    <row r="85" spans="2:37" outlineLevel="2" x14ac:dyDescent="0.2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Options'!$H$3,(1+$I85)*Administrative!$H85,IF(Administrative!$J85='Drop Down Options'!$H$4,(1+Administrative!$K85)*Administrative!$H85,IF(Administrative!$J85='Drop Down Options'!$H$5,Administrative!$H85+Administrative!$L85,IF($J85='Drop Down Options'!$H$6,Administrative!$M85,"CHECK")))), 0)</f>
        <v>0</v>
      </c>
      <c r="P85" s="29">
        <f t="shared" si="102"/>
        <v>0</v>
      </c>
      <c r="Q85" s="31">
        <f t="shared" si="103"/>
        <v>0</v>
      </c>
      <c r="R85" s="29">
        <f t="shared" ref="R85:R89" si="113">ROUND(($O85-$F85),0)</f>
        <v>0</v>
      </c>
      <c r="S85" s="31">
        <f t="shared" si="108"/>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114">SUM(X85:AI85)</f>
        <v>0</v>
      </c>
      <c r="AK85" s="195" t="str">
        <f t="shared" si="107"/>
        <v>In Balance</v>
      </c>
    </row>
    <row r="86" spans="2:37" outlineLevel="2" x14ac:dyDescent="0.2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Options'!$H$3,(1+$I86)*Administrative!$H86,IF(Administrative!$J86='Drop Down Options'!$H$4,(1+Administrative!$K86)*Administrative!$H86,IF(Administrative!$J86='Drop Down Options'!$H$5,Administrative!$H86+Administrative!$L86,IF($J86='Drop Down Options'!$H$6,Administrative!$M86,"CHECK")))), 0)</f>
        <v>0</v>
      </c>
      <c r="P86" s="29">
        <f t="shared" si="102"/>
        <v>0</v>
      </c>
      <c r="Q86" s="31">
        <f t="shared" si="103"/>
        <v>0</v>
      </c>
      <c r="R86" s="29">
        <f t="shared" si="113"/>
        <v>0</v>
      </c>
      <c r="S86" s="31">
        <f t="shared" si="108"/>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114"/>
        <v>0</v>
      </c>
      <c r="AK86" s="195" t="str">
        <f t="shared" si="107"/>
        <v>In Balance</v>
      </c>
    </row>
    <row r="87" spans="2:37" outlineLevel="2" x14ac:dyDescent="0.2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Options'!$H$3,(1+$I87)*Administrative!$H87,IF(Administrative!$J87='Drop Down Options'!$H$4,(1+Administrative!$K87)*Administrative!$H87,IF(Administrative!$J87='Drop Down Options'!$H$5,Administrative!$H87+Administrative!$L87,IF($J87='Drop Down Options'!$H$6,Administrative!$M87,"CHECK")))), 0)</f>
        <v>0</v>
      </c>
      <c r="P87" s="29">
        <f t="shared" si="102"/>
        <v>0</v>
      </c>
      <c r="Q87" s="31">
        <f t="shared" si="103"/>
        <v>0</v>
      </c>
      <c r="R87" s="29">
        <f t="shared" si="113"/>
        <v>0</v>
      </c>
      <c r="S87" s="31">
        <f t="shared" si="108"/>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114"/>
        <v>0</v>
      </c>
      <c r="AK87" s="195" t="str">
        <f t="shared" si="107"/>
        <v>In Balance</v>
      </c>
    </row>
    <row r="88" spans="2:37" outlineLevel="2" x14ac:dyDescent="0.2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Options'!$H$3,(1+$I88)*Administrative!$H88,IF(Administrative!$J88='Drop Down Options'!$H$4,(1+Administrative!$K88)*Administrative!$H88,IF(Administrative!$J88='Drop Down Options'!$H$5,Administrative!$H88+Administrative!$L88,IF($J88='Drop Down Options'!$H$6,Administrative!$M88,"CHECK")))), 0)</f>
        <v>0</v>
      </c>
      <c r="P88" s="29">
        <f t="shared" si="102"/>
        <v>0</v>
      </c>
      <c r="Q88" s="31">
        <f t="shared" si="103"/>
        <v>0</v>
      </c>
      <c r="R88" s="29">
        <f t="shared" si="113"/>
        <v>0</v>
      </c>
      <c r="S88" s="31">
        <f t="shared" si="108"/>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114"/>
        <v>0</v>
      </c>
      <c r="AK88" s="195" t="str">
        <f t="shared" si="107"/>
        <v>In Balance</v>
      </c>
    </row>
    <row r="89" spans="2:37" outlineLevel="2" x14ac:dyDescent="0.2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Options'!$H$3,(1+$I89)*Administrative!$H89,IF(Administrative!$J89='Drop Down Options'!$H$4,(1+Administrative!$K89)*Administrative!$H89,IF(Administrative!$J89='Drop Down Options'!$H$5,Administrative!$H89+Administrative!$L89,IF($J89='Drop Down Options'!$H$6,Administrative!$M89,"CHECK")))), 0)</f>
        <v>0</v>
      </c>
      <c r="P89" s="29">
        <f t="shared" si="102"/>
        <v>0</v>
      </c>
      <c r="Q89" s="31">
        <f t="shared" si="103"/>
        <v>0</v>
      </c>
      <c r="R89" s="29">
        <f t="shared" si="113"/>
        <v>0</v>
      </c>
      <c r="S89" s="31">
        <f t="shared" si="108"/>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114"/>
        <v>0</v>
      </c>
      <c r="AK89" s="195" t="str">
        <f t="shared" si="107"/>
        <v>In Balance</v>
      </c>
    </row>
    <row r="90" spans="2:37" s="208" customFormat="1" outlineLevel="1" x14ac:dyDescent="0.2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103"/>
        <v>0</v>
      </c>
      <c r="R90" s="34">
        <f>R78+SUM(R79:R80)+R84+SUM(R85:R89)</f>
        <v>0</v>
      </c>
      <c r="S90" s="36">
        <f t="shared" si="108"/>
        <v>0</v>
      </c>
      <c r="T90" s="206"/>
      <c r="U90" s="207"/>
      <c r="W90" s="209"/>
      <c r="X90" s="34">
        <f t="shared" ref="X90:AJ90" si="115">X78+SUM(X79:X80)+X84+SUM(X85:X89)</f>
        <v>0</v>
      </c>
      <c r="Y90" s="34">
        <f t="shared" si="115"/>
        <v>0</v>
      </c>
      <c r="Z90" s="34">
        <f t="shared" si="115"/>
        <v>0</v>
      </c>
      <c r="AA90" s="34">
        <f t="shared" si="115"/>
        <v>0</v>
      </c>
      <c r="AB90" s="34">
        <f t="shared" si="115"/>
        <v>0</v>
      </c>
      <c r="AC90" s="34">
        <f t="shared" si="115"/>
        <v>0</v>
      </c>
      <c r="AD90" s="34">
        <f t="shared" si="115"/>
        <v>0</v>
      </c>
      <c r="AE90" s="34">
        <f t="shared" si="115"/>
        <v>0</v>
      </c>
      <c r="AF90" s="34">
        <f t="shared" si="115"/>
        <v>0</v>
      </c>
      <c r="AG90" s="34">
        <f t="shared" si="115"/>
        <v>0</v>
      </c>
      <c r="AH90" s="34">
        <f t="shared" si="115"/>
        <v>0</v>
      </c>
      <c r="AI90" s="34">
        <f t="shared" si="115"/>
        <v>0</v>
      </c>
      <c r="AJ90" s="34">
        <f t="shared" si="115"/>
        <v>0</v>
      </c>
      <c r="AK90" s="210" t="str">
        <f t="shared" si="107"/>
        <v>In Balance</v>
      </c>
    </row>
    <row r="91" spans="2:37" outlineLevel="2" x14ac:dyDescent="0.2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2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Options'!$H$3,(1+$I92)*Administrative!$H92,IF(Administrative!$J92='Drop Down Options'!$H$4,(1+Administrative!$K92)*Administrative!$H92,IF(Administrative!$J92='Drop Down Options'!$H$5,Administrative!$H92+Administrative!$L92,IF($J92='Drop Down Options'!$H$6,Administrative!$M92,"CHECK")))), 0)</f>
        <v>0</v>
      </c>
      <c r="P92" s="29">
        <f t="shared" ref="P92:P102" si="116">ROUND(($O92-$H92),0)</f>
        <v>0</v>
      </c>
      <c r="Q92" s="31">
        <f t="shared" ref="Q92:Q103" si="117">IFERROR(P92/H92, 0)</f>
        <v>0</v>
      </c>
      <c r="R92" s="29">
        <f t="shared" ref="R92:R102" si="118">ROUND(($O92-$F92),0)</f>
        <v>0</v>
      </c>
      <c r="S92" s="31">
        <f t="shared" si="108"/>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119">SUM(X92:AI92)</f>
        <v>0</v>
      </c>
      <c r="AK92" s="195" t="str">
        <f t="shared" ref="AK92:AK103" si="120">IF(AJ92=O92,"In Balance",CONCATENATE("Out of Balance by $",AJ92-O92))</f>
        <v>In Balance</v>
      </c>
    </row>
    <row r="93" spans="2:37" outlineLevel="2" x14ac:dyDescent="0.2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Options'!$H$3,(1+$I93)*Administrative!$H93,IF(Administrative!$J93='Drop Down Options'!$H$4,(1+Administrative!$K93)*Administrative!$H93,IF(Administrative!$J93='Drop Down Options'!$H$5,Administrative!$H93+Administrative!$L93,IF($J93='Drop Down Options'!$H$6,Administrative!$M93,"CHECK")))), 0)</f>
        <v>0</v>
      </c>
      <c r="P93" s="29">
        <f t="shared" si="116"/>
        <v>0</v>
      </c>
      <c r="Q93" s="31">
        <f t="shared" si="117"/>
        <v>0</v>
      </c>
      <c r="R93" s="29">
        <f t="shared" si="118"/>
        <v>0</v>
      </c>
      <c r="S93" s="31">
        <f t="shared" si="108"/>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119"/>
        <v>0</v>
      </c>
      <c r="AK93" s="195" t="str">
        <f t="shared" si="120"/>
        <v>In Balance</v>
      </c>
    </row>
    <row r="94" spans="2:37" outlineLevel="2" x14ac:dyDescent="0.2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Options'!$H$3,(1+$I94)*Administrative!$H94,IF(Administrative!$J94='Drop Down Options'!$H$4,(1+Administrative!$K94)*Administrative!$H94,IF(Administrative!$J94='Drop Down Options'!$H$5,Administrative!$H94+Administrative!$L94,IF($J94='Drop Down Options'!$H$6,Administrative!$M94,"CHECK")))), 0)</f>
        <v>0</v>
      </c>
      <c r="P94" s="29">
        <f t="shared" si="116"/>
        <v>0</v>
      </c>
      <c r="Q94" s="31">
        <f t="shared" si="117"/>
        <v>0</v>
      </c>
      <c r="R94" s="29">
        <f t="shared" si="118"/>
        <v>0</v>
      </c>
      <c r="S94" s="31">
        <f t="shared" si="108"/>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119"/>
        <v>0</v>
      </c>
      <c r="AK94" s="195" t="str">
        <f t="shared" si="120"/>
        <v>In Balance</v>
      </c>
    </row>
    <row r="95" spans="2:37" outlineLevel="2" x14ac:dyDescent="0.2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Options'!$H$3,(1+$I95)*Administrative!$H95,IF(Administrative!$J95='Drop Down Options'!$H$4,(1+Administrative!$K95)*Administrative!$H95,IF(Administrative!$J95='Drop Down Options'!$H$5,Administrative!$H95+Administrative!$L95,IF($J95='Drop Down Options'!$H$6,Administrative!$M95,"CHECK")))), 0)</f>
        <v>0</v>
      </c>
      <c r="P95" s="29">
        <f t="shared" si="116"/>
        <v>0</v>
      </c>
      <c r="Q95" s="31">
        <f t="shared" si="117"/>
        <v>0</v>
      </c>
      <c r="R95" s="29">
        <f t="shared" si="118"/>
        <v>0</v>
      </c>
      <c r="S95" s="31">
        <f t="shared" si="108"/>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119"/>
        <v>0</v>
      </c>
      <c r="AK95" s="195" t="str">
        <f t="shared" si="120"/>
        <v>In Balance</v>
      </c>
    </row>
    <row r="96" spans="2:37" outlineLevel="2" x14ac:dyDescent="0.2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Options'!$H$3,(1+$I96)*Administrative!$H96,IF(Administrative!$J96='Drop Down Options'!$H$4,(1+Administrative!$K96)*Administrative!$H96,IF(Administrative!$J96='Drop Down Options'!$H$5,Administrative!$H96+Administrative!$L96,IF($J96='Drop Down Options'!$H$6,Administrative!$M96,"CHECK")))), 0)</f>
        <v>0</v>
      </c>
      <c r="P96" s="29">
        <f t="shared" si="116"/>
        <v>0</v>
      </c>
      <c r="Q96" s="31">
        <f t="shared" si="117"/>
        <v>0</v>
      </c>
      <c r="R96" s="29">
        <f t="shared" si="118"/>
        <v>0</v>
      </c>
      <c r="S96" s="31">
        <f t="shared" si="108"/>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119"/>
        <v>0</v>
      </c>
      <c r="AK96" s="195" t="str">
        <f t="shared" si="120"/>
        <v>In Balance</v>
      </c>
    </row>
    <row r="97" spans="2:37" outlineLevel="2" x14ac:dyDescent="0.2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Options'!$H$3,(1+$I97)*Administrative!$H97,IF(Administrative!$J97='Drop Down Options'!$H$4,(1+Administrative!$K97)*Administrative!$H97,IF(Administrative!$J97='Drop Down Options'!$H$5,Administrative!$H97+Administrative!$L97,IF($J97='Drop Down Options'!$H$6,Administrative!$M97,"CHECK")))), 0)</f>
        <v>0</v>
      </c>
      <c r="P97" s="29">
        <f t="shared" si="116"/>
        <v>0</v>
      </c>
      <c r="Q97" s="31">
        <f t="shared" si="117"/>
        <v>0</v>
      </c>
      <c r="R97" s="29">
        <f t="shared" si="118"/>
        <v>0</v>
      </c>
      <c r="S97" s="31">
        <f t="shared" si="108"/>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119"/>
        <v>0</v>
      </c>
      <c r="AK97" s="195" t="str">
        <f t="shared" si="120"/>
        <v>In Balance</v>
      </c>
    </row>
    <row r="98" spans="2:37" outlineLevel="2" x14ac:dyDescent="0.2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Options'!$H$3,(1+$I98)*Administrative!$H98,IF(Administrative!$J98='Drop Down Options'!$H$4,(1+Administrative!$K98)*Administrative!$H98,IF(Administrative!$J98='Drop Down Options'!$H$5,Administrative!$H98+Administrative!$L98,IF($J98='Drop Down Options'!$H$6,Administrative!$M98,"CHECK")))), 0)</f>
        <v>0</v>
      </c>
      <c r="P98" s="29">
        <f t="shared" si="116"/>
        <v>0</v>
      </c>
      <c r="Q98" s="31">
        <f t="shared" si="117"/>
        <v>0</v>
      </c>
      <c r="R98" s="29">
        <f t="shared" si="118"/>
        <v>0</v>
      </c>
      <c r="S98" s="31">
        <f t="shared" si="108"/>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119"/>
        <v>0</v>
      </c>
      <c r="AK98" s="195" t="str">
        <f t="shared" si="120"/>
        <v>In Balance</v>
      </c>
    </row>
    <row r="99" spans="2:37" outlineLevel="2" x14ac:dyDescent="0.2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Options'!$H$3,(1+$I99)*Administrative!$H99,IF(Administrative!$J99='Drop Down Options'!$H$4,(1+Administrative!$K99)*Administrative!$H99,IF(Administrative!$J99='Drop Down Options'!$H$5,Administrative!$H99+Administrative!$L99,IF($J99='Drop Down Options'!$H$6,Administrative!$M99,"CHECK")))), 0)</f>
        <v>0</v>
      </c>
      <c r="P99" s="29">
        <f t="shared" si="116"/>
        <v>0</v>
      </c>
      <c r="Q99" s="31">
        <f t="shared" si="117"/>
        <v>0</v>
      </c>
      <c r="R99" s="29">
        <f t="shared" si="118"/>
        <v>0</v>
      </c>
      <c r="S99" s="31">
        <f t="shared" si="108"/>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119"/>
        <v>0</v>
      </c>
      <c r="AK99" s="195" t="str">
        <f t="shared" si="120"/>
        <v>In Balance</v>
      </c>
    </row>
    <row r="100" spans="2:37" outlineLevel="2" x14ac:dyDescent="0.2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Options'!$H$3,(1+$I100)*Administrative!$H100,IF(Administrative!$J100='Drop Down Options'!$H$4,(1+Administrative!$K100)*Administrative!$H100,IF(Administrative!$J100='Drop Down Options'!$H$5,Administrative!$H100+Administrative!$L100,IF($J100='Drop Down Options'!$H$6,Administrative!$M100,"CHECK")))), 0)</f>
        <v>0</v>
      </c>
      <c r="P100" s="29">
        <f t="shared" si="116"/>
        <v>0</v>
      </c>
      <c r="Q100" s="31">
        <f t="shared" si="117"/>
        <v>0</v>
      </c>
      <c r="R100" s="29">
        <f t="shared" si="118"/>
        <v>0</v>
      </c>
      <c r="S100" s="31">
        <f t="shared" si="108"/>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119"/>
        <v>0</v>
      </c>
      <c r="AK100" s="195" t="str">
        <f t="shared" si="120"/>
        <v>In Balance</v>
      </c>
    </row>
    <row r="101" spans="2:37" outlineLevel="2" x14ac:dyDescent="0.2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Options'!$H$3,(1+$I101)*Administrative!$H101,IF(Administrative!$J101='Drop Down Options'!$H$4,(1+Administrative!$K101)*Administrative!$H101,IF(Administrative!$J101='Drop Down Options'!$H$5,Administrative!$H101+Administrative!$L101,IF($J101='Drop Down Options'!$H$6,Administrative!$M101,"CHECK")))), 0)</f>
        <v>0</v>
      </c>
      <c r="P101" s="29">
        <f t="shared" si="116"/>
        <v>0</v>
      </c>
      <c r="Q101" s="31">
        <f t="shared" si="117"/>
        <v>0</v>
      </c>
      <c r="R101" s="29">
        <f t="shared" si="118"/>
        <v>0</v>
      </c>
      <c r="S101" s="31">
        <f t="shared" si="108"/>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119"/>
        <v>0</v>
      </c>
      <c r="AK101" s="195" t="str">
        <f t="shared" si="120"/>
        <v>In Balance</v>
      </c>
    </row>
    <row r="102" spans="2:37" outlineLevel="2" x14ac:dyDescent="0.2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Options'!$H$3,(1+$I102)*Administrative!$H102,IF(Administrative!$J102='Drop Down Options'!$H$4,(1+Administrative!$K102)*Administrative!$H102,IF(Administrative!$J102='Drop Down Options'!$H$5,Administrative!$H102+Administrative!$L102,IF($J102='Drop Down Options'!$H$6,Administrative!$M102,"CHECK")))), 0)</f>
        <v>0</v>
      </c>
      <c r="P102" s="29">
        <f t="shared" si="116"/>
        <v>0</v>
      </c>
      <c r="Q102" s="31">
        <f t="shared" si="117"/>
        <v>0</v>
      </c>
      <c r="R102" s="29">
        <f t="shared" si="118"/>
        <v>0</v>
      </c>
      <c r="S102" s="31">
        <f t="shared" si="108"/>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119"/>
        <v>0</v>
      </c>
      <c r="AK102" s="195" t="str">
        <f t="shared" si="120"/>
        <v>In Balance</v>
      </c>
    </row>
    <row r="103" spans="2:37" s="208" customFormat="1" outlineLevel="1" x14ac:dyDescent="0.25">
      <c r="B103" s="172">
        <v>98</v>
      </c>
      <c r="C103" s="205" t="s">
        <v>933</v>
      </c>
      <c r="D103" s="206" t="s">
        <v>629</v>
      </c>
      <c r="E103" s="34">
        <f>SUM(E92:E102)</f>
        <v>0</v>
      </c>
      <c r="F103" s="34">
        <f>SUM(F92:F102)</f>
        <v>0</v>
      </c>
      <c r="G103" s="34">
        <f t="shared" ref="G103:R103" si="121">SUM(G92:G102)</f>
        <v>0</v>
      </c>
      <c r="H103" s="34">
        <f t="shared" si="121"/>
        <v>0</v>
      </c>
      <c r="I103" s="35"/>
      <c r="J103" s="34"/>
      <c r="K103" s="36"/>
      <c r="L103" s="34">
        <f t="shared" si="121"/>
        <v>0</v>
      </c>
      <c r="M103" s="34">
        <f t="shared" si="121"/>
        <v>0</v>
      </c>
      <c r="N103" s="37"/>
      <c r="O103" s="34">
        <f t="shared" si="121"/>
        <v>0</v>
      </c>
      <c r="P103" s="34">
        <f t="shared" si="121"/>
        <v>0</v>
      </c>
      <c r="Q103" s="36">
        <f t="shared" si="117"/>
        <v>0</v>
      </c>
      <c r="R103" s="34">
        <f t="shared" si="121"/>
        <v>0</v>
      </c>
      <c r="S103" s="36">
        <f t="shared" si="108"/>
        <v>0</v>
      </c>
      <c r="T103" s="206"/>
      <c r="U103" s="207"/>
      <c r="W103" s="209"/>
      <c r="X103" s="34">
        <f t="shared" ref="X103:AJ103" si="122">SUM(X92:X102)</f>
        <v>0</v>
      </c>
      <c r="Y103" s="34">
        <f t="shared" si="122"/>
        <v>0</v>
      </c>
      <c r="Z103" s="34">
        <f t="shared" si="122"/>
        <v>0</v>
      </c>
      <c r="AA103" s="34">
        <f t="shared" si="122"/>
        <v>0</v>
      </c>
      <c r="AB103" s="34">
        <f t="shared" si="122"/>
        <v>0</v>
      </c>
      <c r="AC103" s="34">
        <f t="shared" si="122"/>
        <v>0</v>
      </c>
      <c r="AD103" s="34">
        <f t="shared" si="122"/>
        <v>0</v>
      </c>
      <c r="AE103" s="34">
        <f t="shared" si="122"/>
        <v>0</v>
      </c>
      <c r="AF103" s="34">
        <f t="shared" si="122"/>
        <v>0</v>
      </c>
      <c r="AG103" s="34">
        <f t="shared" si="122"/>
        <v>0</v>
      </c>
      <c r="AH103" s="34">
        <f t="shared" si="122"/>
        <v>0</v>
      </c>
      <c r="AI103" s="34">
        <f t="shared" si="122"/>
        <v>0</v>
      </c>
      <c r="AJ103" s="34">
        <f t="shared" si="122"/>
        <v>0</v>
      </c>
      <c r="AK103" s="210" t="str">
        <f t="shared" si="120"/>
        <v>In Balance</v>
      </c>
    </row>
    <row r="104" spans="2:37" outlineLevel="2" x14ac:dyDescent="0.2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2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Options'!$H$3,(1+$I105)*Administrative!$H105,IF(Administrative!$J105='Drop Down Options'!$H$4,(1+Administrative!$K105)*Administrative!$H105,IF(Administrative!$J105='Drop Down Options'!$H$5,Administrative!$H105+Administrative!$L105,IF($J105='Drop Down Options'!$H$6,Administrative!$M105,"CHECK")))), 0)</f>
        <v>0</v>
      </c>
      <c r="P105" s="29">
        <f t="shared" ref="P105:P117" si="123">ROUND(($O105-$H105),0)</f>
        <v>0</v>
      </c>
      <c r="Q105" s="31">
        <f t="shared" ref="Q105:Q118" si="124">IFERROR(P105/H105, 0)</f>
        <v>0</v>
      </c>
      <c r="R105" s="29">
        <f t="shared" ref="R105:R114" si="125">ROUND(($O105-$F105),0)</f>
        <v>0</v>
      </c>
      <c r="S105" s="31">
        <f t="shared" si="108"/>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26">SUM(X105:AI105)</f>
        <v>0</v>
      </c>
      <c r="AK105" s="195" t="str">
        <f t="shared" ref="AK105:AK118" si="127">IF(AJ105=O105,"In Balance",CONCATENATE("Out of Balance by $",AJ105-O105))</f>
        <v>In Balance</v>
      </c>
    </row>
    <row r="106" spans="2:37" outlineLevel="2" x14ac:dyDescent="0.2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Options'!$H$3,(1+$I106)*Administrative!$H106,IF(Administrative!$J106='Drop Down Options'!$H$4,(1+Administrative!$K106)*Administrative!$H106,IF(Administrative!$J106='Drop Down Options'!$H$5,Administrative!$H106+Administrative!$L106,IF($J106='Drop Down Options'!$H$6,Administrative!$M106,"CHECK")))), 0)</f>
        <v>0</v>
      </c>
      <c r="P106" s="29">
        <f t="shared" si="123"/>
        <v>0</v>
      </c>
      <c r="Q106" s="31">
        <f t="shared" si="124"/>
        <v>0</v>
      </c>
      <c r="R106" s="29">
        <f t="shared" si="125"/>
        <v>0</v>
      </c>
      <c r="S106" s="31">
        <f t="shared" si="108"/>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26"/>
        <v>0</v>
      </c>
      <c r="AK106" s="195" t="str">
        <f t="shared" si="127"/>
        <v>In Balance</v>
      </c>
    </row>
    <row r="107" spans="2:37" outlineLevel="2" x14ac:dyDescent="0.2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Options'!$H$3,(1+$I107)*Administrative!$H107,IF(Administrative!$J107='Drop Down Options'!$H$4,(1+Administrative!$K107)*Administrative!$H107,IF(Administrative!$J107='Drop Down Options'!$H$5,Administrative!$H107+Administrative!$L107,IF($J107='Drop Down Options'!$H$6,Administrative!$M107,"CHECK")))), 0)</f>
        <v>0</v>
      </c>
      <c r="P107" s="29">
        <f t="shared" si="123"/>
        <v>0</v>
      </c>
      <c r="Q107" s="31">
        <f t="shared" si="124"/>
        <v>0</v>
      </c>
      <c r="R107" s="29">
        <f t="shared" si="125"/>
        <v>0</v>
      </c>
      <c r="S107" s="31">
        <f t="shared" si="108"/>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26"/>
        <v>0</v>
      </c>
      <c r="AK107" s="195" t="str">
        <f t="shared" si="127"/>
        <v>In Balance</v>
      </c>
    </row>
    <row r="108" spans="2:37" outlineLevel="2" x14ac:dyDescent="0.2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Options'!$H$3,(1+$I108)*Administrative!$H108,IF(Administrative!$J108='Drop Down Options'!$H$4,(1+Administrative!$K108)*Administrative!$H108,IF(Administrative!$J108='Drop Down Options'!$H$5,Administrative!$H108+Administrative!$L108,IF($J108='Drop Down Options'!$H$6,Administrative!$M108,"CHECK")))), 0)</f>
        <v>0</v>
      </c>
      <c r="P108" s="29">
        <f t="shared" si="123"/>
        <v>0</v>
      </c>
      <c r="Q108" s="31">
        <f t="shared" si="124"/>
        <v>0</v>
      </c>
      <c r="R108" s="29">
        <f t="shared" si="125"/>
        <v>0</v>
      </c>
      <c r="S108" s="31">
        <f t="shared" si="108"/>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26"/>
        <v>0</v>
      </c>
      <c r="AK108" s="195" t="str">
        <f t="shared" si="127"/>
        <v>In Balance</v>
      </c>
    </row>
    <row r="109" spans="2:37" outlineLevel="2" x14ac:dyDescent="0.2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Options'!$H$3,(1+$I109)*Administrative!$H109,IF(Administrative!$J109='Drop Down Options'!$H$4,(1+Administrative!$K109)*Administrative!$H109,IF(Administrative!$J109='Drop Down Options'!$H$5,Administrative!$H109+Administrative!$L109,IF($J109='Drop Down Options'!$H$6,Administrative!$M109,"CHECK")))), 0)</f>
        <v>0</v>
      </c>
      <c r="P109" s="29">
        <f t="shared" si="123"/>
        <v>0</v>
      </c>
      <c r="Q109" s="31">
        <f t="shared" si="124"/>
        <v>0</v>
      </c>
      <c r="R109" s="29">
        <f t="shared" si="125"/>
        <v>0</v>
      </c>
      <c r="S109" s="31">
        <f t="shared" si="108"/>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26"/>
        <v>0</v>
      </c>
      <c r="AK109" s="195" t="str">
        <f t="shared" si="127"/>
        <v>In Balance</v>
      </c>
    </row>
    <row r="110" spans="2:37" outlineLevel="2" x14ac:dyDescent="0.2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Options'!$H$3,(1+$I110)*Administrative!$H110,IF(Administrative!$J110='Drop Down Options'!$H$4,(1+Administrative!$K110)*Administrative!$H110,IF(Administrative!$J110='Drop Down Options'!$H$5,Administrative!$H110+Administrative!$L110,IF($J110='Drop Down Options'!$H$6,Administrative!$M110,"CHECK")))), 0)</f>
        <v>0</v>
      </c>
      <c r="P110" s="29">
        <f t="shared" si="123"/>
        <v>0</v>
      </c>
      <c r="Q110" s="31">
        <f t="shared" si="124"/>
        <v>0</v>
      </c>
      <c r="R110" s="29">
        <f t="shared" si="125"/>
        <v>0</v>
      </c>
      <c r="S110" s="31">
        <f t="shared" si="108"/>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26"/>
        <v>0</v>
      </c>
      <c r="AK110" s="195" t="str">
        <f t="shared" si="127"/>
        <v>In Balance</v>
      </c>
    </row>
    <row r="111" spans="2:37" outlineLevel="2" x14ac:dyDescent="0.2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Options'!$H$3,(1+$I111)*Administrative!$H111,IF(Administrative!$J111='Drop Down Options'!$H$4,(1+Administrative!$K111)*Administrative!$H111,IF(Administrative!$J111='Drop Down Options'!$H$5,Administrative!$H111+Administrative!$L111,IF($J111='Drop Down Options'!$H$6,Administrative!$M111,"CHECK")))), 0)</f>
        <v>0</v>
      </c>
      <c r="P111" s="29">
        <f t="shared" si="123"/>
        <v>0</v>
      </c>
      <c r="Q111" s="31">
        <f t="shared" si="124"/>
        <v>0</v>
      </c>
      <c r="R111" s="29">
        <f t="shared" si="125"/>
        <v>0</v>
      </c>
      <c r="S111" s="31">
        <f t="shared" si="108"/>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26"/>
        <v>0</v>
      </c>
      <c r="AK111" s="195" t="str">
        <f t="shared" si="127"/>
        <v>In Balance</v>
      </c>
    </row>
    <row r="112" spans="2:37" outlineLevel="2" x14ac:dyDescent="0.2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Options'!$H$3,(1+$I112)*Administrative!$H112,IF(Administrative!$J112='Drop Down Options'!$H$4,(1+Administrative!$K112)*Administrative!$H112,IF(Administrative!$J112='Drop Down Options'!$H$5,Administrative!$H112+Administrative!$L112,IF($J112='Drop Down Options'!$H$6,Administrative!$M112,"CHECK")))), 0)</f>
        <v>0</v>
      </c>
      <c r="P112" s="29">
        <f t="shared" si="123"/>
        <v>0</v>
      </c>
      <c r="Q112" s="31">
        <f t="shared" si="124"/>
        <v>0</v>
      </c>
      <c r="R112" s="29">
        <f t="shared" si="125"/>
        <v>0</v>
      </c>
      <c r="S112" s="31">
        <f t="shared" si="108"/>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26"/>
        <v>0</v>
      </c>
      <c r="AK112" s="195" t="str">
        <f t="shared" si="127"/>
        <v>In Balance</v>
      </c>
    </row>
    <row r="113" spans="2:37" outlineLevel="2" x14ac:dyDescent="0.25">
      <c r="B113" s="172">
        <v>108</v>
      </c>
      <c r="C113" s="192">
        <v>4510.1000000000004</v>
      </c>
      <c r="D113" s="193" t="s">
        <v>684</v>
      </c>
      <c r="E113" s="13"/>
      <c r="F113" s="13"/>
      <c r="G113" s="13"/>
      <c r="H113" s="29">
        <f>IFERROR(($G113/'FY 2026-27 Budget Summary'!$F$8)*12, 0)</f>
        <v>0</v>
      </c>
      <c r="I113" s="30">
        <f>'Assumptions - Arch'!$C$22</f>
        <v>7.0000000000000007E-2</v>
      </c>
      <c r="J113" s="13" t="s">
        <v>591</v>
      </c>
      <c r="K113" s="348"/>
      <c r="L113" s="349"/>
      <c r="M113" s="349"/>
      <c r="N113" s="15"/>
      <c r="O113" s="77">
        <f>ROUND(IF($J113='Drop Down Options'!$H$3,(1+$I113)*Administrative!$H113,IF(Administrative!$J113='Drop Down Options'!$H$4,(1+Administrative!$K113)*Administrative!$H113,IF(Administrative!$J113='Drop Down Options'!$H$5,Administrative!$H113+Administrative!$L113,IF($J113='Drop Down Options'!$H$6,Administrative!$M113,"CHECK")))), 0)</f>
        <v>0</v>
      </c>
      <c r="P113" s="29">
        <f t="shared" si="123"/>
        <v>0</v>
      </c>
      <c r="Q113" s="31">
        <f t="shared" si="124"/>
        <v>0</v>
      </c>
      <c r="R113" s="29">
        <f t="shared" si="125"/>
        <v>0</v>
      </c>
      <c r="S113" s="31">
        <f t="shared" si="108"/>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26"/>
        <v>0</v>
      </c>
      <c r="AK113" s="195" t="str">
        <f t="shared" si="127"/>
        <v>In Balance</v>
      </c>
    </row>
    <row r="114" spans="2:37" outlineLevel="2" x14ac:dyDescent="0.25">
      <c r="B114" s="172">
        <v>109</v>
      </c>
      <c r="C114" s="192">
        <v>4510.2</v>
      </c>
      <c r="D114" s="193" t="s">
        <v>564</v>
      </c>
      <c r="E114" s="13"/>
      <c r="F114" s="13"/>
      <c r="G114" s="13"/>
      <c r="H114" s="29">
        <f>IFERROR(($G114/'FY 2026-27 Budget Summary'!$F$8)*12, 0)</f>
        <v>0</v>
      </c>
      <c r="I114" s="30">
        <f>'Assumptions - Arch'!$C$23</f>
        <v>0.05</v>
      </c>
      <c r="J114" s="13" t="s">
        <v>591</v>
      </c>
      <c r="K114" s="348"/>
      <c r="L114" s="349"/>
      <c r="M114" s="349"/>
      <c r="N114" s="15"/>
      <c r="O114" s="29">
        <f>ROUND(IF($J114='Drop Down Options'!$H$3,(1+$I114)*Administrative!$H114,IF(Administrative!$J114='Drop Down Options'!$H$4,(1+Administrative!$K114)*Administrative!$H114,IF(Administrative!$J114='Drop Down Options'!$H$5,Administrative!$H114+Administrative!$L114,IF($J114='Drop Down Options'!$H$6,Administrative!$M114,"CHECK")))), 0)</f>
        <v>0</v>
      </c>
      <c r="P114" s="29">
        <f t="shared" si="123"/>
        <v>0</v>
      </c>
      <c r="Q114" s="31">
        <f t="shared" si="124"/>
        <v>0</v>
      </c>
      <c r="R114" s="29">
        <f t="shared" si="125"/>
        <v>0</v>
      </c>
      <c r="S114" s="31">
        <f t="shared" si="108"/>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26"/>
        <v>0</v>
      </c>
      <c r="AK114" s="195" t="str">
        <f t="shared" si="127"/>
        <v>In Balance</v>
      </c>
    </row>
    <row r="115" spans="2:37" outlineLevel="2" x14ac:dyDescent="0.2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24"/>
        <v>0</v>
      </c>
      <c r="R115" s="40">
        <f>SUM(R113:R114)</f>
        <v>0</v>
      </c>
      <c r="S115" s="46">
        <f t="shared" si="108"/>
        <v>0</v>
      </c>
      <c r="T115" s="235"/>
      <c r="U115" s="238"/>
      <c r="W115" s="239"/>
      <c r="X115" s="240">
        <f>X113+X114</f>
        <v>0</v>
      </c>
      <c r="Y115" s="240">
        <f t="shared" ref="Y115" si="128">Y113+Y114</f>
        <v>0</v>
      </c>
      <c r="Z115" s="240">
        <f t="shared" ref="Z115" si="129">Z113+Z114</f>
        <v>0</v>
      </c>
      <c r="AA115" s="240">
        <f t="shared" ref="AA115" si="130">AA113+AA114</f>
        <v>0</v>
      </c>
      <c r="AB115" s="240">
        <f t="shared" ref="AB115" si="131">AB113+AB114</f>
        <v>0</v>
      </c>
      <c r="AC115" s="240">
        <f t="shared" ref="AC115" si="132">AC113+AC114</f>
        <v>0</v>
      </c>
      <c r="AD115" s="240">
        <f t="shared" ref="AD115" si="133">AD113+AD114</f>
        <v>0</v>
      </c>
      <c r="AE115" s="240">
        <f t="shared" ref="AE115" si="134">AE113+AE114</f>
        <v>0</v>
      </c>
      <c r="AF115" s="240">
        <f t="shared" ref="AF115" si="135">AF113+AF114</f>
        <v>0</v>
      </c>
      <c r="AG115" s="240">
        <f t="shared" ref="AG115" si="136">AG113+AG114</f>
        <v>0</v>
      </c>
      <c r="AH115" s="240">
        <f t="shared" ref="AH115" si="137">AH113+AH114</f>
        <v>0</v>
      </c>
      <c r="AI115" s="240">
        <f t="shared" ref="AI115" si="138">AI113+AI114</f>
        <v>0</v>
      </c>
      <c r="AJ115" s="240">
        <f t="shared" ref="AJ115" si="139">AJ113+AJ114</f>
        <v>0</v>
      </c>
      <c r="AK115" s="241" t="str">
        <f t="shared" si="127"/>
        <v>In Balance</v>
      </c>
    </row>
    <row r="116" spans="2:37" outlineLevel="2" x14ac:dyDescent="0.2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Options'!$H$3,(1+$I116)*Administrative!$H116,IF(Administrative!$J116='Drop Down Options'!$H$4,(1+Administrative!$K116)*Administrative!$H116,IF(Administrative!$J116='Drop Down Options'!$H$5,Administrative!$H116+Administrative!$L116,IF($J116='Drop Down Options'!$H$6,Administrative!$M116,"CHECK")))), 0)</f>
        <v>0</v>
      </c>
      <c r="P116" s="29">
        <f t="shared" si="123"/>
        <v>0</v>
      </c>
      <c r="Q116" s="31">
        <f t="shared" si="124"/>
        <v>0</v>
      </c>
      <c r="R116" s="29">
        <f t="shared" ref="R116:R117" si="140">ROUND(($O116-$F116),0)</f>
        <v>0</v>
      </c>
      <c r="S116" s="31">
        <f t="shared" si="108"/>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41">SUM(X116:AI116)</f>
        <v>0</v>
      </c>
      <c r="AK116" s="195" t="str">
        <f t="shared" si="127"/>
        <v>In Balance</v>
      </c>
    </row>
    <row r="117" spans="2:37" outlineLevel="2" x14ac:dyDescent="0.2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Options'!$H$3,(1+$I117)*Administrative!$H117,IF(Administrative!$J117='Drop Down Options'!$H$4,(1+Administrative!$K117)*Administrative!$H117,IF(Administrative!$J117='Drop Down Options'!$H$5,Administrative!$H117+Administrative!$L117,IF($J117='Drop Down Options'!$H$6,Administrative!$M117,"CHECK")))), 0)</f>
        <v>0</v>
      </c>
      <c r="P117" s="29">
        <f t="shared" si="123"/>
        <v>0</v>
      </c>
      <c r="Q117" s="31">
        <f t="shared" si="124"/>
        <v>0</v>
      </c>
      <c r="R117" s="29">
        <f t="shared" si="140"/>
        <v>0</v>
      </c>
      <c r="S117" s="31">
        <f t="shared" si="108"/>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41"/>
        <v>0</v>
      </c>
      <c r="AK117" s="195" t="str">
        <f t="shared" si="127"/>
        <v>In Balance</v>
      </c>
    </row>
    <row r="118" spans="2:37" s="208" customFormat="1" outlineLevel="1" x14ac:dyDescent="0.25">
      <c r="B118" s="172">
        <v>113</v>
      </c>
      <c r="C118" s="205" t="s">
        <v>865</v>
      </c>
      <c r="D118" s="206" t="s">
        <v>616</v>
      </c>
      <c r="E118" s="34">
        <f>SUM(E105:E112)+E115+SUM(E116:E117)</f>
        <v>0</v>
      </c>
      <c r="F118" s="34">
        <f>SUM(F105:F112)+F115+SUM(F116:F117)</f>
        <v>0</v>
      </c>
      <c r="G118" s="34">
        <f t="shared" ref="G118" si="142">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24"/>
        <v>0</v>
      </c>
      <c r="R118" s="34">
        <f>SUM(R105:R112)+R115+SUM(R116:R117)</f>
        <v>0</v>
      </c>
      <c r="S118" s="36">
        <f t="shared" si="108"/>
        <v>0</v>
      </c>
      <c r="T118" s="206" t="str">
        <f>IF(AND(ABS(Q118)&gt;'Assumptions - Arch'!$D$54, ABS(P118)&gt;'Assumptions - Arch'!$D$55), "Variance Explanation Required", "Variance Explanation Not Required")</f>
        <v>Variance Explanation Not Required</v>
      </c>
      <c r="U118" s="207"/>
      <c r="W118" s="209"/>
      <c r="X118" s="34">
        <f t="shared" ref="X118:AJ118" si="143">SUM(X105:X112)+X115+SUM(X116:X117)</f>
        <v>0</v>
      </c>
      <c r="Y118" s="34">
        <f t="shared" si="143"/>
        <v>0</v>
      </c>
      <c r="Z118" s="34">
        <f t="shared" si="143"/>
        <v>0</v>
      </c>
      <c r="AA118" s="34">
        <f t="shared" si="143"/>
        <v>0</v>
      </c>
      <c r="AB118" s="34">
        <f t="shared" si="143"/>
        <v>0</v>
      </c>
      <c r="AC118" s="34">
        <f t="shared" si="143"/>
        <v>0</v>
      </c>
      <c r="AD118" s="34">
        <f t="shared" si="143"/>
        <v>0</v>
      </c>
      <c r="AE118" s="34">
        <f t="shared" si="143"/>
        <v>0</v>
      </c>
      <c r="AF118" s="34">
        <f t="shared" si="143"/>
        <v>0</v>
      </c>
      <c r="AG118" s="34">
        <f t="shared" si="143"/>
        <v>0</v>
      </c>
      <c r="AH118" s="34">
        <f t="shared" si="143"/>
        <v>0</v>
      </c>
      <c r="AI118" s="34">
        <f t="shared" si="143"/>
        <v>0</v>
      </c>
      <c r="AJ118" s="34">
        <f t="shared" si="143"/>
        <v>0</v>
      </c>
      <c r="AK118" s="210" t="str">
        <f t="shared" si="127"/>
        <v>In Balance</v>
      </c>
    </row>
    <row r="119" spans="2:37" outlineLevel="2" x14ac:dyDescent="0.2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2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Options'!$H$3,(1+$I120)*Administrative!$H120,IF(Administrative!$J120='Drop Down Options'!$H$4,(1+Administrative!$K120)*Administrative!$H120,IF(Administrative!$J120='Drop Down Options'!$H$5,Administrative!$H120+Administrative!$L120,IF($J120='Drop Down Options'!$H$6,Administrative!$M120,"CHECK")))), 0)</f>
        <v>0</v>
      </c>
      <c r="P120" s="29">
        <f t="shared" ref="P120:P140" si="144">ROUND(($O120-$H120),0)</f>
        <v>0</v>
      </c>
      <c r="Q120" s="31">
        <f t="shared" ref="Q120:Q128" si="145">IFERROR(P120/H120, 0)</f>
        <v>0</v>
      </c>
      <c r="R120" s="29">
        <f t="shared" ref="R120:R126" si="146">ROUND(($O120-$F120),0)</f>
        <v>0</v>
      </c>
      <c r="S120" s="31">
        <f t="shared" si="108"/>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47">SUM(X120:AI120)</f>
        <v>0</v>
      </c>
      <c r="AK120" s="195" t="str">
        <f t="shared" ref="AK120:AK144" si="148">IF(AJ120=O120,"In Balance",CONCATENATE("Out of Balance by $",AJ120-O120))</f>
        <v>In Balance</v>
      </c>
    </row>
    <row r="121" spans="2:37" outlineLevel="2" x14ac:dyDescent="0.2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Options'!$H$3,(1+$I121)*Administrative!$H121,IF(Administrative!$J121='Drop Down Options'!$H$4,(1+Administrative!$K121)*Administrative!$H121,IF(Administrative!$J121='Drop Down Options'!$H$5,Administrative!$H121+Administrative!$L121,IF($J121='Drop Down Options'!$H$6,Administrative!$M121,"CHECK")))), 0)</f>
        <v>0</v>
      </c>
      <c r="P121" s="29">
        <f t="shared" si="144"/>
        <v>0</v>
      </c>
      <c r="Q121" s="31">
        <f t="shared" si="145"/>
        <v>0</v>
      </c>
      <c r="R121" s="29">
        <f t="shared" si="146"/>
        <v>0</v>
      </c>
      <c r="S121" s="31">
        <f t="shared" si="108"/>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47"/>
        <v>0</v>
      </c>
      <c r="AK121" s="195" t="str">
        <f t="shared" si="148"/>
        <v>In Balance</v>
      </c>
    </row>
    <row r="122" spans="2:37" outlineLevel="2" x14ac:dyDescent="0.2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Options'!$H$3,(1+$I122)*Administrative!$H122,IF(Administrative!$J122='Drop Down Options'!$H$4,(1+Administrative!$K122)*Administrative!$H122,IF(Administrative!$J122='Drop Down Options'!$H$5,Administrative!$H122+Administrative!$L122,IF($J122='Drop Down Options'!$H$6,Administrative!$M122,"CHECK")))), 0)</f>
        <v>0</v>
      </c>
      <c r="P122" s="29">
        <f t="shared" si="144"/>
        <v>0</v>
      </c>
      <c r="Q122" s="31">
        <f t="shared" si="145"/>
        <v>0</v>
      </c>
      <c r="R122" s="29">
        <f t="shared" si="146"/>
        <v>0</v>
      </c>
      <c r="S122" s="31">
        <f t="shared" si="108"/>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47"/>
        <v>0</v>
      </c>
      <c r="AK122" s="195" t="str">
        <f t="shared" si="148"/>
        <v>In Balance</v>
      </c>
    </row>
    <row r="123" spans="2:37" outlineLevel="2" x14ac:dyDescent="0.2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Options'!$H$3,(1+$I123)*Administrative!$H123,IF(Administrative!$J123='Drop Down Options'!$H$4,(1+Administrative!$K123)*Administrative!$H123,IF(Administrative!$J123='Drop Down Options'!$H$5,Administrative!$H123+Administrative!$L123,IF($J123='Drop Down Options'!$H$6,Administrative!$M123,"CHECK")))), 0)</f>
        <v>0</v>
      </c>
      <c r="P123" s="29">
        <f t="shared" si="144"/>
        <v>0</v>
      </c>
      <c r="Q123" s="31">
        <f t="shared" si="145"/>
        <v>0</v>
      </c>
      <c r="R123" s="29">
        <f t="shared" si="146"/>
        <v>0</v>
      </c>
      <c r="S123" s="31">
        <f t="shared" si="108"/>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47"/>
        <v>0</v>
      </c>
      <c r="AK123" s="195" t="str">
        <f t="shared" si="148"/>
        <v>In Balance</v>
      </c>
    </row>
    <row r="124" spans="2:37" outlineLevel="2" x14ac:dyDescent="0.2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Options'!$H$3,(1+$I124)*Administrative!$H124,IF(Administrative!$J124='Drop Down Options'!$H$4,(1+Administrative!$K124)*Administrative!$H124,IF(Administrative!$J124='Drop Down Options'!$H$5,Administrative!$H124+Administrative!$L124,IF($J124='Drop Down Options'!$H$6,Administrative!$M124,"CHECK")))), 0)</f>
        <v>0</v>
      </c>
      <c r="P124" s="29">
        <f t="shared" si="144"/>
        <v>0</v>
      </c>
      <c r="Q124" s="31">
        <f t="shared" si="145"/>
        <v>0</v>
      </c>
      <c r="R124" s="29">
        <f t="shared" si="146"/>
        <v>0</v>
      </c>
      <c r="S124" s="31">
        <f t="shared" si="108"/>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47"/>
        <v>0</v>
      </c>
      <c r="AK124" s="195" t="str">
        <f t="shared" si="148"/>
        <v>In Balance</v>
      </c>
    </row>
    <row r="125" spans="2:37" outlineLevel="2" x14ac:dyDescent="0.2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Options'!$H$3,(1+$I125)*Administrative!$H125,IF(Administrative!$J125='Drop Down Options'!$H$4,(1+Administrative!$K125)*Administrative!$H125,IF(Administrative!$J125='Drop Down Options'!$H$5,Administrative!$H125+Administrative!$L125,IF($J125='Drop Down Options'!$H$6,Administrative!$M125,"CHECK")))), 0)</f>
        <v>0</v>
      </c>
      <c r="P125" s="29">
        <f t="shared" si="144"/>
        <v>0</v>
      </c>
      <c r="Q125" s="31">
        <f t="shared" si="145"/>
        <v>0</v>
      </c>
      <c r="R125" s="29">
        <f t="shared" si="146"/>
        <v>0</v>
      </c>
      <c r="S125" s="31">
        <f t="shared" si="108"/>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47"/>
        <v>0</v>
      </c>
      <c r="AK125" s="195" t="str">
        <f t="shared" si="148"/>
        <v>In Balance</v>
      </c>
    </row>
    <row r="126" spans="2:37" outlineLevel="2" x14ac:dyDescent="0.2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Options'!$H$3,(1+$I126)*Administrative!$H126,IF(Administrative!$J126='Drop Down Options'!$H$4,(1+Administrative!$K126)*Administrative!$H126,IF(Administrative!$J126='Drop Down Options'!$H$5,Administrative!$H126+Administrative!$L126,IF($J126='Drop Down Options'!$H$6,Administrative!$M126,"CHECK")))), 0)</f>
        <v>0</v>
      </c>
      <c r="P126" s="29">
        <f t="shared" si="144"/>
        <v>0</v>
      </c>
      <c r="Q126" s="31">
        <f t="shared" si="145"/>
        <v>0</v>
      </c>
      <c r="R126" s="29">
        <f t="shared" si="146"/>
        <v>0</v>
      </c>
      <c r="S126" s="31">
        <f t="shared" si="108"/>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47"/>
        <v>0</v>
      </c>
      <c r="AK126" s="195" t="str">
        <f t="shared" si="148"/>
        <v>In Balance</v>
      </c>
    </row>
    <row r="127" spans="2:37" s="243" customFormat="1" ht="13.5" customHeight="1" outlineLevel="2" x14ac:dyDescent="0.2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2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45"/>
        <v>0</v>
      </c>
      <c r="R128" s="40">
        <f>SUM(R126:R127)</f>
        <v>0</v>
      </c>
      <c r="S128" s="46">
        <f t="shared" si="108"/>
        <v>0</v>
      </c>
      <c r="T128" s="235"/>
      <c r="U128" s="238"/>
      <c r="W128" s="239"/>
      <c r="X128" s="240">
        <f>X126+X127</f>
        <v>0</v>
      </c>
      <c r="Y128" s="240">
        <f t="shared" ref="Y128:AJ128" si="149">Y126+Y127</f>
        <v>0</v>
      </c>
      <c r="Z128" s="240">
        <f t="shared" si="149"/>
        <v>0</v>
      </c>
      <c r="AA128" s="240">
        <f t="shared" si="149"/>
        <v>0</v>
      </c>
      <c r="AB128" s="240">
        <f t="shared" si="149"/>
        <v>0</v>
      </c>
      <c r="AC128" s="240">
        <f t="shared" si="149"/>
        <v>0</v>
      </c>
      <c r="AD128" s="240">
        <f t="shared" si="149"/>
        <v>0</v>
      </c>
      <c r="AE128" s="240">
        <f t="shared" si="149"/>
        <v>0</v>
      </c>
      <c r="AF128" s="240">
        <f t="shared" si="149"/>
        <v>0</v>
      </c>
      <c r="AG128" s="240">
        <f t="shared" si="149"/>
        <v>0</v>
      </c>
      <c r="AH128" s="240">
        <f t="shared" si="149"/>
        <v>0</v>
      </c>
      <c r="AI128" s="240">
        <f t="shared" si="149"/>
        <v>0</v>
      </c>
      <c r="AJ128" s="240">
        <f t="shared" si="149"/>
        <v>0</v>
      </c>
      <c r="AK128" s="241" t="str">
        <f t="shared" si="148"/>
        <v>In Balance</v>
      </c>
    </row>
    <row r="129" spans="2:37" outlineLevel="2" x14ac:dyDescent="0.2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Options'!$H$3,(1+$I129)*Administrative!$H129,IF(Administrative!$J129='Drop Down Options'!$H$4,(1+Administrative!$K129)*Administrative!$H129,IF(Administrative!$J129='Drop Down Options'!$H$5,Administrative!$H129+Administrative!$L129,IF($J129='Drop Down Options'!$H$6,Administrative!$M129,"CHECK")))), 0)</f>
        <v>0</v>
      </c>
      <c r="P129" s="29">
        <f t="shared" si="144"/>
        <v>0</v>
      </c>
      <c r="Q129" s="31">
        <f t="shared" ref="Q129:Q144" si="150">IFERROR(P129/H129, 0)</f>
        <v>0</v>
      </c>
      <c r="R129" s="29">
        <f t="shared" ref="R129:R135" si="151">ROUND(($O129-$F129),0)</f>
        <v>0</v>
      </c>
      <c r="S129" s="31">
        <f t="shared" si="108"/>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52">SUM(X129:AI129)</f>
        <v>0</v>
      </c>
      <c r="AK129" s="195" t="str">
        <f t="shared" si="148"/>
        <v>In Balance</v>
      </c>
    </row>
    <row r="130" spans="2:37" outlineLevel="2" x14ac:dyDescent="0.2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Options'!$H$3,(1+$I130)*Administrative!$H130,IF(Administrative!$J130='Drop Down Options'!$H$4,(1+Administrative!$K130)*Administrative!$H130,IF(Administrative!$J130='Drop Down Options'!$H$5,Administrative!$H130+Administrative!$L130,IF($J130='Drop Down Options'!$H$6,Administrative!$M130,"CHECK")))), 0)</f>
        <v>0</v>
      </c>
      <c r="P130" s="29">
        <f t="shared" si="144"/>
        <v>0</v>
      </c>
      <c r="Q130" s="31">
        <f t="shared" si="150"/>
        <v>0</v>
      </c>
      <c r="R130" s="29">
        <f t="shared" si="151"/>
        <v>0</v>
      </c>
      <c r="S130" s="31">
        <f t="shared" si="108"/>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52"/>
        <v>0</v>
      </c>
      <c r="AK130" s="195" t="str">
        <f t="shared" si="148"/>
        <v>In Balance</v>
      </c>
    </row>
    <row r="131" spans="2:37" outlineLevel="2" x14ac:dyDescent="0.2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Options'!$H$3,(1+$I131)*Administrative!$H131,IF(Administrative!$J131='Drop Down Options'!$H$4,(1+Administrative!$K131)*Administrative!$H131,IF(Administrative!$J131='Drop Down Options'!$H$5,Administrative!$H131+Administrative!$L131,IF($J131='Drop Down Options'!$H$6,Administrative!$M131,"CHECK")))), 0)</f>
        <v>0</v>
      </c>
      <c r="P131" s="29">
        <f t="shared" si="144"/>
        <v>0</v>
      </c>
      <c r="Q131" s="31">
        <f t="shared" si="150"/>
        <v>0</v>
      </c>
      <c r="R131" s="29">
        <f t="shared" si="151"/>
        <v>0</v>
      </c>
      <c r="S131" s="31">
        <f t="shared" si="108"/>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52"/>
        <v>0</v>
      </c>
      <c r="AK131" s="195" t="str">
        <f t="shared" si="148"/>
        <v>In Balance</v>
      </c>
    </row>
    <row r="132" spans="2:37" outlineLevel="2" x14ac:dyDescent="0.2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Options'!$H$3,(1+$I132)*Administrative!$H132,IF(Administrative!$J132='Drop Down Options'!$H$4,(1+Administrative!$K132)*Administrative!$H132,IF(Administrative!$J132='Drop Down Options'!$H$5,Administrative!$H132+Administrative!$L132,IF($J132='Drop Down Options'!$H$6,Administrative!$M132,"CHECK")))), 0)</f>
        <v>0</v>
      </c>
      <c r="P132" s="29">
        <f t="shared" si="144"/>
        <v>0</v>
      </c>
      <c r="Q132" s="31">
        <f>IFERROR(P132/H132, 0)</f>
        <v>0</v>
      </c>
      <c r="R132" s="29">
        <f t="shared" si="151"/>
        <v>0</v>
      </c>
      <c r="S132" s="31">
        <f t="shared" si="108"/>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ref="AJ132" si="153">SUM(X132:AI132)</f>
        <v>0</v>
      </c>
      <c r="AK132" s="195" t="str">
        <f t="shared" ref="AK132" si="154">IF(AJ132=O132,"In Balance",CONCATENATE("Out of Balance by $",AJ132-O132))</f>
        <v>In Balance</v>
      </c>
    </row>
    <row r="133" spans="2:37" outlineLevel="2" x14ac:dyDescent="0.2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Options'!$H$3,(1+$I133)*Administrative!$H133,IF(Administrative!$J133='Drop Down Options'!$H$4,(1+Administrative!$K133)*Administrative!$H133,IF(Administrative!$J133='Drop Down Options'!$H$5,Administrative!$H133+Administrative!$L133,IF($J133='Drop Down Options'!$H$6,Administrative!$M133,"CHECK")))), 0)</f>
        <v>0</v>
      </c>
      <c r="P133" s="29">
        <f t="shared" si="144"/>
        <v>0</v>
      </c>
      <c r="Q133" s="31">
        <f t="shared" si="150"/>
        <v>0</v>
      </c>
      <c r="R133" s="29">
        <f t="shared" si="151"/>
        <v>0</v>
      </c>
      <c r="S133" s="31">
        <f t="shared" si="108"/>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52"/>
        <v>0</v>
      </c>
      <c r="AK133" s="195" t="str">
        <f t="shared" si="148"/>
        <v>In Balance</v>
      </c>
    </row>
    <row r="134" spans="2:37" outlineLevel="2" x14ac:dyDescent="0.2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Options'!$H$3,(1+$I134)*Administrative!$H134,IF(Administrative!$J134='Drop Down Options'!$H$4,(1+Administrative!$K134)*Administrative!$H134,IF(Administrative!$J134='Drop Down Options'!$H$5,Administrative!$H134+Administrative!$L134,IF($J134='Drop Down Options'!$H$6,Administrative!$M134,"CHECK")))), 0)</f>
        <v>0</v>
      </c>
      <c r="P134" s="29">
        <f t="shared" si="144"/>
        <v>0</v>
      </c>
      <c r="Q134" s="31">
        <f t="shared" ref="Q134" si="155">IFERROR(P134/H134, 0)</f>
        <v>0</v>
      </c>
      <c r="R134" s="29">
        <f t="shared" si="151"/>
        <v>0</v>
      </c>
      <c r="S134" s="31">
        <f t="shared" si="108"/>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ref="AJ134" si="156">SUM(X134:AI134)</f>
        <v>0</v>
      </c>
      <c r="AK134" s="195" t="str">
        <f t="shared" ref="AK134" si="157">IF(AJ134=O134,"In Balance",CONCATENATE("Out of Balance by $",AJ134-O134))</f>
        <v>In Balance</v>
      </c>
    </row>
    <row r="135" spans="2:37" outlineLevel="2" x14ac:dyDescent="0.2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Options'!$H$3,(1+$I135)*Administrative!$H135,IF(Administrative!$J135='Drop Down Options'!$H$4,(1+Administrative!$K135)*Administrative!$H135,IF(Administrative!$J135='Drop Down Options'!$H$5,Administrative!$H135+Administrative!$L135,IF($J135='Drop Down Options'!$H$6,Administrative!$M135,"CHECK")))), 0)</f>
        <v>0</v>
      </c>
      <c r="P135" s="29">
        <f t="shared" si="144"/>
        <v>0</v>
      </c>
      <c r="Q135" s="31">
        <f t="shared" si="150"/>
        <v>0</v>
      </c>
      <c r="R135" s="29">
        <f t="shared" si="151"/>
        <v>0</v>
      </c>
      <c r="S135" s="31">
        <f t="shared" si="108"/>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52"/>
        <v>0</v>
      </c>
      <c r="AK135" s="195" t="str">
        <f t="shared" si="148"/>
        <v>In Balance</v>
      </c>
    </row>
    <row r="136" spans="2:37" outlineLevel="2" x14ac:dyDescent="0.2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2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Options'!$H$3,(1+$I137)*Administrative!$H137,IF(Administrative!$J137='Drop Down Options'!$H$4,(1+Administrative!$K137)*Administrative!$H137,IF(Administrative!$J137='Drop Down Options'!$H$5,Administrative!$H137+Administrative!$L137,IF($J137='Drop Down Options'!$H$6,Administrative!$M137,"CHECK")))), 0)</f>
        <v>0</v>
      </c>
      <c r="P137" s="29">
        <f t="shared" si="144"/>
        <v>0</v>
      </c>
      <c r="Q137" s="31">
        <f t="shared" si="150"/>
        <v>0</v>
      </c>
      <c r="R137" s="29">
        <f>ROUND(($O137-$F137),0)</f>
        <v>0</v>
      </c>
      <c r="S137" s="31">
        <f t="shared" si="108"/>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52"/>
        <v>0</v>
      </c>
      <c r="AK137" s="195" t="str">
        <f t="shared" si="148"/>
        <v>In Balance</v>
      </c>
    </row>
    <row r="138" spans="2:37" outlineLevel="2" x14ac:dyDescent="0.2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2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Options'!$H$3,(1+$I139)*Administrative!$H139,IF(Administrative!$J139='Drop Down Options'!$H$4,(1+Administrative!$K139)*Administrative!$H139,IF(Administrative!$J139='Drop Down Options'!$H$5,Administrative!$H139+Administrative!$L139,IF($J139='Drop Down Options'!$H$6,Administrative!$M139,"CHECK")))), 0)</f>
        <v>0</v>
      </c>
      <c r="P139" s="29">
        <f t="shared" si="144"/>
        <v>0</v>
      </c>
      <c r="Q139" s="31">
        <f t="shared" si="150"/>
        <v>0</v>
      </c>
      <c r="R139" s="29">
        <f t="shared" ref="R139:R140" si="158">ROUND(($O139-$F139),0)</f>
        <v>0</v>
      </c>
      <c r="S139" s="31">
        <f t="shared" si="108"/>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52"/>
        <v>0</v>
      </c>
      <c r="AK139" s="195" t="str">
        <f t="shared" si="148"/>
        <v>In Balance</v>
      </c>
    </row>
    <row r="140" spans="2:37" outlineLevel="2" x14ac:dyDescent="0.2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Options'!$H$3,(1+$I140)*Administrative!$H140,IF(Administrative!$J140='Drop Down Options'!$H$4,(1+Administrative!$K140)*Administrative!$H140,IF(Administrative!$J140='Drop Down Options'!$H$5,Administrative!$H140+Administrative!$L140,IF($J140='Drop Down Options'!$H$6,Administrative!$M140,"CHECK")))), 0)</f>
        <v>0</v>
      </c>
      <c r="P140" s="29">
        <f t="shared" si="144"/>
        <v>0</v>
      </c>
      <c r="Q140" s="31">
        <f t="shared" si="150"/>
        <v>0</v>
      </c>
      <c r="R140" s="29">
        <f t="shared" si="158"/>
        <v>0</v>
      </c>
      <c r="S140" s="31">
        <f t="shared" si="108"/>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52"/>
        <v>0</v>
      </c>
      <c r="AK140" s="195" t="str">
        <f t="shared" si="148"/>
        <v>In Balance</v>
      </c>
    </row>
    <row r="141" spans="2:37" outlineLevel="2" x14ac:dyDescent="0.2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50"/>
        <v>0</v>
      </c>
      <c r="R141" s="40">
        <f>SUM(R139:R140)</f>
        <v>0</v>
      </c>
      <c r="S141" s="730">
        <f t="shared" si="108"/>
        <v>0</v>
      </c>
      <c r="T141" s="245"/>
      <c r="U141" s="246"/>
      <c r="W141" s="239"/>
      <c r="X141" s="240">
        <f>X139+X140</f>
        <v>0</v>
      </c>
      <c r="Y141" s="240">
        <f t="shared" ref="Y141" si="159">Y139+Y140</f>
        <v>0</v>
      </c>
      <c r="Z141" s="240">
        <f t="shared" ref="Z141" si="160">Z139+Z140</f>
        <v>0</v>
      </c>
      <c r="AA141" s="240">
        <f t="shared" ref="AA141" si="161">AA139+AA140</f>
        <v>0</v>
      </c>
      <c r="AB141" s="240">
        <f t="shared" ref="AB141" si="162">AB139+AB140</f>
        <v>0</v>
      </c>
      <c r="AC141" s="240">
        <f t="shared" ref="AC141" si="163">AC139+AC140</f>
        <v>0</v>
      </c>
      <c r="AD141" s="240">
        <f t="shared" ref="AD141" si="164">AD139+AD140</f>
        <v>0</v>
      </c>
      <c r="AE141" s="240">
        <f t="shared" ref="AE141" si="165">AE139+AE140</f>
        <v>0</v>
      </c>
      <c r="AF141" s="240">
        <f t="shared" ref="AF141" si="166">AF139+AF140</f>
        <v>0</v>
      </c>
      <c r="AG141" s="240">
        <f t="shared" ref="AG141" si="167">AG139+AG140</f>
        <v>0</v>
      </c>
      <c r="AH141" s="240">
        <f t="shared" ref="AH141" si="168">AH139+AH140</f>
        <v>0</v>
      </c>
      <c r="AI141" s="240">
        <f t="shared" ref="AI141" si="169">AI139+AI140</f>
        <v>0</v>
      </c>
      <c r="AJ141" s="240">
        <f t="shared" ref="AJ141" si="170">AJ139+AJ140</f>
        <v>0</v>
      </c>
      <c r="AK141" s="241" t="str">
        <f t="shared" si="148"/>
        <v>In Balance</v>
      </c>
    </row>
    <row r="142" spans="2:37" s="208" customFormat="1" outlineLevel="1" x14ac:dyDescent="0.2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50"/>
        <v>0</v>
      </c>
      <c r="R142" s="34">
        <f>SUM(R120:R125)+R128+SUM(R129:R138)+R141</f>
        <v>0</v>
      </c>
      <c r="S142" s="36">
        <f t="shared" ref="S142:S144" si="171">IFERROR(R142/F142, 0)</f>
        <v>0</v>
      </c>
      <c r="T142" s="206"/>
      <c r="U142" s="207"/>
      <c r="W142" s="209"/>
      <c r="X142" s="34">
        <f>SUM(X120:X125)+X128+SUM(X129:X138)+X141</f>
        <v>0</v>
      </c>
      <c r="Y142" s="34">
        <f t="shared" ref="Y142:AJ142" si="172">SUM(Y120:Y125)+Y128+SUM(Y129:Y138)+Y141</f>
        <v>0</v>
      </c>
      <c r="Z142" s="34">
        <f t="shared" si="172"/>
        <v>0</v>
      </c>
      <c r="AA142" s="34">
        <f t="shared" si="172"/>
        <v>0</v>
      </c>
      <c r="AB142" s="34">
        <f t="shared" si="172"/>
        <v>0</v>
      </c>
      <c r="AC142" s="34">
        <f t="shared" si="172"/>
        <v>0</v>
      </c>
      <c r="AD142" s="34">
        <f t="shared" si="172"/>
        <v>0</v>
      </c>
      <c r="AE142" s="34">
        <f t="shared" si="172"/>
        <v>0</v>
      </c>
      <c r="AF142" s="34">
        <f t="shared" si="172"/>
        <v>0</v>
      </c>
      <c r="AG142" s="34">
        <f t="shared" si="172"/>
        <v>0</v>
      </c>
      <c r="AH142" s="34">
        <f t="shared" si="172"/>
        <v>0</v>
      </c>
      <c r="AI142" s="34">
        <f t="shared" si="172"/>
        <v>0</v>
      </c>
      <c r="AJ142" s="34">
        <f t="shared" si="172"/>
        <v>0</v>
      </c>
      <c r="AK142" s="80" t="str">
        <f t="shared" si="148"/>
        <v>In Balance</v>
      </c>
    </row>
    <row r="143" spans="2:37" s="208" customFormat="1" x14ac:dyDescent="0.2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50"/>
        <v>0</v>
      </c>
      <c r="R143" s="43">
        <f>SUM(R142+R118+R103+R90)</f>
        <v>0</v>
      </c>
      <c r="S143" s="44">
        <f t="shared" si="171"/>
        <v>0</v>
      </c>
      <c r="T143" s="230"/>
      <c r="U143" s="231"/>
      <c r="W143" s="232"/>
      <c r="X143" s="43">
        <f>SUM(X142+X118+X103+X90)</f>
        <v>0</v>
      </c>
      <c r="Y143" s="43">
        <f t="shared" ref="Y143:AJ143" si="173">SUM(Y142+Y118+Y103+Y90)</f>
        <v>0</v>
      </c>
      <c r="Z143" s="43">
        <f t="shared" si="173"/>
        <v>0</v>
      </c>
      <c r="AA143" s="43">
        <f t="shared" si="173"/>
        <v>0</v>
      </c>
      <c r="AB143" s="43">
        <f t="shared" si="173"/>
        <v>0</v>
      </c>
      <c r="AC143" s="43">
        <f t="shared" si="173"/>
        <v>0</v>
      </c>
      <c r="AD143" s="43">
        <f t="shared" si="173"/>
        <v>0</v>
      </c>
      <c r="AE143" s="43">
        <f t="shared" si="173"/>
        <v>0</v>
      </c>
      <c r="AF143" s="43">
        <f t="shared" si="173"/>
        <v>0</v>
      </c>
      <c r="AG143" s="43">
        <f t="shared" si="173"/>
        <v>0</v>
      </c>
      <c r="AH143" s="43">
        <f t="shared" si="173"/>
        <v>0</v>
      </c>
      <c r="AI143" s="43">
        <f t="shared" si="173"/>
        <v>0</v>
      </c>
      <c r="AJ143" s="43">
        <f t="shared" si="173"/>
        <v>0</v>
      </c>
      <c r="AK143" s="81" t="str">
        <f t="shared" si="148"/>
        <v>In Balance</v>
      </c>
    </row>
    <row r="144" spans="2:37" s="256" customFormat="1" ht="23.25" customHeight="1" thickBot="1" x14ac:dyDescent="0.3">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50"/>
        <v>0</v>
      </c>
      <c r="R144" s="302">
        <f>R70-R143</f>
        <v>0</v>
      </c>
      <c r="S144" s="305">
        <f t="shared" si="171"/>
        <v>0</v>
      </c>
      <c r="T144" s="362"/>
      <c r="U144" s="363"/>
      <c r="W144" s="364"/>
      <c r="X144" s="302">
        <f t="shared" ref="X144:AJ144" si="174">X70-X143</f>
        <v>0</v>
      </c>
      <c r="Y144" s="302">
        <f t="shared" si="174"/>
        <v>0</v>
      </c>
      <c r="Z144" s="302">
        <f t="shared" si="174"/>
        <v>0</v>
      </c>
      <c r="AA144" s="302">
        <f t="shared" si="174"/>
        <v>0</v>
      </c>
      <c r="AB144" s="302">
        <f t="shared" si="174"/>
        <v>0</v>
      </c>
      <c r="AC144" s="302">
        <f t="shared" si="174"/>
        <v>0</v>
      </c>
      <c r="AD144" s="302">
        <f t="shared" si="174"/>
        <v>0</v>
      </c>
      <c r="AE144" s="302">
        <f t="shared" si="174"/>
        <v>0</v>
      </c>
      <c r="AF144" s="302">
        <f t="shared" si="174"/>
        <v>0</v>
      </c>
      <c r="AG144" s="302">
        <f t="shared" si="174"/>
        <v>0</v>
      </c>
      <c r="AH144" s="302">
        <f t="shared" si="174"/>
        <v>0</v>
      </c>
      <c r="AI144" s="302">
        <f t="shared" si="174"/>
        <v>0</v>
      </c>
      <c r="AJ144" s="302">
        <f t="shared" si="174"/>
        <v>0</v>
      </c>
      <c r="AK144" s="310" t="str">
        <f t="shared" si="148"/>
        <v>In Balance</v>
      </c>
    </row>
    <row r="145" spans="2:37" s="256" customFormat="1" ht="11.25" customHeight="1" x14ac:dyDescent="0.2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2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3">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2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25">
      <c r="B149" s="172">
        <v>144</v>
      </c>
      <c r="C149" s="192">
        <v>3430</v>
      </c>
      <c r="D149" s="193" t="s">
        <v>1186</v>
      </c>
      <c r="E149" s="13"/>
      <c r="F149" s="13"/>
      <c r="G149" s="13"/>
      <c r="H149" s="29">
        <f>IFERROR(($G149/'FY 2026-27 Budget Summary'!$F$8)*12, 0)</f>
        <v>0</v>
      </c>
      <c r="I149" s="49"/>
      <c r="J149" s="204" t="s">
        <v>844</v>
      </c>
      <c r="K149" s="32"/>
      <c r="L149" s="32"/>
      <c r="M149" s="13"/>
      <c r="N149" s="15"/>
      <c r="O149" s="29">
        <f>ROUND(IF($J149='Drop Down Options'!$H$3,(1+$I149)*Administrative!$H149,IF(Administrative!$J149='Drop Down Options'!$H$4,(1+Administrative!$K149)*Administrative!$H149,IF(Administrative!$J149='Drop Down Options'!$H$5,Administrative!$H149+Administrative!$L149,IF($J149='Drop Down Options'!$H$6,Administrative!$M149,"CHECK")))), 0)</f>
        <v>0</v>
      </c>
      <c r="P149" s="29">
        <f t="shared" ref="P149" si="175">ROUND(($O149-$H149),0)</f>
        <v>0</v>
      </c>
      <c r="Q149" s="31">
        <f t="shared" ref="Q149" si="176">IFERROR(P149/H149, 0)</f>
        <v>0</v>
      </c>
      <c r="R149" s="29">
        <f t="shared" ref="R149:R150" si="177">ROUND(($O149-$F149),0)</f>
        <v>0</v>
      </c>
      <c r="S149" s="31">
        <f t="shared" ref="S149:S151" si="17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 si="179">SUM(X149:AI149)</f>
        <v>0</v>
      </c>
      <c r="AK149" s="195" t="str">
        <f t="shared" ref="AK149" si="180">IF(AJ149=O149,"In Balance",CONCATENATE("Out of Balance by $",AJ149-O149))</f>
        <v>In Balance</v>
      </c>
    </row>
    <row r="150" spans="2:37" s="256" customFormat="1" ht="11.25" customHeight="1" outlineLevel="1" x14ac:dyDescent="0.2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Options'!$H$6,Administrative!$M150,"CHECK"), 0)</f>
        <v>0</v>
      </c>
      <c r="P150" s="29">
        <f>ROUND(($O150-$H150),0)</f>
        <v>0</v>
      </c>
      <c r="Q150" s="78">
        <f t="shared" ref="Q150" si="181">IFERROR(P150/H150, 0)</f>
        <v>0</v>
      </c>
      <c r="R150" s="29">
        <f t="shared" si="177"/>
        <v>0</v>
      </c>
      <c r="S150" s="78">
        <f t="shared" si="178"/>
        <v>0</v>
      </c>
      <c r="T150" s="219" t="str">
        <f t="shared" ref="T150" si="182">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ref="AJ150" si="183">SUM(X150:AI150)</f>
        <v>0</v>
      </c>
      <c r="AK150" s="195" t="str">
        <f>IF(AJ150=O150,"In Balance",CONCATENATE("Out of Balance by $",AJ150-O150))</f>
        <v>In Balance</v>
      </c>
    </row>
    <row r="151" spans="2:37" s="256" customFormat="1" ht="11.25" customHeight="1" thickBot="1" x14ac:dyDescent="0.3">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78"/>
        <v>0</v>
      </c>
      <c r="T151" s="258"/>
      <c r="U151" s="259"/>
      <c r="W151" s="260"/>
      <c r="X151" s="427">
        <f>SUM(X148:X150)</f>
        <v>0</v>
      </c>
      <c r="Y151" s="427">
        <f t="shared" ref="Y151:AJ151" si="184">SUM(Y148:Y150)</f>
        <v>0</v>
      </c>
      <c r="Z151" s="427">
        <f t="shared" si="184"/>
        <v>0</v>
      </c>
      <c r="AA151" s="427">
        <f t="shared" si="184"/>
        <v>0</v>
      </c>
      <c r="AB151" s="427">
        <f t="shared" si="184"/>
        <v>0</v>
      </c>
      <c r="AC151" s="427">
        <f t="shared" si="184"/>
        <v>0</v>
      </c>
      <c r="AD151" s="427">
        <f t="shared" si="184"/>
        <v>0</v>
      </c>
      <c r="AE151" s="427">
        <f t="shared" si="184"/>
        <v>0</v>
      </c>
      <c r="AF151" s="427">
        <f t="shared" si="184"/>
        <v>0</v>
      </c>
      <c r="AG151" s="427">
        <f t="shared" si="184"/>
        <v>0</v>
      </c>
      <c r="AH151" s="427">
        <f t="shared" si="184"/>
        <v>0</v>
      </c>
      <c r="AI151" s="427">
        <f t="shared" si="184"/>
        <v>0</v>
      </c>
      <c r="AJ151" s="427">
        <f t="shared" si="184"/>
        <v>0</v>
      </c>
      <c r="AK151" s="233"/>
    </row>
    <row r="152" spans="2:37" s="256" customFormat="1" ht="11.25" customHeight="1" x14ac:dyDescent="0.2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2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3">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2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2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Options'!$H$6,Administrative!$M156,"CHECK"), 0)</f>
        <v>0</v>
      </c>
      <c r="P156" s="29">
        <f t="shared" ref="P156:P158" si="185">ROUND(($O156-$H156),0)</f>
        <v>0</v>
      </c>
      <c r="Q156" s="31">
        <f t="shared" ref="Q156" si="186">IFERROR(P156/H156, 0)</f>
        <v>0</v>
      </c>
      <c r="R156" s="29">
        <f t="shared" ref="R156:R158" si="187">ROUND(($O156-$F156),0)</f>
        <v>0</v>
      </c>
      <c r="S156" s="31">
        <f t="shared" ref="S156:S160" si="188">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 si="189">SUM(X156:AI156)</f>
        <v>0</v>
      </c>
      <c r="AK156" s="195" t="str">
        <f>IF(AJ156=O156,"In Balance",CONCATENATE("Out of Balance by $",AJ156-O156))</f>
        <v>In Balance</v>
      </c>
    </row>
    <row r="157" spans="2:37" outlineLevel="2" x14ac:dyDescent="0.2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Options'!$H$6,Administrative!$M157,"CHECK"), 0)</f>
        <v>0</v>
      </c>
      <c r="P157" s="29">
        <f t="shared" si="185"/>
        <v>0</v>
      </c>
      <c r="Q157" s="31">
        <f t="shared" ref="Q157" si="190">IFERROR(P157/H157, 0)</f>
        <v>0</v>
      </c>
      <c r="R157" s="29">
        <f t="shared" si="187"/>
        <v>0</v>
      </c>
      <c r="S157" s="31">
        <f t="shared" si="188"/>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ref="AJ157" si="191">SUM(X157:AI157)</f>
        <v>0</v>
      </c>
      <c r="AK157" s="195" t="str">
        <f>IF(AJ157=O157,"In Balance",CONCATENATE("Out of Balance by $",AJ157-O157))</f>
        <v>In Balance</v>
      </c>
    </row>
    <row r="158" spans="2:37" outlineLevel="2" x14ac:dyDescent="0.25">
      <c r="B158" s="172">
        <v>153</v>
      </c>
      <c r="C158" s="192">
        <v>4775</v>
      </c>
      <c r="D158" s="193" t="s">
        <v>1191</v>
      </c>
      <c r="E158" s="13"/>
      <c r="F158" s="423"/>
      <c r="G158" s="423"/>
      <c r="H158" s="29">
        <f>IFERROR(($G158/'FY 2026-27 Budget Summary'!$F$8)*12, 0)</f>
        <v>0</v>
      </c>
      <c r="I158" s="49"/>
      <c r="J158" s="204" t="s">
        <v>844</v>
      </c>
      <c r="K158" s="32"/>
      <c r="L158" s="32"/>
      <c r="M158" s="13"/>
      <c r="N158" s="15"/>
      <c r="O158" s="29">
        <f>ROUND(IF($J158='Drop Down Options'!$H$6,Administrative!$M158,"CHECK"), 0)</f>
        <v>0</v>
      </c>
      <c r="P158" s="29">
        <f t="shared" si="185"/>
        <v>0</v>
      </c>
      <c r="Q158" s="31">
        <f t="shared" ref="Q158" si="192">IFERROR(P158/H158, 0)</f>
        <v>0</v>
      </c>
      <c r="R158" s="29">
        <f t="shared" si="187"/>
        <v>0</v>
      </c>
      <c r="S158" s="31">
        <f t="shared" si="188"/>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ref="AJ158" si="193">SUM(X158:AI158)</f>
        <v>0</v>
      </c>
      <c r="AK158" s="195" t="str">
        <f>IF(AJ158=O158,"In Balance",CONCATENATE("Out of Balance by $",AJ158-O158))</f>
        <v>In Balance</v>
      </c>
    </row>
    <row r="159" spans="2:37" s="256" customFormat="1" ht="11.25" customHeight="1" x14ac:dyDescent="0.2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88"/>
        <v>0</v>
      </c>
      <c r="T159" s="258"/>
      <c r="U159" s="259"/>
      <c r="W159" s="260"/>
      <c r="X159" s="426">
        <f>SUM(X155:X156)</f>
        <v>0</v>
      </c>
      <c r="Y159" s="426">
        <f t="shared" ref="Y159:AJ159" si="194">SUM(Y155:Y156)</f>
        <v>0</v>
      </c>
      <c r="Z159" s="426">
        <f t="shared" si="194"/>
        <v>0</v>
      </c>
      <c r="AA159" s="426">
        <f t="shared" si="194"/>
        <v>0</v>
      </c>
      <c r="AB159" s="426">
        <f t="shared" si="194"/>
        <v>0</v>
      </c>
      <c r="AC159" s="426">
        <f t="shared" si="194"/>
        <v>0</v>
      </c>
      <c r="AD159" s="426">
        <f t="shared" si="194"/>
        <v>0</v>
      </c>
      <c r="AE159" s="426">
        <f t="shared" si="194"/>
        <v>0</v>
      </c>
      <c r="AF159" s="426">
        <f t="shared" si="194"/>
        <v>0</v>
      </c>
      <c r="AG159" s="426">
        <f t="shared" si="194"/>
        <v>0</v>
      </c>
      <c r="AH159" s="426">
        <f t="shared" si="194"/>
        <v>0</v>
      </c>
      <c r="AI159" s="426">
        <f t="shared" si="194"/>
        <v>0</v>
      </c>
      <c r="AJ159" s="426">
        <f t="shared" si="194"/>
        <v>0</v>
      </c>
      <c r="AK159" s="233"/>
    </row>
    <row r="160" spans="2:37" s="256" customFormat="1" ht="23.25" customHeight="1" thickBot="1" x14ac:dyDescent="0.3">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95">IFERROR(P160/H160, 0)</f>
        <v>0</v>
      </c>
      <c r="R160" s="52">
        <f>R144+R151-R159</f>
        <v>0</v>
      </c>
      <c r="S160" s="55">
        <f t="shared" si="188"/>
        <v>0</v>
      </c>
      <c r="T160" s="254"/>
      <c r="U160" s="255"/>
      <c r="W160" s="262"/>
      <c r="X160" s="52">
        <f>X144+X151-X159</f>
        <v>0</v>
      </c>
      <c r="Y160" s="52">
        <f t="shared" ref="Y160:AJ160" si="196">Y144+Y151-Y159</f>
        <v>0</v>
      </c>
      <c r="Z160" s="52">
        <f t="shared" si="196"/>
        <v>0</v>
      </c>
      <c r="AA160" s="52">
        <f t="shared" si="196"/>
        <v>0</v>
      </c>
      <c r="AB160" s="52">
        <f t="shared" si="196"/>
        <v>0</v>
      </c>
      <c r="AC160" s="52">
        <f t="shared" si="196"/>
        <v>0</v>
      </c>
      <c r="AD160" s="52">
        <f t="shared" si="196"/>
        <v>0</v>
      </c>
      <c r="AE160" s="52">
        <f t="shared" si="196"/>
        <v>0</v>
      </c>
      <c r="AF160" s="52">
        <f t="shared" si="196"/>
        <v>0</v>
      </c>
      <c r="AG160" s="52">
        <f t="shared" si="196"/>
        <v>0</v>
      </c>
      <c r="AH160" s="52">
        <f t="shared" si="196"/>
        <v>0</v>
      </c>
      <c r="AI160" s="52">
        <f t="shared" si="196"/>
        <v>0</v>
      </c>
      <c r="AJ160" s="52">
        <f t="shared" si="196"/>
        <v>0</v>
      </c>
      <c r="AK160" s="82" t="str">
        <f t="shared" ref="AK160" si="197">IF(AJ160=O160,"In Balance",CONCATENATE("Out of Balance by $",AJ160-O160))</f>
        <v>In Balance</v>
      </c>
    </row>
    <row r="161" spans="2:37" s="256" customFormat="1" ht="11.25" customHeight="1" x14ac:dyDescent="0.2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2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3">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2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Options'!$H$6,Administrative!$M164,"CHECK"), 0)</f>
        <v>0</v>
      </c>
      <c r="P164" s="29">
        <f t="shared" ref="P164:P165" si="198">ROUND(($O164-$H164),0)</f>
        <v>0</v>
      </c>
      <c r="Q164" s="31">
        <f t="shared" ref="Q164:Q165" si="199">IFERROR(P164/H164, 0)</f>
        <v>0</v>
      </c>
      <c r="R164" s="29">
        <f t="shared" ref="R164:R165" si="200">ROUND(($O164-$F164),0)</f>
        <v>0</v>
      </c>
      <c r="S164" s="31">
        <f t="shared" ref="S164:S166" si="201">IFERROR(R164/F164, 0)</f>
        <v>0</v>
      </c>
      <c r="T164" s="219" t="str">
        <f t="shared" ref="T164:T165" si="202">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203">SUM(X164:AI164)</f>
        <v>0</v>
      </c>
      <c r="AK164" s="195" t="str">
        <f>IF(AJ164=O164,"In Balance",CONCATENATE("Out of Balance by $",AJ164-O164))</f>
        <v>In Balance</v>
      </c>
    </row>
    <row r="165" spans="2:37" s="256" customFormat="1" ht="11.25" customHeight="1" outlineLevel="1" x14ac:dyDescent="0.2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Options'!$H$6,Administrative!$M165,"CHECK"), 0)</f>
        <v>0</v>
      </c>
      <c r="P165" s="29">
        <f t="shared" si="198"/>
        <v>0</v>
      </c>
      <c r="Q165" s="31">
        <f t="shared" si="199"/>
        <v>0</v>
      </c>
      <c r="R165" s="29">
        <f t="shared" si="200"/>
        <v>0</v>
      </c>
      <c r="S165" s="31">
        <f t="shared" si="201"/>
        <v>0</v>
      </c>
      <c r="T165" s="219" t="str">
        <f t="shared" si="202"/>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203"/>
        <v>0</v>
      </c>
      <c r="AK165" s="195" t="str">
        <f>IF(AJ165=O165,"In Balance",CONCATENATE("Out of Balance by $",AJ165-O165))</f>
        <v>In Balance</v>
      </c>
    </row>
    <row r="166" spans="2:37" s="256" customFormat="1" ht="23.25" customHeight="1" thickBot="1" x14ac:dyDescent="0.3">
      <c r="B166" s="172">
        <v>161</v>
      </c>
      <c r="C166" s="263"/>
      <c r="D166" s="264" t="s">
        <v>832</v>
      </c>
      <c r="E166" s="88">
        <f>E160+E164-E165</f>
        <v>0</v>
      </c>
      <c r="F166" s="88">
        <f>F160+F164-F165</f>
        <v>0</v>
      </c>
      <c r="G166" s="88">
        <f t="shared" ref="G166:H166" si="204">G160+G164-G165</f>
        <v>0</v>
      </c>
      <c r="H166" s="88">
        <f t="shared" si="204"/>
        <v>0</v>
      </c>
      <c r="I166" s="89"/>
      <c r="J166" s="88"/>
      <c r="K166" s="88"/>
      <c r="L166" s="88">
        <f t="shared" ref="L166:M166" si="205">L160+L164-L165</f>
        <v>0</v>
      </c>
      <c r="M166" s="88">
        <f t="shared" si="205"/>
        <v>0</v>
      </c>
      <c r="N166" s="90"/>
      <c r="O166" s="88">
        <f t="shared" ref="O166:R166" si="206">O160+O164-O165</f>
        <v>0</v>
      </c>
      <c r="P166" s="88">
        <f t="shared" si="206"/>
        <v>0</v>
      </c>
      <c r="Q166" s="91">
        <f t="shared" ref="Q166" si="207">IFERROR(P166/H166, 0)</f>
        <v>0</v>
      </c>
      <c r="R166" s="88">
        <f t="shared" si="206"/>
        <v>0</v>
      </c>
      <c r="S166" s="91">
        <f t="shared" si="201"/>
        <v>0</v>
      </c>
      <c r="T166" s="264"/>
      <c r="U166" s="265"/>
      <c r="W166" s="266"/>
      <c r="X166" s="88">
        <f>X160+X164-X165</f>
        <v>0</v>
      </c>
      <c r="Y166" s="88">
        <f t="shared" ref="Y166:AJ166" si="208">Y160+Y164-Y165</f>
        <v>0</v>
      </c>
      <c r="Z166" s="88">
        <f t="shared" si="208"/>
        <v>0</v>
      </c>
      <c r="AA166" s="88">
        <f t="shared" si="208"/>
        <v>0</v>
      </c>
      <c r="AB166" s="88">
        <f t="shared" si="208"/>
        <v>0</v>
      </c>
      <c r="AC166" s="88">
        <f t="shared" si="208"/>
        <v>0</v>
      </c>
      <c r="AD166" s="88">
        <f t="shared" si="208"/>
        <v>0</v>
      </c>
      <c r="AE166" s="88">
        <f t="shared" si="208"/>
        <v>0</v>
      </c>
      <c r="AF166" s="88">
        <f t="shared" si="208"/>
        <v>0</v>
      </c>
      <c r="AG166" s="88">
        <f t="shared" si="208"/>
        <v>0</v>
      </c>
      <c r="AH166" s="88">
        <f t="shared" si="208"/>
        <v>0</v>
      </c>
      <c r="AI166" s="88">
        <f t="shared" si="208"/>
        <v>0</v>
      </c>
      <c r="AJ166" s="88">
        <f t="shared" si="208"/>
        <v>0</v>
      </c>
      <c r="AK166" s="82" t="str">
        <f t="shared" ref="AK166" si="209">IF(AJ166=O166,"In Balance",CONCATENATE("Out of Balance by $",AJ166-O166))</f>
        <v>In Balance</v>
      </c>
    </row>
    <row r="167" spans="2:37" s="256" customFormat="1" ht="18" customHeight="1" x14ac:dyDescent="0.3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KwJ0AhEhGkckW1Tl9S5ISWlBYKb8z08CvJrd0oJrZvyQufEHygZ/f1YMQJpy3rk9JKsAKX/ifG5+3VSSt4Qfyw==" saltValue="VmbYU5Rlymnzu4kVdqMLJQ==" spinCount="100000" sheet="1" formatColumns="0" formatRows="0" autoFilter="0"/>
  <dataConsolidate/>
  <mergeCells count="4">
    <mergeCell ref="A1:D1"/>
    <mergeCell ref="A2:D2"/>
    <mergeCell ref="A3:D3"/>
    <mergeCell ref="W1:Y1"/>
  </mergeCells>
  <phoneticPr fontId="21" type="noConversion"/>
  <conditionalFormatting sqref="N11 N36 N149:N150 N156:N158 N164:N165">
    <cfRule type="expression" dxfId="689" priority="126">
      <formula>ISNUMBER($M11)</formula>
    </cfRule>
  </conditionalFormatting>
  <conditionalFormatting sqref="T7:T16 T33:T43 T79:T83 T129:T140">
    <cfRule type="cellIs" dxfId="686" priority="115" operator="equal">
      <formula>"Variance Explanation Required"</formula>
    </cfRule>
  </conditionalFormatting>
  <conditionalFormatting sqref="T19:T24">
    <cfRule type="cellIs" dxfId="685" priority="142" operator="equal">
      <formula>"Variance Explanation Required"</formula>
    </cfRule>
  </conditionalFormatting>
  <conditionalFormatting sqref="T27:T30">
    <cfRule type="cellIs" dxfId="684" priority="201" operator="equal">
      <formula>"Variance Explanation Required"</formula>
    </cfRule>
  </conditionalFormatting>
  <conditionalFormatting sqref="T46:T49">
    <cfRule type="cellIs" dxfId="683" priority="62" operator="equal">
      <formula>"Variance Explanation Required"</formula>
    </cfRule>
  </conditionalFormatting>
  <conditionalFormatting sqref="T52:T53">
    <cfRule type="cellIs" dxfId="682" priority="163" operator="equal">
      <formula>"Variance Explanation Required"</formula>
    </cfRule>
  </conditionalFormatting>
  <conditionalFormatting sqref="T55:T56">
    <cfRule type="cellIs" dxfId="681" priority="50" operator="equal">
      <formula>"Variance Explanation Required"</formula>
    </cfRule>
  </conditionalFormatting>
  <conditionalFormatting sqref="T58:T60">
    <cfRule type="cellIs" dxfId="680" priority="42" operator="equal">
      <formula>"Variance Explanation Required"</formula>
    </cfRule>
  </conditionalFormatting>
  <conditionalFormatting sqref="T62:T63">
    <cfRule type="cellIs" dxfId="679" priority="38" operator="equal">
      <formula>"Variance Explanation Required"</formula>
    </cfRule>
  </conditionalFormatting>
  <conditionalFormatting sqref="T65:T66">
    <cfRule type="cellIs" dxfId="678" priority="34" operator="equal">
      <formula>"Variance Explanation Required"</formula>
    </cfRule>
  </conditionalFormatting>
  <conditionalFormatting sqref="T75:T77">
    <cfRule type="cellIs" dxfId="677" priority="134" operator="equal">
      <formula>"Variance Explanation Required"</formula>
    </cfRule>
  </conditionalFormatting>
  <conditionalFormatting sqref="T85:T89">
    <cfRule type="cellIs" dxfId="676" priority="169" operator="equal">
      <formula>"Variance Explanation Required"</formula>
    </cfRule>
  </conditionalFormatting>
  <conditionalFormatting sqref="T92:T102">
    <cfRule type="cellIs" dxfId="675" priority="171" operator="equal">
      <formula>"Variance Explanation Required"</formula>
    </cfRule>
  </conditionalFormatting>
  <conditionalFormatting sqref="T105:T114">
    <cfRule type="cellIs" dxfId="674" priority="173" operator="equal">
      <formula>"Variance Explanation Required"</formula>
    </cfRule>
  </conditionalFormatting>
  <conditionalFormatting sqref="T116:T117">
    <cfRule type="cellIs" dxfId="673" priority="175" operator="equal">
      <formula>"Variance Explanation Required"</formula>
    </cfRule>
  </conditionalFormatting>
  <conditionalFormatting sqref="T120:T127">
    <cfRule type="cellIs" dxfId="672" priority="132" operator="equal">
      <formula>"Variance Explanation Required"</formula>
    </cfRule>
  </conditionalFormatting>
  <conditionalFormatting sqref="T148:T150">
    <cfRule type="cellIs" dxfId="671" priority="1" operator="equal">
      <formula>"Variance Explanation Required"</formula>
    </cfRule>
  </conditionalFormatting>
  <conditionalFormatting sqref="T156:T158 T164:T165">
    <cfRule type="cellIs" dxfId="670" priority="114" operator="equal">
      <formula>"Variance Explanation Required"</formula>
    </cfRule>
  </conditionalFormatting>
  <conditionalFormatting sqref="U7:U16 U33:U43 U79:U83 U129:U140 U164:U165">
    <cfRule type="expression" dxfId="669" priority="204">
      <formula>$T7="Variance Explanation Required"</formula>
    </cfRule>
  </conditionalFormatting>
  <conditionalFormatting sqref="U19:U24">
    <cfRule type="expression" dxfId="668" priority="141">
      <formula>$T19="Variance Explanation Required"</formula>
    </cfRule>
  </conditionalFormatting>
  <conditionalFormatting sqref="U27:U30">
    <cfRule type="expression" dxfId="667" priority="200">
      <formula>$T27="Variance Explanation Required"</formula>
    </cfRule>
  </conditionalFormatting>
  <conditionalFormatting sqref="U46:U49">
    <cfRule type="expression" dxfId="666" priority="61">
      <formula>$T46="Variance Explanation Required"</formula>
    </cfRule>
  </conditionalFormatting>
  <conditionalFormatting sqref="U52:U53">
    <cfRule type="expression" dxfId="665" priority="162">
      <formula>$T52="Variance Explanation Required"</formula>
    </cfRule>
  </conditionalFormatting>
  <conditionalFormatting sqref="U55:U56">
    <cfRule type="expression" dxfId="664" priority="49">
      <formula>$T55="Variance Explanation Required"</formula>
    </cfRule>
  </conditionalFormatting>
  <conditionalFormatting sqref="U58:U60">
    <cfRule type="expression" dxfId="663" priority="41">
      <formula>$T58="Variance Explanation Required"</formula>
    </cfRule>
  </conditionalFormatting>
  <conditionalFormatting sqref="U62:U63">
    <cfRule type="expression" dxfId="662" priority="37">
      <formula>$T62="Variance Explanation Required"</formula>
    </cfRule>
  </conditionalFormatting>
  <conditionalFormatting sqref="U65:U66">
    <cfRule type="expression" dxfId="661" priority="33">
      <formula>$T65="Variance Explanation Required"</formula>
    </cfRule>
  </conditionalFormatting>
  <conditionalFormatting sqref="U75:U77">
    <cfRule type="expression" dxfId="660" priority="133">
      <formula>$T75="Variance Explanation Required"</formula>
    </cfRule>
  </conditionalFormatting>
  <conditionalFormatting sqref="U85:U89">
    <cfRule type="expression" dxfId="659" priority="168">
      <formula>$T85="Variance Explanation Required"</formula>
    </cfRule>
  </conditionalFormatting>
  <conditionalFormatting sqref="U92:U102">
    <cfRule type="expression" dxfId="658" priority="170">
      <formula>$T92="Variance Explanation Required"</formula>
    </cfRule>
  </conditionalFormatting>
  <conditionalFormatting sqref="U105:U114">
    <cfRule type="expression" dxfId="657" priority="172">
      <formula>$T105="Variance Explanation Required"</formula>
    </cfRule>
  </conditionalFormatting>
  <conditionalFormatting sqref="U116:U117">
    <cfRule type="expression" dxfId="656" priority="174">
      <formula>$T116="Variance Explanation Required"</formula>
    </cfRule>
  </conditionalFormatting>
  <conditionalFormatting sqref="U120:U127">
    <cfRule type="expression" dxfId="655" priority="131">
      <formula>$T120="Variance Explanation Required"</formula>
    </cfRule>
  </conditionalFormatting>
  <conditionalFormatting sqref="U149:U150">
    <cfRule type="expression" dxfId="654" priority="2">
      <formula>$T149="Variance Explanation Required"</formula>
    </cfRule>
  </conditionalFormatting>
  <conditionalFormatting sqref="U156:U158">
    <cfRule type="expression" dxfId="653" priority="149">
      <formula>$T156="Variance Explanation Required"</formula>
    </cfRule>
  </conditionalFormatting>
  <hyperlinks>
    <hyperlink ref="A1" location="'Table of Contents'!D1" display="RETURN TO TABLE OF CONTENTS" xr:uid="{E659C2D3-5CBC-4F5B-97B4-14C19A8F1D26}"/>
    <hyperlink ref="A2:D2" location="'Assumptions - Arch'!A1" display="'Assumptions - Arch'!A1" xr:uid="{DF671CDD-DEAC-47F1-A2B8-19254AD90783}"/>
    <hyperlink ref="A3:D3" location="'Assumptions - Parish'!A1" display="'Assumptions - Parish'!A1" xr:uid="{1C885233-1495-48BE-B0AD-724836F7F1E7}"/>
    <hyperlink ref="W1:Y1" location="'Optional - Monthly Allocations'!C8" display="'Optional - Monthly Allocations'!C8" xr:uid="{90B6D1F9-E88A-4CC7-8BFC-407137787BF4}"/>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cellWatches>
    <cellWatch r="H139"/>
  </cellWatches>
  <ignoredErrors>
    <ignoredError sqref="P115 P84 H64" 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16" id="{951398A5-E811-4870-AAB7-183A9A9F6CDF}">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117" id="{BF6B0E6A-25B6-429B-B36D-E0A2FA761842}">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66" id="{A4C85443-73E6-4A38-AA62-2F3B49290604}">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30" id="{3C3C6ED6-9658-4788-B051-8FF9BC13F1F2}">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28" id="{30E8DD94-033E-4B87-8029-282FD5BD10CC}">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26" id="{4B08B24A-E319-47B2-90AA-2C30CA42A274}">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24" id="{7B010F8A-95C6-4CF9-9353-DB79C19A2EDF}">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22" id="{BA1B59D0-FCE6-4781-950B-E8A39D0F0A05}">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20" id="{5AEECB3E-6F3A-41E3-82E1-FB11EB08806E}">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18" id="{4DD3CC93-653C-4024-995F-D04F70F65AC6}">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100" id="{88574574-99F3-4289-9919-EBA9D5D66DD9}">
            <xm:f>$J10='Drop Down Options'!$H$6</xm:f>
            <x14:dxf>
              <font>
                <color theme="1"/>
              </font>
              <fill>
                <patternFill>
                  <bgColor rgb="FFFFFF00"/>
                </patternFill>
              </fill>
            </x14:dxf>
          </x14:cfRule>
          <xm:sqref>M10:M12 N12 M13:N14 N15:N17 N24:N25 M26:N26 N27:N31 M32:N32 N33:N35 M33:M37 N37 N50 N54 N57 N61 N64 N67:N68 M69:N69 N70 N78:N90 M79:M83 M91:N91 N92:N103 M104:N104 N105:N118</xm:sqref>
        </x14:conditionalFormatting>
        <x14:conditionalFormatting xmlns:xm="http://schemas.microsoft.com/office/excel/2006/main">
          <x14:cfRule type="expression" priority="99" id="{845AA4A0-A212-4F6D-B65D-AFF413388AB1}">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97" id="{F5F1B4FC-5FB2-4D78-8576-079CDB6F5E9D}">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96" id="{92C28C77-9E84-439D-BEB4-AC0D0A0AAFFB}">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90" id="{F3F9707A-C032-463C-9C10-2891F69B7400}">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89" id="{591679D1-5DD1-47D3-AEB7-31CA8A912ED6}">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88" id="{AC940E55-CCBC-4647-9913-1E1E5D56CDA1}">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87" id="{CDD28719-4223-4E06-B80D-154DC16AD870}">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13" id="{FA7DFB8D-85D3-4DA3-8EE6-03A4A2BDF2E8}">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83" id="{105E8C54-1827-476A-88AE-DE70C97C37E5}">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98" id="{836F4138-F011-4B7B-BA4E-46EE78EF0548}">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63" id="{9ECBB6E6-2328-4366-B34B-FB2300FC8392}">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29" id="{789FAC11-5211-48EF-9D58-8428C8AE596C}">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27" id="{A8A4577A-B57E-40CF-8E7D-885D8268310F}">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25" id="{611055B7-D564-4B55-9CC8-54BFEE95DCBE}">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23" id="{8536E8BD-4C0F-438B-A1AC-F08EAF0F7405}">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21" id="{61B4534A-20B0-4EB1-9DA3-0219AA294BF6}">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19" id="{AF9ED646-A34F-4F1B-A4C4-696C883467D4}">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17" id="{34D09844-6467-45A7-9E72-3484DC0AAEDD}">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15" id="{B5B510AA-85E7-47D4-9839-17F5B60EE4A5}">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9" id="{460FC64E-E5E1-40E6-B427-F7F51B5A73EB}">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127" id="{47D1D1D0-14A7-4F7B-96F2-1026449144F1}">
            <xm:f>$J7='Drop Down Options'!$H$4</xm:f>
            <x14:dxf>
              <font>
                <color theme="1"/>
              </font>
              <fill>
                <patternFill>
                  <bgColor rgb="FFFFFF00"/>
                </patternFill>
              </fill>
            </x14:dxf>
          </x14:cfRule>
          <x14:cfRule type="expression" priority="128" id="{5B36F51D-9124-44A2-ADCB-EECF21AD6A8B}">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118" id="{58DB9545-D2EA-4B5D-832D-4E2198E15A84}">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53" id="{402087B1-4A20-4500-99E8-36760163D653}">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14" id="{5CDA57DC-EBDE-40BA-8E15-777E71D0216C}">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disablePrompts="1" xWindow="1197" yWindow="563" count="3">
        <x14:dataValidation type="list" allowBlank="1" showInputMessage="1" showErrorMessage="1" xr:uid="{E538D8BD-5C95-44FB-BDA0-12317F26B73D}">
          <x14:formula1>
            <xm:f>'Drop Down Options'!$J$3:$J$8</xm:f>
          </x14:formula1>
          <xm:sqref>W68</xm:sqref>
        </x14:dataValidation>
        <x14:dataValidation type="list" allowBlank="1" showInputMessage="1" showErrorMessage="1" xr:uid="{BA16F326-E8C8-45E1-B63F-EA480B0DDA09}">
          <x14:formula1>
            <xm:f>'Drop Down Options'!$H$3:$H$6</xm:f>
          </x14:formula1>
          <xm:sqref>J37 J120:J126 J7:J8 J10 J12 J15:J16 J19:J24 J27:J30 J139:J140 J46:J49 J75:J76 J129:J137 J85:J89 J92:J102 J105:J114 J116:J117 J79:J83 J40:J42 J52:J67 J33:J35</xm:sqref>
        </x14:dataValidation>
        <x14:dataValidation type="list" allowBlank="1" showInputMessage="1" showErrorMessage="1" promptTitle="Additional Scenarios" prompt="To use additional Scenarios, ensure they total to 100% on the Optional - Monthly Allocations Tab" xr:uid="{C773B6F5-73B4-484C-BE89-A165D23E6557}">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FE1D4-BFBE-425C-AFD5-39A6596336B1}">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796875" defaultRowHeight="11.5" outlineLevelRow="2" outlineLevelCol="1" x14ac:dyDescent="0.25"/>
  <cols>
    <col min="1" max="1" width="1.54296875" style="172" customWidth="1"/>
    <col min="2" max="2" width="5.7265625" style="172" customWidth="1"/>
    <col min="3" max="3" width="12.26953125" style="172" customWidth="1"/>
    <col min="4" max="4" width="47" style="172" bestFit="1" customWidth="1"/>
    <col min="5" max="6" width="16" style="172" customWidth="1"/>
    <col min="7" max="7" width="15.1796875" style="172" customWidth="1"/>
    <col min="8" max="8" width="17.1796875" style="172" customWidth="1"/>
    <col min="9" max="9" width="15.7265625" style="172" customWidth="1" outlineLevel="1"/>
    <col min="10" max="10" width="23.453125" style="172" customWidth="1" outlineLevel="1"/>
    <col min="11" max="11" width="12.81640625" style="24" customWidth="1" outlineLevel="1"/>
    <col min="12" max="13" width="13" style="172" customWidth="1" outlineLevel="1"/>
    <col min="14" max="14" width="27.54296875" style="173" customWidth="1" outlineLevel="1"/>
    <col min="15" max="16" width="19.7265625" style="172" customWidth="1"/>
    <col min="17" max="18" width="19.1796875" style="172" customWidth="1"/>
    <col min="19" max="19" width="17.1796875" style="172" customWidth="1"/>
    <col min="20" max="20" width="36.7265625" style="172" customWidth="1"/>
    <col min="21" max="21" width="64.26953125" style="173" customWidth="1"/>
    <col min="22" max="22" width="6.81640625" style="172" customWidth="1"/>
    <col min="23" max="23" width="23.7265625" style="172" customWidth="1"/>
    <col min="24" max="35" width="16.81640625" style="172" customWidth="1" outlineLevel="1"/>
    <col min="36" max="36" width="16.81640625" style="172" customWidth="1"/>
    <col min="37" max="37" width="33" style="172" customWidth="1"/>
    <col min="38" max="38" width="1.7265625" style="172" customWidth="1"/>
    <col min="39" max="16384" width="9.1796875" style="172"/>
  </cols>
  <sheetData>
    <row r="1" spans="1:37" ht="14.5" outlineLevel="1" x14ac:dyDescent="0.35">
      <c r="A1" s="783" t="str">
        <f>'Parish Info'!$K$2</f>
        <v>RETURN TO TABLE OF CONTENTS</v>
      </c>
      <c r="B1" s="783"/>
      <c r="C1" s="783"/>
      <c r="D1" s="783"/>
      <c r="W1" s="783" t="str">
        <f>'Parish Info'!K5</f>
        <v>RETURN TO OPTIONAL - MONTHLY ALLOCATIONS</v>
      </c>
      <c r="X1" s="783"/>
      <c r="Y1" s="783"/>
    </row>
    <row r="2" spans="1:37" ht="14.5" outlineLevel="1" x14ac:dyDescent="0.35">
      <c r="A2" s="806" t="str">
        <f>'Parish Info'!$K$3</f>
        <v>RETURN TO ASSUMPTIONS - ARCH</v>
      </c>
      <c r="B2" s="783"/>
      <c r="C2" s="783"/>
      <c r="D2" s="783"/>
    </row>
    <row r="3" spans="1:37" ht="14.5" outlineLevel="1" x14ac:dyDescent="0.35">
      <c r="A3" s="783" t="str">
        <f>'Parish Info'!$K$4</f>
        <v>RETURN TO ASSUMPTIONS - PARISH</v>
      </c>
      <c r="B3" s="783"/>
      <c r="C3" s="783"/>
      <c r="D3" s="783"/>
    </row>
    <row r="4" spans="1:37" ht="18" customHeight="1" outlineLevel="1" thickBot="1" x14ac:dyDescent="0.3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8" thickBot="1" x14ac:dyDescent="0.3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1193</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2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25">
      <c r="B7" s="172">
        <v>2</v>
      </c>
      <c r="C7" s="192">
        <v>3010</v>
      </c>
      <c r="D7" s="193" t="s">
        <v>836</v>
      </c>
      <c r="E7" s="13"/>
      <c r="F7" s="13"/>
      <c r="G7" s="13"/>
      <c r="H7" s="29">
        <f>IFERROR(($G7/'FY 2026-27 Budget Summary'!$F$8)*12, 0)</f>
        <v>0</v>
      </c>
      <c r="I7" s="30">
        <v>0</v>
      </c>
      <c r="J7" s="13" t="s">
        <v>591</v>
      </c>
      <c r="K7" s="348"/>
      <c r="L7" s="421"/>
      <c r="M7" s="349"/>
      <c r="N7" s="422"/>
      <c r="O7" s="29">
        <f>ROUND(IF($J7='Drop Down Options'!$H$3,(1+$I7)*School!$H7,IF(School!$J7='Drop Down Options'!$H$4,(1+School!$K7)*School!$H7,IF(School!$J7='Drop Down Options'!$H$5,School!$H7+School!$L7,IF($J7='Drop Down Options'!$H$6,School!$M7,"CHECK")))),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25">
      <c r="B8" s="172">
        <v>3</v>
      </c>
      <c r="C8" s="192">
        <v>3020</v>
      </c>
      <c r="D8" s="193" t="s">
        <v>669</v>
      </c>
      <c r="E8" s="13"/>
      <c r="F8" s="13"/>
      <c r="G8" s="13"/>
      <c r="H8" s="29">
        <f>IFERROR(($G8/'FY 2026-27 Budget Summary'!$F$8)*12, 0)</f>
        <v>0</v>
      </c>
      <c r="I8" s="30">
        <v>0</v>
      </c>
      <c r="J8" s="13" t="s">
        <v>591</v>
      </c>
      <c r="K8" s="348"/>
      <c r="L8" s="349"/>
      <c r="M8" s="349"/>
      <c r="N8" s="15"/>
      <c r="O8" s="29">
        <f>ROUND(IF($J8='Drop Down Options'!$H$3,(1+$I8)*School!$H8,IF(School!$J8='Drop Down Options'!$H$4,(1+School!$K8)*School!$H8,IF(School!$J8='Drop Down Options'!$H$5,School!$H8+School!$L8,IF($J8='Drop Down Options'!$H$6,School!$M8,"CHECK")))),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2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2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Options'!$H$3,(1+$I10)*School!$H10,IF(School!$J10='Drop Down Options'!$H$4,(1+School!$K10)*School!$H10,IF(School!$J10='Drop Down Options'!$H$5,School!$H10+School!$L10,IF($J10='Drop Down Options'!$H$6,School!$M10,"CHECK")))),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25">
      <c r="B11" s="172">
        <v>6</v>
      </c>
      <c r="C11" s="192">
        <v>3050</v>
      </c>
      <c r="D11" s="193" t="s">
        <v>667</v>
      </c>
      <c r="E11" s="13"/>
      <c r="F11" s="13"/>
      <c r="G11" s="13"/>
      <c r="H11" s="29">
        <f>IFERROR(($G11/'FY 2026-27 Budget Summary'!$F$8)*12, 0)</f>
        <v>0</v>
      </c>
      <c r="I11" s="203"/>
      <c r="J11" s="204" t="s">
        <v>844</v>
      </c>
      <c r="K11" s="32"/>
      <c r="L11" s="32"/>
      <c r="M11" s="349"/>
      <c r="N11" s="15"/>
      <c r="O11" s="29">
        <f>ROUND(IF($J11='Drop Down Options'!$H$6,School!$M11,"CHECK"),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2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Options'!$H$3,(1+$I12)*School!$H12,IF(School!$J12='Drop Down Options'!$H$4,(1+School!$K12)*School!$H12,IF(School!$J12='Drop Down Options'!$H$5,School!$H12+School!$L12,IF($J12='Drop Down Options'!$H$6,School!$M12,"CHECK")))),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2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2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2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Options'!$H$3,(1+$I15)*School!$H15,IF(School!$J15='Drop Down Options'!$H$4,(1+School!$K15)*School!$H15,IF(School!$J15='Drop Down Options'!$H$5,School!$H15+School!$L15,IF($J15='Drop Down Options'!$H$6,School!$M15,"CHECK")))),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2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Options'!$H$3,(1+$I16)*School!$H16,IF(School!$J16='Drop Down Options'!$H$4,(1+School!$K16)*School!$H16,IF(School!$J16='Drop Down Options'!$H$5,School!$H16+School!$L16,IF($J16='Drop Down Options'!$H$6,School!$M16,"CHECK")))),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2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2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2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Options'!$H$3,(1+$I19)*School!$H19,IF(School!$J19='Drop Down Options'!$H$4,(1+School!$K19)*School!$H19,IF(School!$J19='Drop Down Options'!$H$5,School!$H19+School!$L19,IF($J19='Drop Down Options'!$H$6,School!$M19,"CHECK")))),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2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Options'!$H$3,(1+$I20)*School!$H20,IF(School!$J20='Drop Down Options'!$H$4,(1+School!$K20)*School!$H20,IF(School!$J20='Drop Down Options'!$H$5,School!$H20+School!$L20,IF($J20='Drop Down Options'!$H$6,School!$M20,"CHECK")))),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2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Options'!$H$3,(1+$I21)*School!$H21,IF(School!$J21='Drop Down Options'!$H$4,(1+School!$K21)*School!$H21,IF(School!$J21='Drop Down Options'!$H$5,School!$H21+School!$L21,IF($J21='Drop Down Options'!$H$6,School!$M21,"CHECK")))),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25">
      <c r="B22" s="172">
        <v>17</v>
      </c>
      <c r="C22" s="192">
        <v>3140</v>
      </c>
      <c r="D22" s="193" t="s">
        <v>753</v>
      </c>
      <c r="E22" s="13"/>
      <c r="F22" s="13"/>
      <c r="G22" s="13"/>
      <c r="H22" s="29">
        <f>IFERROR(($G22/'FY 2026-27 Budget Summary'!$F$8)*12, 0)</f>
        <v>0</v>
      </c>
      <c r="I22" s="30" t="s">
        <v>694</v>
      </c>
      <c r="J22" s="13" t="s">
        <v>591</v>
      </c>
      <c r="K22" s="348"/>
      <c r="L22" s="349"/>
      <c r="M22" s="349"/>
      <c r="N22" s="15"/>
      <c r="O22" s="77">
        <f>ROUND(IF($J22='Drop Down Options'!$H$3,'School Choice Tuition Calc'!$F$15,IF($J22='Drop Down Options'!$H$4,(1+K22)*H22,IF(J22='Drop Down Options'!$H$5,H22+L22,IF($J22='Drop Down Options'!$H$6,M22,"CHECK")))),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25">
      <c r="B23" s="172">
        <v>18</v>
      </c>
      <c r="C23" s="192">
        <v>3150</v>
      </c>
      <c r="D23" s="193" t="s">
        <v>754</v>
      </c>
      <c r="E23" s="13"/>
      <c r="F23" s="13"/>
      <c r="G23" s="13"/>
      <c r="H23" s="29">
        <f>IFERROR(($G23/'FY 2026-27 Budget Summary'!$F$8)*12, 0)</f>
        <v>0</v>
      </c>
      <c r="I23" s="30" t="s">
        <v>694</v>
      </c>
      <c r="J23" s="13" t="s">
        <v>591</v>
      </c>
      <c r="K23" s="348"/>
      <c r="L23" s="349"/>
      <c r="M23" s="349"/>
      <c r="N23" s="15"/>
      <c r="O23" s="77">
        <f>ROUND(IF($J23='Drop Down Options'!$H$3,'School Choice Tuition Calc'!$F$23,IF($J23='Drop Down Options'!$H$4,(1+K23)*H23,IF(J23='Drop Down Options'!$H$5,H23+L23,IF($J23='Drop Down Options'!$H$6,M23,"CHECK")))),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2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Options'!$H$3,(1+$I24)*School!$H24,IF(School!$J24='Drop Down Options'!$H$4,(1+School!$K24)*School!$H24,IF(School!$J24='Drop Down Options'!$H$5,School!$H24+School!$L24,IF($J24='Drop Down Options'!$H$6,School!$M24,"CHECK")))),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2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2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2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Options'!$H$3,(1+$I27)*School!$H27,IF(School!$J27='Drop Down Options'!$H$4,(1+School!$K27)*School!$H27,IF(School!$J27='Drop Down Options'!$H$5,School!$H27+School!$L27,IF($J27='Drop Down Options'!$H$6,School!$M27,"CHECK")))),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2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Options'!$H$3,(1+$I28)*School!$H28,IF(School!$J28='Drop Down Options'!$H$4,(1+School!$K28)*School!$H28,IF(School!$J28='Drop Down Options'!$H$5,School!$H28+School!$L28,IF($J28='Drop Down Options'!$H$6,School!$M28,"CHECK")))),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2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Options'!$H$3,(1+$I29)*School!$H29,IF(School!$J29='Drop Down Options'!$H$4,(1+School!$K29)*School!$H29,IF(School!$J29='Drop Down Options'!$H$5,School!$H29+School!$L29,IF($J29='Drop Down Options'!$H$6,School!$M29,"CHECK")))),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2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Options'!$H$3,(1+$I30)*School!$H30,IF(School!$J30='Drop Down Options'!$H$4,(1+School!$K30)*School!$H30,IF(School!$J30='Drop Down Options'!$H$5,School!$H30+School!$L30,IF($J30='Drop Down Options'!$H$6,School!$M30,"CHECK")))),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2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2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2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Options'!$H$3,(1+$I33)*School!$H33,IF(School!$J33='Drop Down Options'!$H$4,(1+School!$K33)*School!$H33,IF(School!$J33='Drop Down Options'!$H$5,School!$H33+School!$L33,IF($J33='Drop Down Options'!$H$6,School!$M33,"CHECK")))),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2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Options'!$H$3,(1+$I34)*School!$H34,IF(School!$J34='Drop Down Options'!$H$4,(1+School!$K34)*School!$H34,IF(School!$J34='Drop Down Options'!$H$5,School!$H34+School!$L34,IF($J34='Drop Down Options'!$H$6,School!$M34,"CHECK")))),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2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Options'!$H$3,(1+$I35)*School!$H35,IF(School!$J35='Drop Down Options'!$H$4,(1+School!$K35)*School!$H35,IF(School!$J35='Drop Down Options'!$H$5,School!$H35+School!$L35,IF($J35='Drop Down Options'!$H$6,School!$M35,"CHECK")))),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25">
      <c r="B36" s="172">
        <v>31</v>
      </c>
      <c r="C36" s="192">
        <v>3450</v>
      </c>
      <c r="D36" s="193" t="s">
        <v>656</v>
      </c>
      <c r="E36" s="13"/>
      <c r="F36" s="13"/>
      <c r="G36" s="13"/>
      <c r="H36" s="77">
        <f>IFERROR(($G36/'FY 2026-27 Budget Summary'!$F$8)*12, 0)</f>
        <v>0</v>
      </c>
      <c r="I36" s="32"/>
      <c r="J36" s="204" t="s">
        <v>844</v>
      </c>
      <c r="K36" s="32"/>
      <c r="L36" s="32"/>
      <c r="M36" s="349"/>
      <c r="N36" s="15"/>
      <c r="O36" s="77">
        <f>ROUND(IF($J36='Drop Down Options'!$H$6,School!$M36,"CHECK"),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2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Options'!$H$3,(1+$I37)*School!$H37,IF(School!$J37='Drop Down Options'!$H$4,(1+School!$K37)*School!$H37,IF(School!$J37='Drop Down Options'!$H$5,School!$H37+School!$L37,IF($J37='Drop Down Options'!$H$6,School!$M37,"CHECK")))),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2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2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2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Options'!$H$3,(1+$I40)*School!$H40,IF(School!$J40='Drop Down Options'!$H$4,(1+School!$K40)*School!$H40,IF(School!$J40='Drop Down Options'!$H$5,School!$H40+School!$L40,IF($J40='Drop Down Options'!$H$6,School!$M40,"CHECK")))),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2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Options'!$H$3,(1+$I41)*School!$H41,IF(School!$J41='Drop Down Options'!$H$4,(1+School!$K41)*School!$H41,IF(School!$J41='Drop Down Options'!$H$5,School!$H41+School!$L41,IF($J41='Drop Down Options'!$H$6,School!$M41,"CHECK")))),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2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Options'!$H$3,(1+$I42)*School!$H42,IF(School!$J42='Drop Down Options'!$H$4,(1+School!$K42)*School!$H42,IF(School!$J42='Drop Down Options'!$H$5,School!$H42+School!$L42,IF($J42='Drop Down Options'!$H$6,School!$M42,"CHECK")))),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2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2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2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2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Options'!$H$3,(1+$I46)*School!$H46,IF(School!$J46='Drop Down Options'!$H$4,(1+School!$K46)*School!$H46,IF(School!$J46='Drop Down Options'!$H$5,School!$H46+School!$L46,IF($J46='Drop Down Options'!$H$6,School!$M46,"CHECK")))),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2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Options'!$H$3,(1+$I47)*School!$H47,IF(School!$J47='Drop Down Options'!$H$4,(1+School!$K47)*School!$H47,IF(School!$J47='Drop Down Options'!$H$5,School!$H47+School!$L47,IF($J47='Drop Down Options'!$H$6,School!$M47,"CHECK")))),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2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Options'!$H$3,(1+$I48)*School!$H48,IF(School!$J48='Drop Down Options'!$H$4,(1+School!$K48)*School!$H48,IF(School!$J48='Drop Down Options'!$H$5,School!$H48+School!$L48,IF($J48='Drop Down Options'!$H$6,School!$M48,"CHECK")))),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2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Options'!$H$3,(1+$I49)*School!$H49,IF(School!$J49='Drop Down Options'!$H$4,(1+School!$K49)*School!$H49,IF(School!$J49='Drop Down Options'!$H$5,School!$H49+School!$L49,IF($J49='Drop Down Options'!$H$6,School!$M49,"CHECK")))),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2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2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2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Options'!$H$3,(1+$I52)*School!$H52,IF(School!$J52='Drop Down Options'!$H$4,(1+School!$K52)*School!$H52,IF(School!$J52='Drop Down Options'!$H$5,School!$H52+School!$L52,IF($J52='Drop Down Options'!$H$6,School!$M52,"CHECK")))),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2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Options'!$H$3,(1+$I53)*School!$H53,IF(School!$J53='Drop Down Options'!$H$4,(1+School!$K53)*School!$H53,IF(School!$J53='Drop Down Options'!$H$5,School!$H53+School!$L53,IF($J53='Drop Down Options'!$H$6,School!$M53,"CHECK")))),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2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2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Options'!$H$3,(1+$I55)*School!$H55,IF(School!$J55='Drop Down Options'!$H$4,(1+School!$K55)*School!$H55,IF(School!$J55='Drop Down Options'!$H$5,School!$H55+School!$L55,IF($J55='Drop Down Options'!$H$6,School!$M55,"CHECK")))),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2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Options'!$H$3,(1+$I56)*School!$H56,IF(School!$J56='Drop Down Options'!$H$4,(1+School!$K56)*School!$H56,IF(School!$J56='Drop Down Options'!$H$5,School!$H56+School!$L56,IF($J56='Drop Down Options'!$H$6,School!$M56,"CHECK")))),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2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2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Options'!$H$3,(1+$I58)*School!$H58,IF(School!$J58='Drop Down Options'!$H$4,(1+School!$K58)*School!$H58,IF(School!$J58='Drop Down Options'!$H$5,School!$H58+School!$L58,IF($J58='Drop Down Options'!$H$6,School!$M58,"CHECK")))),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2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Options'!$H$3,(1+$I59)*School!$H59,IF(School!$J59='Drop Down Options'!$H$4,(1+School!$K59)*School!$H59,IF(School!$J59='Drop Down Options'!$H$5,School!$H59+School!$L59,IF($J59='Drop Down Options'!$H$6,School!$M59,"CHECK")))),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2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Options'!$H$3,(1+$I60)*School!$H60,IF(School!$J60='Drop Down Options'!$H$4,(1+School!$K60)*School!$H60,IF(School!$J60='Drop Down Options'!$H$5,School!$H60+School!$L60,IF($J60='Drop Down Options'!$H$6,School!$M60,"CHECK")))),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2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2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Options'!$H$3,(1+$I62)*School!$H62,IF(School!$J62='Drop Down Options'!$H$4,(1+School!$K62)*School!$H62,IF(School!$J62='Drop Down Options'!$H$5,School!$H62+School!$L62,IF($J62='Drop Down Options'!$H$6,School!$M62,"CHECK")))),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2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Options'!$H$3,(1+$I63)*School!$H63,IF(School!$J63='Drop Down Options'!$H$4,(1+School!$K63)*School!$H63,IF(School!$J63='Drop Down Options'!$H$5,School!$H63+School!$L63,IF($J63='Drop Down Options'!$H$6,School!$M63,"CHECK")))),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2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2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Options'!$H$3,(1+$I65)*School!$H65,IF(School!$J65='Drop Down Options'!$H$4,(1+School!$K65)*School!$H65,IF(School!$J65='Drop Down Options'!$H$5,School!$H65+School!$L65,IF($J65='Drop Down Options'!$H$6,School!$M65,"CHECK")))),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25">
      <c r="B66" s="172">
        <v>61</v>
      </c>
      <c r="C66" s="192">
        <v>3690.2</v>
      </c>
      <c r="D66" s="193" t="s">
        <v>1180</v>
      </c>
      <c r="E66" s="13"/>
      <c r="F66" s="13"/>
      <c r="G66" s="13"/>
      <c r="H66" s="29">
        <f>IFERROR(($G66/'FY 2026-27 Budget Summary'!$F$8)*12, 0)</f>
        <v>0</v>
      </c>
      <c r="I66" s="30">
        <v>0</v>
      </c>
      <c r="J66" s="13" t="s">
        <v>591</v>
      </c>
      <c r="K66" s="348"/>
      <c r="L66" s="349"/>
      <c r="M66" s="349"/>
      <c r="N66" s="15"/>
      <c r="O66" s="29">
        <f>ROUND(IF($J66='Drop Down Options'!$H$3,(1+$I66)*School!$H66,IF(School!$J66='Drop Down Options'!$H$4,(1+School!$K66)*School!$H66,IF(School!$J66='Drop Down Options'!$H$5,School!$H66+School!$L66,IF($J66='Drop Down Options'!$H$6,School!$M66,"CHECK")))),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2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2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2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3">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2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2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2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3">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25">
      <c r="B75" s="172">
        <v>70</v>
      </c>
      <c r="C75" s="356">
        <v>4011</v>
      </c>
      <c r="D75" s="357" t="s">
        <v>755</v>
      </c>
      <c r="E75" s="423"/>
      <c r="F75" s="423"/>
      <c r="G75" s="13"/>
      <c r="H75" s="29">
        <f>IFERROR(($G75/'FY 2026-27 Budget Summary'!$F$8)*12, 0)</f>
        <v>0</v>
      </c>
      <c r="I75" s="274">
        <f>'Assumptions - Arch'!C9</f>
        <v>3.2500000000000001E-2</v>
      </c>
      <c r="J75" s="13" t="s">
        <v>591</v>
      </c>
      <c r="K75" s="348"/>
      <c r="L75" s="349"/>
      <c r="M75" s="349"/>
      <c r="N75" s="15"/>
      <c r="O75" s="29">
        <f>ROUND(IF($J75='Drop Down Options'!$H$3,(1+$I75)*School!$H75,IF(School!$J75='Drop Down Options'!$H$4,(1+School!$K75)*School!$H75,IF(School!$J75='Drop Down Options'!$H$5,School!$H75+School!$L75,IF($J75='Drop Down Options'!$H$6,School!$M75,"CHECK")))), 0)</f>
        <v>0</v>
      </c>
      <c r="P75" s="273">
        <f t="shared" ref="P75:P89" si="78">ROUND(($O75-$H75),0)</f>
        <v>0</v>
      </c>
      <c r="Q75" s="275">
        <f t="shared" ref="Q75:Q90" si="79">IFERROR(P75/H75, 0)</f>
        <v>0</v>
      </c>
      <c r="R75" s="29">
        <f t="shared" ref="R75:R77"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2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Options'!$H$3,(1+$I76)*School!$H76,IF(School!$J76='Drop Down Options'!$H$4,(1+School!$K76)*School!$H76,IF(School!$J76='Drop Down Options'!$H$5,School!$H76+School!$L76,IF($J76='Drop Down Options'!$H$6,School!$M76,"CHECK")))),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25">
      <c r="B77" s="172">
        <v>72</v>
      </c>
      <c r="C77" s="192">
        <v>4013</v>
      </c>
      <c r="D77" s="193" t="s">
        <v>690</v>
      </c>
      <c r="E77" s="13"/>
      <c r="F77" s="13"/>
      <c r="G77" s="13"/>
      <c r="H77" s="29">
        <f>IFERROR(($G77/'FY 2026-27 Budget Summary'!$F$8)*12, 0)</f>
        <v>0</v>
      </c>
      <c r="I77" s="30">
        <f>'Assumptions - Parish'!$C$6</f>
        <v>0.03</v>
      </c>
      <c r="J77" s="13" t="s">
        <v>591</v>
      </c>
      <c r="K77" s="348"/>
      <c r="L77" s="349"/>
      <c r="M77" s="349"/>
      <c r="N77" s="15"/>
      <c r="O77" s="29">
        <f>ROUND(IF($J77='Drop Down Options'!$H$3,(1+$I77)*School!$H77,IF(School!$J77='Drop Down Options'!$H$4,(1+School!$K77)*School!$H77,IF(School!$J77='Drop Down Options'!$H$5,School!$H77+School!$L77,IF($J77='Drop Down Options'!$H$6,School!$M77,"CHECK")))), 0)</f>
        <v>0</v>
      </c>
      <c r="P77" s="29">
        <f t="shared" si="78"/>
        <v>0</v>
      </c>
      <c r="Q77" s="31">
        <f t="shared" ref="Q77" si="84">IFERROR(P77/H77, 0)</f>
        <v>0</v>
      </c>
      <c r="R77" s="29">
        <f t="shared" si="80"/>
        <v>0</v>
      </c>
      <c r="S77" s="31">
        <f t="shared" ref="S77" si="85">IFERROR(R77/F77, 0)</f>
        <v>0</v>
      </c>
      <c r="T77" s="219" t="str">
        <f>IF(AND(ABS(Q77)&gt;'Assumptions - Arch'!$D$54, ABS(P77)&gt;'Assumptions - Arch'!$D$55), "Variance Explanation Required", "Variance Explanation Not Required")</f>
        <v>Variance Explanation Not Required</v>
      </c>
      <c r="U77" s="86"/>
      <c r="W77" s="425" t="s">
        <v>722</v>
      </c>
      <c r="X77" s="29">
        <f>$O77*INDEX('Optional - Monthly Allocations'!$C$5:$N$18, MATCH($W77,'Optional - Monthly Allocations'!$B$5:$B$18,0), MATCH(X$5,'Optional - Monthly Allocations'!$C$4:$N$4,0))</f>
        <v>0</v>
      </c>
      <c r="Y77" s="29">
        <f>$O77*INDEX('Optional - Monthly Allocations'!$C$5:$N$18, MATCH($W77,'Optional - Monthly Allocations'!$B$5:$B$18,0), MATCH(Y$5,'Optional - Monthly Allocations'!$C$4:$N$4,0))</f>
        <v>0</v>
      </c>
      <c r="Z77" s="29">
        <f>$O77*INDEX('Optional - Monthly Allocations'!$C$5:$N$18, MATCH($W77,'Optional - Monthly Allocations'!$B$5:$B$18,0), MATCH(Z$5,'Optional - Monthly Allocations'!$C$4:$N$4,0))</f>
        <v>0</v>
      </c>
      <c r="AA77" s="29">
        <f>$O77*INDEX('Optional - Monthly Allocations'!$C$5:$N$18, MATCH($W77,'Optional - Monthly Allocations'!$B$5:$B$18,0), MATCH(AA$5,'Optional - Monthly Allocations'!$C$4:$N$4,0))</f>
        <v>0</v>
      </c>
      <c r="AB77" s="29">
        <f>$O77*INDEX('Optional - Monthly Allocations'!$C$5:$N$18, MATCH($W77,'Optional - Monthly Allocations'!$B$5:$B$18,0), MATCH(AB$5,'Optional - Monthly Allocations'!$C$4:$N$4,0))</f>
        <v>0</v>
      </c>
      <c r="AC77" s="29">
        <f>$O77*INDEX('Optional - Monthly Allocations'!$C$5:$N$18, MATCH($W77,'Optional - Monthly Allocations'!$B$5:$B$18,0), MATCH(AC$5,'Optional - Monthly Allocations'!$C$4:$N$4,0))</f>
        <v>0</v>
      </c>
      <c r="AD77" s="29">
        <f>$O77*INDEX('Optional - Monthly Allocations'!$C$5:$N$18, MATCH($W77,'Optional - Monthly Allocations'!$B$5:$B$18,0), MATCH(AD$5,'Optional - Monthly Allocations'!$C$4:$N$4,0))</f>
        <v>0</v>
      </c>
      <c r="AE77" s="29">
        <f>$O77*INDEX('Optional - Monthly Allocations'!$C$5:$N$18, MATCH($W77,'Optional - Monthly Allocations'!$B$5:$B$18,0), MATCH(AE$5,'Optional - Monthly Allocations'!$C$4:$N$4,0))</f>
        <v>0</v>
      </c>
      <c r="AF77" s="29">
        <f>$O77*INDEX('Optional - Monthly Allocations'!$C$5:$N$18, MATCH($W77,'Optional - Monthly Allocations'!$B$5:$B$18,0), MATCH(AF$5,'Optional - Monthly Allocations'!$C$4:$N$4,0))</f>
        <v>0</v>
      </c>
      <c r="AG77" s="29">
        <f>$O77*INDEX('Optional - Monthly Allocations'!$C$5:$N$18, MATCH($W77,'Optional - Monthly Allocations'!$B$5:$B$18,0), MATCH(AG$5,'Optional - Monthly Allocations'!$C$4:$N$4,0))</f>
        <v>0</v>
      </c>
      <c r="AH77" s="29">
        <f>$O77*INDEX('Optional - Monthly Allocations'!$C$5:$N$18, MATCH($W77,'Optional - Monthly Allocations'!$B$5:$B$18,0), MATCH(AH$5,'Optional - Monthly Allocations'!$C$4:$N$4,0))</f>
        <v>0</v>
      </c>
      <c r="AI77" s="29">
        <f>$O77*INDEX('Optional - Monthly Allocations'!$C$5:$N$18, MATCH($W77,'Optional - Monthly Allocations'!$B$5:$B$18,0), MATCH(AI$5,'Optional - Monthly Allocations'!$C$4:$N$4,0))</f>
        <v>0</v>
      </c>
      <c r="AJ77" s="194">
        <f t="shared" ref="AJ77" si="86">SUM(X77:AI77)</f>
        <v>0</v>
      </c>
      <c r="AK77" s="195" t="str">
        <f t="shared" ref="AK77" si="87">IF(AJ77=O77,"In Balance",CONCATENATE("Out of Balance by $",AJ77-O77))</f>
        <v>In Balance</v>
      </c>
    </row>
    <row r="78" spans="2:37" outlineLevel="2" x14ac:dyDescent="0.2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8">IFERROR(R78/F78, 0)</f>
        <v>0</v>
      </c>
      <c r="T78" s="235"/>
      <c r="U78" s="238"/>
      <c r="W78" s="239"/>
      <c r="X78" s="240">
        <f>SUM(X75:X77)</f>
        <v>0</v>
      </c>
      <c r="Y78" s="240">
        <f t="shared" ref="Y78:AJ78" si="89">SUM(Y75:Y77)</f>
        <v>0</v>
      </c>
      <c r="Z78" s="240">
        <f t="shared" si="89"/>
        <v>0</v>
      </c>
      <c r="AA78" s="240">
        <f t="shared" si="89"/>
        <v>0</v>
      </c>
      <c r="AB78" s="240">
        <f t="shared" si="89"/>
        <v>0</v>
      </c>
      <c r="AC78" s="240">
        <f t="shared" si="89"/>
        <v>0</v>
      </c>
      <c r="AD78" s="240">
        <f>SUM(AD75:AD77)</f>
        <v>0</v>
      </c>
      <c r="AE78" s="240">
        <f t="shared" si="89"/>
        <v>0</v>
      </c>
      <c r="AF78" s="240">
        <f t="shared" si="89"/>
        <v>0</v>
      </c>
      <c r="AG78" s="240">
        <f t="shared" si="89"/>
        <v>0</v>
      </c>
      <c r="AH78" s="240">
        <f t="shared" si="89"/>
        <v>0</v>
      </c>
      <c r="AI78" s="240">
        <f t="shared" si="89"/>
        <v>0</v>
      </c>
      <c r="AJ78" s="240">
        <f t="shared" si="89"/>
        <v>0</v>
      </c>
      <c r="AK78" s="241" t="str">
        <f t="shared" si="83"/>
        <v>In Balance</v>
      </c>
    </row>
    <row r="79" spans="2:37" outlineLevel="2" x14ac:dyDescent="0.2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Options'!$H$3,(1+$I79)*School!$H79,IF(School!$J79='Drop Down Options'!$H$4,(1+School!$K79)*School!$H79,IF(School!$J79='Drop Down Options'!$H$5,School!$H79+School!$L79,IF($J79='Drop Down Options'!$H$6,School!$M79,"CHECK")))), 0)</f>
        <v>0</v>
      </c>
      <c r="P79" s="29">
        <f t="shared" si="78"/>
        <v>0</v>
      </c>
      <c r="Q79" s="31">
        <f t="shared" ref="Q79" si="90">IFERROR(P79/H79, 0)</f>
        <v>0</v>
      </c>
      <c r="R79" s="29">
        <f t="shared" ref="R79:R83" si="91">ROUND(($O79-$F79),0)</f>
        <v>0</v>
      </c>
      <c r="S79" s="31">
        <f t="shared" ref="S79" si="92">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93">SUM(X79:AI79)</f>
        <v>0</v>
      </c>
      <c r="AK79" s="195" t="str">
        <f t="shared" si="83"/>
        <v>In Balance</v>
      </c>
    </row>
    <row r="80" spans="2:37" outlineLevel="2" x14ac:dyDescent="0.2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Options'!$H$3,(1+$I80)*School!$H80,IF(School!$J80='Drop Down Options'!$H$4,(1+School!$K80)*School!$H80,IF(School!$J80='Drop Down Options'!$H$5,School!$H80+School!$L80,IF($J80='Drop Down Options'!$H$6,School!$M80,"CHECK")))), 0)</f>
        <v>0</v>
      </c>
      <c r="P80" s="29">
        <f t="shared" si="78"/>
        <v>0</v>
      </c>
      <c r="Q80" s="31">
        <f t="shared" si="79"/>
        <v>0</v>
      </c>
      <c r="R80" s="29">
        <f t="shared" si="91"/>
        <v>0</v>
      </c>
      <c r="S80" s="31">
        <f t="shared" si="88"/>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93"/>
        <v>0</v>
      </c>
      <c r="AK80" s="195" t="str">
        <f t="shared" si="83"/>
        <v>In Balance</v>
      </c>
    </row>
    <row r="81" spans="2:37" outlineLevel="2" x14ac:dyDescent="0.25">
      <c r="B81" s="172">
        <v>76</v>
      </c>
      <c r="C81" s="192">
        <v>4050.1</v>
      </c>
      <c r="D81" s="193" t="s">
        <v>681</v>
      </c>
      <c r="E81" s="13"/>
      <c r="F81" s="13"/>
      <c r="G81" s="13"/>
      <c r="H81" s="614">
        <f>IFERROR(($G81/'FY 2026-27 Budget Summary'!$F$8)*12, 0)</f>
        <v>0</v>
      </c>
      <c r="I81" s="30">
        <f>'Assumptions - Arch'!C17</f>
        <v>0.08</v>
      </c>
      <c r="J81" s="13" t="s">
        <v>591</v>
      </c>
      <c r="K81" s="348"/>
      <c r="L81" s="349"/>
      <c r="M81" s="349"/>
      <c r="N81" s="15"/>
      <c r="O81" s="29">
        <f>ROUND(IF($J81='Drop Down Options'!$H$3,(1+$I81)*School!$H81,IF(School!$J81='Drop Down Options'!$H$4,(1+School!$K81)*School!$H81,IF(School!$J81='Drop Down Options'!$H$5,School!$H81+School!$L81,IF($J81='Drop Down Options'!$H$6,School!$M81,"CHECK")))), 0)</f>
        <v>0</v>
      </c>
      <c r="P81" s="29">
        <f t="shared" si="78"/>
        <v>0</v>
      </c>
      <c r="Q81" s="31">
        <f t="shared" si="79"/>
        <v>0</v>
      </c>
      <c r="R81" s="29">
        <f t="shared" si="91"/>
        <v>0</v>
      </c>
      <c r="S81" s="31">
        <f t="shared" si="88"/>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93"/>
        <v>0</v>
      </c>
      <c r="AK81" s="195" t="str">
        <f t="shared" si="83"/>
        <v>In Balance</v>
      </c>
    </row>
    <row r="82" spans="2:37" outlineLevel="2" x14ac:dyDescent="0.25">
      <c r="B82" s="172">
        <v>77</v>
      </c>
      <c r="C82" s="192">
        <v>4050.2</v>
      </c>
      <c r="D82" s="193" t="s">
        <v>682</v>
      </c>
      <c r="E82" s="13"/>
      <c r="F82" s="13"/>
      <c r="G82" s="13"/>
      <c r="H82" s="29">
        <f>IFERROR(($G82/'FY 2026-27 Budget Summary'!$F$8)*12, 0)</f>
        <v>0</v>
      </c>
      <c r="I82" s="30">
        <f>'Assumptions - Arch'!C18</f>
        <v>0.05</v>
      </c>
      <c r="J82" s="13" t="s">
        <v>591</v>
      </c>
      <c r="K82" s="348"/>
      <c r="L82" s="349"/>
      <c r="M82" s="349"/>
      <c r="N82" s="15"/>
      <c r="O82" s="29">
        <f>ROUND(IF($J82='Drop Down Options'!$H$3,(1+$I82)*School!$H82,IF(School!$J82='Drop Down Options'!$H$4,(1+School!$K82)*School!$H82,IF(School!$J82='Drop Down Options'!$H$5,School!$H82+School!$L82,IF($J82='Drop Down Options'!$H$6,School!$M82,"CHECK")))), 0)</f>
        <v>0</v>
      </c>
      <c r="P82" s="29">
        <f t="shared" si="78"/>
        <v>0</v>
      </c>
      <c r="Q82" s="31">
        <f t="shared" si="79"/>
        <v>0</v>
      </c>
      <c r="R82" s="29">
        <f t="shared" si="91"/>
        <v>0</v>
      </c>
      <c r="S82" s="31">
        <f t="shared" si="88"/>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93"/>
        <v>0</v>
      </c>
      <c r="AK82" s="195" t="str">
        <f t="shared" si="83"/>
        <v>In Balance</v>
      </c>
    </row>
    <row r="83" spans="2:37" outlineLevel="2" x14ac:dyDescent="0.2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Options'!$H$3,(1+$I83)*School!$H83,IF(School!$J83='Drop Down Options'!$H$4,(1+School!$K83)*School!$H83,IF(School!$J83='Drop Down Options'!$H$5,School!$H83+School!$L83,IF($J83='Drop Down Options'!$H$6,School!$M83,"CHECK")))), 0)</f>
        <v>0</v>
      </c>
      <c r="P83" s="29">
        <f t="shared" si="78"/>
        <v>0</v>
      </c>
      <c r="Q83" s="31">
        <f t="shared" si="79"/>
        <v>0</v>
      </c>
      <c r="R83" s="29">
        <f t="shared" si="91"/>
        <v>0</v>
      </c>
      <c r="S83" s="31">
        <f t="shared" si="88"/>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93"/>
        <v>0</v>
      </c>
      <c r="AK83" s="195" t="str">
        <f t="shared" si="83"/>
        <v>In Balance</v>
      </c>
    </row>
    <row r="84" spans="2:37" outlineLevel="2" x14ac:dyDescent="0.2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8"/>
        <v>0</v>
      </c>
      <c r="T84" s="235"/>
      <c r="U84" s="238"/>
      <c r="W84" s="239"/>
      <c r="X84" s="240">
        <f>SUM(X81:X83)</f>
        <v>0</v>
      </c>
      <c r="Y84" s="240">
        <f t="shared" ref="Y84:AJ84" si="94">SUM(Y81:Y83)</f>
        <v>0</v>
      </c>
      <c r="Z84" s="240">
        <f t="shared" si="94"/>
        <v>0</v>
      </c>
      <c r="AA84" s="240">
        <f t="shared" si="94"/>
        <v>0</v>
      </c>
      <c r="AB84" s="240">
        <f t="shared" si="94"/>
        <v>0</v>
      </c>
      <c r="AC84" s="240">
        <f t="shared" si="94"/>
        <v>0</v>
      </c>
      <c r="AD84" s="240">
        <f>SUM(AD81:AD83)</f>
        <v>0</v>
      </c>
      <c r="AE84" s="240">
        <f t="shared" si="94"/>
        <v>0</v>
      </c>
      <c r="AF84" s="240">
        <f t="shared" si="94"/>
        <v>0</v>
      </c>
      <c r="AG84" s="240">
        <f t="shared" si="94"/>
        <v>0</v>
      </c>
      <c r="AH84" s="240">
        <f t="shared" si="94"/>
        <v>0</v>
      </c>
      <c r="AI84" s="240">
        <f t="shared" si="94"/>
        <v>0</v>
      </c>
      <c r="AJ84" s="240">
        <f t="shared" si="94"/>
        <v>0</v>
      </c>
      <c r="AK84" s="241" t="str">
        <f t="shared" si="83"/>
        <v>In Balance</v>
      </c>
    </row>
    <row r="85" spans="2:37" outlineLevel="2" x14ac:dyDescent="0.2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Options'!$H$3,(1+$I85)*School!$H85,IF(School!$J85='Drop Down Options'!$H$4,(1+School!$K85)*School!$H85,IF(School!$J85='Drop Down Options'!$H$5,School!$H85+School!$L85,IF($J85='Drop Down Options'!$H$6,School!$M85,"CHECK")))), 0)</f>
        <v>0</v>
      </c>
      <c r="P85" s="29">
        <f t="shared" si="78"/>
        <v>0</v>
      </c>
      <c r="Q85" s="31">
        <f t="shared" si="79"/>
        <v>0</v>
      </c>
      <c r="R85" s="29">
        <f t="shared" ref="R85:R89" si="95">ROUND(($O85-$F85),0)</f>
        <v>0</v>
      </c>
      <c r="S85" s="31">
        <f t="shared" si="88"/>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6">SUM(X85:AI85)</f>
        <v>0</v>
      </c>
      <c r="AK85" s="195" t="str">
        <f t="shared" si="83"/>
        <v>In Balance</v>
      </c>
    </row>
    <row r="86" spans="2:37" outlineLevel="2" x14ac:dyDescent="0.2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Options'!$H$3,(1+$I86)*School!$H86,IF(School!$J86='Drop Down Options'!$H$4,(1+School!$K86)*School!$H86,IF(School!$J86='Drop Down Options'!$H$5,School!$H86+School!$L86,IF($J86='Drop Down Options'!$H$6,School!$M86,"CHECK")))), 0)</f>
        <v>0</v>
      </c>
      <c r="P86" s="29">
        <f t="shared" si="78"/>
        <v>0</v>
      </c>
      <c r="Q86" s="31">
        <f t="shared" si="79"/>
        <v>0</v>
      </c>
      <c r="R86" s="29">
        <f t="shared" si="95"/>
        <v>0</v>
      </c>
      <c r="S86" s="31">
        <f t="shared" si="88"/>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6"/>
        <v>0</v>
      </c>
      <c r="AK86" s="195" t="str">
        <f t="shared" si="83"/>
        <v>In Balance</v>
      </c>
    </row>
    <row r="87" spans="2:37" outlineLevel="2" x14ac:dyDescent="0.2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Options'!$H$3,(1+$I87)*School!$H87,IF(School!$J87='Drop Down Options'!$H$4,(1+School!$K87)*School!$H87,IF(School!$J87='Drop Down Options'!$H$5,School!$H87+School!$L87,IF($J87='Drop Down Options'!$H$6,School!$M87,"CHECK")))), 0)</f>
        <v>0</v>
      </c>
      <c r="P87" s="29">
        <f t="shared" si="78"/>
        <v>0</v>
      </c>
      <c r="Q87" s="31">
        <f t="shared" si="79"/>
        <v>0</v>
      </c>
      <c r="R87" s="29">
        <f t="shared" si="95"/>
        <v>0</v>
      </c>
      <c r="S87" s="31">
        <f t="shared" si="88"/>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6"/>
        <v>0</v>
      </c>
      <c r="AK87" s="195" t="str">
        <f t="shared" si="83"/>
        <v>In Balance</v>
      </c>
    </row>
    <row r="88" spans="2:37" outlineLevel="2" x14ac:dyDescent="0.2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Options'!$H$3,(1+$I88)*School!$H88,IF(School!$J88='Drop Down Options'!$H$4,(1+School!$K88)*School!$H88,IF(School!$J88='Drop Down Options'!$H$5,School!$H88+School!$L88,IF($J88='Drop Down Options'!$H$6,School!$M88,"CHECK")))), 0)</f>
        <v>0</v>
      </c>
      <c r="P88" s="29">
        <f t="shared" si="78"/>
        <v>0</v>
      </c>
      <c r="Q88" s="31">
        <f t="shared" si="79"/>
        <v>0</v>
      </c>
      <c r="R88" s="29">
        <f t="shared" si="95"/>
        <v>0</v>
      </c>
      <c r="S88" s="31">
        <f t="shared" si="88"/>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6"/>
        <v>0</v>
      </c>
      <c r="AK88" s="195" t="str">
        <f t="shared" si="83"/>
        <v>In Balance</v>
      </c>
    </row>
    <row r="89" spans="2:37" outlineLevel="2" x14ac:dyDescent="0.2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Options'!$H$3,(1+$I89)*School!$H89,IF(School!$J89='Drop Down Options'!$H$4,(1+School!$K89)*School!$H89,IF(School!$J89='Drop Down Options'!$H$5,School!$H89+School!$L89,IF($J89='Drop Down Options'!$H$6,School!$M89,"CHECK")))), 0)</f>
        <v>0</v>
      </c>
      <c r="P89" s="29">
        <f t="shared" si="78"/>
        <v>0</v>
      </c>
      <c r="Q89" s="31">
        <f t="shared" si="79"/>
        <v>0</v>
      </c>
      <c r="R89" s="29">
        <f t="shared" si="95"/>
        <v>0</v>
      </c>
      <c r="S89" s="31">
        <f t="shared" si="88"/>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6"/>
        <v>0</v>
      </c>
      <c r="AK89" s="195" t="str">
        <f t="shared" si="83"/>
        <v>In Balance</v>
      </c>
    </row>
    <row r="90" spans="2:37" s="208" customFormat="1" outlineLevel="1" x14ac:dyDescent="0.2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8"/>
        <v>0</v>
      </c>
      <c r="T90" s="206"/>
      <c r="U90" s="207"/>
      <c r="W90" s="209"/>
      <c r="X90" s="34">
        <f t="shared" ref="X90:AJ90" si="97">X78+SUM(X79:X80)+X84+SUM(X85:X89)</f>
        <v>0</v>
      </c>
      <c r="Y90" s="34">
        <f t="shared" si="97"/>
        <v>0</v>
      </c>
      <c r="Z90" s="34">
        <f t="shared" si="97"/>
        <v>0</v>
      </c>
      <c r="AA90" s="34">
        <f t="shared" si="97"/>
        <v>0</v>
      </c>
      <c r="AB90" s="34">
        <f t="shared" si="97"/>
        <v>0</v>
      </c>
      <c r="AC90" s="34">
        <f t="shared" si="97"/>
        <v>0</v>
      </c>
      <c r="AD90" s="34">
        <f t="shared" si="97"/>
        <v>0</v>
      </c>
      <c r="AE90" s="34">
        <f t="shared" si="97"/>
        <v>0</v>
      </c>
      <c r="AF90" s="34">
        <f t="shared" si="97"/>
        <v>0</v>
      </c>
      <c r="AG90" s="34">
        <f t="shared" si="97"/>
        <v>0</v>
      </c>
      <c r="AH90" s="34">
        <f t="shared" si="97"/>
        <v>0</v>
      </c>
      <c r="AI90" s="34">
        <f t="shared" si="97"/>
        <v>0</v>
      </c>
      <c r="AJ90" s="34">
        <f t="shared" si="97"/>
        <v>0</v>
      </c>
      <c r="AK90" s="210" t="str">
        <f t="shared" si="83"/>
        <v>In Balance</v>
      </c>
    </row>
    <row r="91" spans="2:37" outlineLevel="2" x14ac:dyDescent="0.2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2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Options'!$H$3,(1+$I92)*School!$H92,IF(School!$J92='Drop Down Options'!$H$4,(1+School!$K92)*School!$H92,IF(School!$J92='Drop Down Options'!$H$5,School!$H92+School!$L92,IF($J92='Drop Down Options'!$H$6,School!$M92,"CHECK")))), 0)</f>
        <v>0</v>
      </c>
      <c r="P92" s="29">
        <f t="shared" ref="P92:P102" si="98">ROUND(($O92-$H92),0)</f>
        <v>0</v>
      </c>
      <c r="Q92" s="31">
        <f t="shared" ref="Q92:Q103" si="99">IFERROR(P92/H92, 0)</f>
        <v>0</v>
      </c>
      <c r="R92" s="29">
        <f t="shared" ref="R92:R102" si="100">ROUND(($O92-$F92),0)</f>
        <v>0</v>
      </c>
      <c r="S92" s="31">
        <f t="shared" si="88"/>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101">SUM(X92:AI92)</f>
        <v>0</v>
      </c>
      <c r="AK92" s="195" t="str">
        <f t="shared" ref="AK92:AK103" si="102">IF(AJ92=O92,"In Balance",CONCATENATE("Out of Balance by $",AJ92-O92))</f>
        <v>In Balance</v>
      </c>
    </row>
    <row r="93" spans="2:37" outlineLevel="2" x14ac:dyDescent="0.2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Options'!$H$3,(1+$I93)*School!$H93,IF(School!$J93='Drop Down Options'!$H$4,(1+School!$K93)*School!$H93,IF(School!$J93='Drop Down Options'!$H$5,School!$H93+School!$L93,IF($J93='Drop Down Options'!$H$6,School!$M93,"CHECK")))), 0)</f>
        <v>0</v>
      </c>
      <c r="P93" s="29">
        <f t="shared" si="98"/>
        <v>0</v>
      </c>
      <c r="Q93" s="31">
        <f t="shared" si="99"/>
        <v>0</v>
      </c>
      <c r="R93" s="29">
        <f t="shared" si="100"/>
        <v>0</v>
      </c>
      <c r="S93" s="31">
        <f t="shared" si="88"/>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101"/>
        <v>0</v>
      </c>
      <c r="AK93" s="195" t="str">
        <f t="shared" si="102"/>
        <v>In Balance</v>
      </c>
    </row>
    <row r="94" spans="2:37" outlineLevel="2" x14ac:dyDescent="0.2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Options'!$H$3,(1+$I94)*School!$H94,IF(School!$J94='Drop Down Options'!$H$4,(1+School!$K94)*School!$H94,IF(School!$J94='Drop Down Options'!$H$5,School!$H94+School!$L94,IF($J94='Drop Down Options'!$H$6,School!$M94,"CHECK")))), 0)</f>
        <v>0</v>
      </c>
      <c r="P94" s="29">
        <f t="shared" si="98"/>
        <v>0</v>
      </c>
      <c r="Q94" s="31">
        <f t="shared" si="99"/>
        <v>0</v>
      </c>
      <c r="R94" s="29">
        <f t="shared" si="100"/>
        <v>0</v>
      </c>
      <c r="S94" s="31">
        <f t="shared" si="88"/>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101"/>
        <v>0</v>
      </c>
      <c r="AK94" s="195" t="str">
        <f t="shared" si="102"/>
        <v>In Balance</v>
      </c>
    </row>
    <row r="95" spans="2:37" outlineLevel="2" x14ac:dyDescent="0.2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Options'!$H$3,(1+$I95)*School!$H95,IF(School!$J95='Drop Down Options'!$H$4,(1+School!$K95)*School!$H95,IF(School!$J95='Drop Down Options'!$H$5,School!$H95+School!$L95,IF($J95='Drop Down Options'!$H$6,School!$M95,"CHECK")))), 0)</f>
        <v>0</v>
      </c>
      <c r="P95" s="29">
        <f t="shared" si="98"/>
        <v>0</v>
      </c>
      <c r="Q95" s="31">
        <f t="shared" si="99"/>
        <v>0</v>
      </c>
      <c r="R95" s="29">
        <f t="shared" si="100"/>
        <v>0</v>
      </c>
      <c r="S95" s="31">
        <f t="shared" si="88"/>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101"/>
        <v>0</v>
      </c>
      <c r="AK95" s="195" t="str">
        <f t="shared" si="102"/>
        <v>In Balance</v>
      </c>
    </row>
    <row r="96" spans="2:37" outlineLevel="2" x14ac:dyDescent="0.2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Options'!$H$3,(1+$I96)*School!$H96,IF(School!$J96='Drop Down Options'!$H$4,(1+School!$K96)*School!$H96,IF(School!$J96='Drop Down Options'!$H$5,School!$H96+School!$L96,IF($J96='Drop Down Options'!$H$6,School!$M96,"CHECK")))), 0)</f>
        <v>0</v>
      </c>
      <c r="P96" s="29">
        <f t="shared" si="98"/>
        <v>0</v>
      </c>
      <c r="Q96" s="31">
        <f t="shared" si="99"/>
        <v>0</v>
      </c>
      <c r="R96" s="29">
        <f t="shared" si="100"/>
        <v>0</v>
      </c>
      <c r="S96" s="31">
        <f t="shared" si="88"/>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101"/>
        <v>0</v>
      </c>
      <c r="AK96" s="195" t="str">
        <f t="shared" si="102"/>
        <v>In Balance</v>
      </c>
    </row>
    <row r="97" spans="2:37" outlineLevel="2" x14ac:dyDescent="0.2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Options'!$H$3,(1+$I97)*School!$H97,IF(School!$J97='Drop Down Options'!$H$4,(1+School!$K97)*School!$H97,IF(School!$J97='Drop Down Options'!$H$5,School!$H97+School!$L97,IF($J97='Drop Down Options'!$H$6,School!$M97,"CHECK")))), 0)</f>
        <v>0</v>
      </c>
      <c r="P97" s="29">
        <f t="shared" si="98"/>
        <v>0</v>
      </c>
      <c r="Q97" s="31">
        <f t="shared" si="99"/>
        <v>0</v>
      </c>
      <c r="R97" s="29">
        <f t="shared" si="100"/>
        <v>0</v>
      </c>
      <c r="S97" s="31">
        <f t="shared" si="88"/>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101"/>
        <v>0</v>
      </c>
      <c r="AK97" s="195" t="str">
        <f t="shared" si="102"/>
        <v>In Balance</v>
      </c>
    </row>
    <row r="98" spans="2:37" outlineLevel="2" x14ac:dyDescent="0.2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Options'!$H$3,(1+$I98)*School!$H98,IF(School!$J98='Drop Down Options'!$H$4,(1+School!$K98)*School!$H98,IF(School!$J98='Drop Down Options'!$H$5,School!$H98+School!$L98,IF($J98='Drop Down Options'!$H$6,School!$M98,"CHECK")))), 0)</f>
        <v>0</v>
      </c>
      <c r="P98" s="29">
        <f t="shared" si="98"/>
        <v>0</v>
      </c>
      <c r="Q98" s="31">
        <f t="shared" si="99"/>
        <v>0</v>
      </c>
      <c r="R98" s="29">
        <f t="shared" si="100"/>
        <v>0</v>
      </c>
      <c r="S98" s="31">
        <f t="shared" si="88"/>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101"/>
        <v>0</v>
      </c>
      <c r="AK98" s="195" t="str">
        <f t="shared" si="102"/>
        <v>In Balance</v>
      </c>
    </row>
    <row r="99" spans="2:37" outlineLevel="2" x14ac:dyDescent="0.2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Options'!$H$3,(1+$I99)*School!$H99,IF(School!$J99='Drop Down Options'!$H$4,(1+School!$K99)*School!$H99,IF(School!$J99='Drop Down Options'!$H$5,School!$H99+School!$L99,IF($J99='Drop Down Options'!$H$6,School!$M99,"CHECK")))), 0)</f>
        <v>0</v>
      </c>
      <c r="P99" s="29">
        <f t="shared" si="98"/>
        <v>0</v>
      </c>
      <c r="Q99" s="31">
        <f t="shared" si="99"/>
        <v>0</v>
      </c>
      <c r="R99" s="29">
        <f t="shared" si="100"/>
        <v>0</v>
      </c>
      <c r="S99" s="31">
        <f t="shared" si="88"/>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101"/>
        <v>0</v>
      </c>
      <c r="AK99" s="195" t="str">
        <f t="shared" si="102"/>
        <v>In Balance</v>
      </c>
    </row>
    <row r="100" spans="2:37" outlineLevel="2" x14ac:dyDescent="0.2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Options'!$H$3,(1+$I100)*School!$H100,IF(School!$J100='Drop Down Options'!$H$4,(1+School!$K100)*School!$H100,IF(School!$J100='Drop Down Options'!$H$5,School!$H100+School!$L100,IF($J100='Drop Down Options'!$H$6,School!$M100,"CHECK")))), 0)</f>
        <v>0</v>
      </c>
      <c r="P100" s="29">
        <f t="shared" si="98"/>
        <v>0</v>
      </c>
      <c r="Q100" s="31">
        <f t="shared" si="99"/>
        <v>0</v>
      </c>
      <c r="R100" s="29">
        <f t="shared" si="100"/>
        <v>0</v>
      </c>
      <c r="S100" s="31">
        <f t="shared" si="88"/>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101"/>
        <v>0</v>
      </c>
      <c r="AK100" s="195" t="str">
        <f t="shared" si="102"/>
        <v>In Balance</v>
      </c>
    </row>
    <row r="101" spans="2:37" outlineLevel="2" x14ac:dyDescent="0.2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Options'!$H$3,(1+$I101)*School!$H101,IF(School!$J101='Drop Down Options'!$H$4,(1+School!$K101)*School!$H101,IF(School!$J101='Drop Down Options'!$H$5,School!$H101+School!$L101,IF($J101='Drop Down Options'!$H$6,School!$M101,"CHECK")))), 0)</f>
        <v>0</v>
      </c>
      <c r="P101" s="29">
        <f t="shared" si="98"/>
        <v>0</v>
      </c>
      <c r="Q101" s="31">
        <f t="shared" si="99"/>
        <v>0</v>
      </c>
      <c r="R101" s="29">
        <f t="shared" si="100"/>
        <v>0</v>
      </c>
      <c r="S101" s="31">
        <f t="shared" si="88"/>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101"/>
        <v>0</v>
      </c>
      <c r="AK101" s="195" t="str">
        <f t="shared" si="102"/>
        <v>In Balance</v>
      </c>
    </row>
    <row r="102" spans="2:37" outlineLevel="2" x14ac:dyDescent="0.2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Options'!$H$3,(1+$I102)*School!$H102,IF(School!$J102='Drop Down Options'!$H$4,(1+School!$K102)*School!$H102,IF(School!$J102='Drop Down Options'!$H$5,School!$H102+School!$L102,IF($J102='Drop Down Options'!$H$6,School!$M102,"CHECK")))), 0)</f>
        <v>0</v>
      </c>
      <c r="P102" s="29">
        <f t="shared" si="98"/>
        <v>0</v>
      </c>
      <c r="Q102" s="31">
        <f t="shared" si="99"/>
        <v>0</v>
      </c>
      <c r="R102" s="29">
        <f t="shared" si="100"/>
        <v>0</v>
      </c>
      <c r="S102" s="31">
        <f t="shared" si="88"/>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101"/>
        <v>0</v>
      </c>
      <c r="AK102" s="195" t="str">
        <f t="shared" si="102"/>
        <v>In Balance</v>
      </c>
    </row>
    <row r="103" spans="2:37" s="208" customFormat="1" outlineLevel="1" x14ac:dyDescent="0.25">
      <c r="B103" s="172">
        <v>98</v>
      </c>
      <c r="C103" s="205" t="s">
        <v>933</v>
      </c>
      <c r="D103" s="206" t="s">
        <v>629</v>
      </c>
      <c r="E103" s="34">
        <f>SUM(E92:E102)</f>
        <v>0</v>
      </c>
      <c r="F103" s="34">
        <f>SUM(F92:F102)</f>
        <v>0</v>
      </c>
      <c r="G103" s="34">
        <f t="shared" ref="G103:R103" si="103">SUM(G92:G102)</f>
        <v>0</v>
      </c>
      <c r="H103" s="34">
        <f t="shared" si="103"/>
        <v>0</v>
      </c>
      <c r="I103" s="35"/>
      <c r="J103" s="34"/>
      <c r="K103" s="36"/>
      <c r="L103" s="34">
        <f t="shared" si="103"/>
        <v>0</v>
      </c>
      <c r="M103" s="34">
        <f t="shared" si="103"/>
        <v>0</v>
      </c>
      <c r="N103" s="37"/>
      <c r="O103" s="34">
        <f t="shared" si="103"/>
        <v>0</v>
      </c>
      <c r="P103" s="34">
        <f t="shared" si="103"/>
        <v>0</v>
      </c>
      <c r="Q103" s="36">
        <f t="shared" si="99"/>
        <v>0</v>
      </c>
      <c r="R103" s="34">
        <f t="shared" si="103"/>
        <v>0</v>
      </c>
      <c r="S103" s="36">
        <f t="shared" si="88"/>
        <v>0</v>
      </c>
      <c r="T103" s="206"/>
      <c r="U103" s="207"/>
      <c r="W103" s="209"/>
      <c r="X103" s="34">
        <f t="shared" ref="X103:AJ103" si="104">SUM(X92:X102)</f>
        <v>0</v>
      </c>
      <c r="Y103" s="34">
        <f t="shared" si="104"/>
        <v>0</v>
      </c>
      <c r="Z103" s="34">
        <f t="shared" si="104"/>
        <v>0</v>
      </c>
      <c r="AA103" s="34">
        <f t="shared" si="104"/>
        <v>0</v>
      </c>
      <c r="AB103" s="34">
        <f t="shared" si="104"/>
        <v>0</v>
      </c>
      <c r="AC103" s="34">
        <f t="shared" si="104"/>
        <v>0</v>
      </c>
      <c r="AD103" s="34">
        <f t="shared" si="104"/>
        <v>0</v>
      </c>
      <c r="AE103" s="34">
        <f t="shared" si="104"/>
        <v>0</v>
      </c>
      <c r="AF103" s="34">
        <f t="shared" si="104"/>
        <v>0</v>
      </c>
      <c r="AG103" s="34">
        <f t="shared" si="104"/>
        <v>0</v>
      </c>
      <c r="AH103" s="34">
        <f t="shared" si="104"/>
        <v>0</v>
      </c>
      <c r="AI103" s="34">
        <f t="shared" si="104"/>
        <v>0</v>
      </c>
      <c r="AJ103" s="34">
        <f t="shared" si="104"/>
        <v>0</v>
      </c>
      <c r="AK103" s="210" t="str">
        <f t="shared" si="102"/>
        <v>In Balance</v>
      </c>
    </row>
    <row r="104" spans="2:37" outlineLevel="2" x14ac:dyDescent="0.2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2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Options'!$H$3,(1+$I105)*School!$H105,IF(School!$J105='Drop Down Options'!$H$4,(1+School!$K105)*School!$H105,IF(School!$J105='Drop Down Options'!$H$5,School!$H105+School!$L105,IF($J105='Drop Down Options'!$H$6,School!$M105,"CHECK")))), 0)</f>
        <v>0</v>
      </c>
      <c r="P105" s="29">
        <f t="shared" ref="P105:P117" si="105">ROUND(($O105-$H105),0)</f>
        <v>0</v>
      </c>
      <c r="Q105" s="31">
        <f t="shared" ref="Q105:Q118" si="106">IFERROR(P105/H105, 0)</f>
        <v>0</v>
      </c>
      <c r="R105" s="29">
        <f t="shared" ref="R105:R114" si="107">ROUND(($O105-$F105),0)</f>
        <v>0</v>
      </c>
      <c r="S105" s="31">
        <f t="shared" si="88"/>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8">SUM(X105:AI105)</f>
        <v>0</v>
      </c>
      <c r="AK105" s="195" t="str">
        <f t="shared" ref="AK105:AK118" si="109">IF(AJ105=O105,"In Balance",CONCATENATE("Out of Balance by $",AJ105-O105))</f>
        <v>In Balance</v>
      </c>
    </row>
    <row r="106" spans="2:37" outlineLevel="2" x14ac:dyDescent="0.2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Options'!$H$3,(1+$I106)*School!$H106,IF(School!$J106='Drop Down Options'!$H$4,(1+School!$K106)*School!$H106,IF(School!$J106='Drop Down Options'!$H$5,School!$H106+School!$L106,IF($J106='Drop Down Options'!$H$6,School!$M106,"CHECK")))), 0)</f>
        <v>0</v>
      </c>
      <c r="P106" s="29">
        <f t="shared" si="105"/>
        <v>0</v>
      </c>
      <c r="Q106" s="31">
        <f t="shared" si="106"/>
        <v>0</v>
      </c>
      <c r="R106" s="29">
        <f t="shared" si="107"/>
        <v>0</v>
      </c>
      <c r="S106" s="31">
        <f t="shared" si="88"/>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8"/>
        <v>0</v>
      </c>
      <c r="AK106" s="195" t="str">
        <f t="shared" si="109"/>
        <v>In Balance</v>
      </c>
    </row>
    <row r="107" spans="2:37" outlineLevel="2" x14ac:dyDescent="0.2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Options'!$H$3,(1+$I107)*School!$H107,IF(School!$J107='Drop Down Options'!$H$4,(1+School!$K107)*School!$H107,IF(School!$J107='Drop Down Options'!$H$5,School!$H107+School!$L107,IF($J107='Drop Down Options'!$H$6,School!$M107,"CHECK")))), 0)</f>
        <v>0</v>
      </c>
      <c r="P107" s="29">
        <f t="shared" si="105"/>
        <v>0</v>
      </c>
      <c r="Q107" s="31">
        <f t="shared" si="106"/>
        <v>0</v>
      </c>
      <c r="R107" s="29">
        <f t="shared" si="107"/>
        <v>0</v>
      </c>
      <c r="S107" s="31">
        <f t="shared" si="88"/>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8"/>
        <v>0</v>
      </c>
      <c r="AK107" s="195" t="str">
        <f t="shared" si="109"/>
        <v>In Balance</v>
      </c>
    </row>
    <row r="108" spans="2:37" outlineLevel="2" x14ac:dyDescent="0.2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Options'!$H$3,(1+$I108)*School!$H108,IF(School!$J108='Drop Down Options'!$H$4,(1+School!$K108)*School!$H108,IF(School!$J108='Drop Down Options'!$H$5,School!$H108+School!$L108,IF($J108='Drop Down Options'!$H$6,School!$M108,"CHECK")))), 0)</f>
        <v>0</v>
      </c>
      <c r="P108" s="29">
        <f t="shared" si="105"/>
        <v>0</v>
      </c>
      <c r="Q108" s="31">
        <f t="shared" si="106"/>
        <v>0</v>
      </c>
      <c r="R108" s="29">
        <f t="shared" si="107"/>
        <v>0</v>
      </c>
      <c r="S108" s="31">
        <f t="shared" si="88"/>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8"/>
        <v>0</v>
      </c>
      <c r="AK108" s="195" t="str">
        <f t="shared" si="109"/>
        <v>In Balance</v>
      </c>
    </row>
    <row r="109" spans="2:37" outlineLevel="2" x14ac:dyDescent="0.2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Options'!$H$3,(1+$I109)*School!$H109,IF(School!$J109='Drop Down Options'!$H$4,(1+School!$K109)*School!$H109,IF(School!$J109='Drop Down Options'!$H$5,School!$H109+School!$L109,IF($J109='Drop Down Options'!$H$6,School!$M109,"CHECK")))), 0)</f>
        <v>0</v>
      </c>
      <c r="P109" s="29">
        <f t="shared" si="105"/>
        <v>0</v>
      </c>
      <c r="Q109" s="31">
        <f t="shared" si="106"/>
        <v>0</v>
      </c>
      <c r="R109" s="29">
        <f t="shared" si="107"/>
        <v>0</v>
      </c>
      <c r="S109" s="31">
        <f t="shared" si="88"/>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8"/>
        <v>0</v>
      </c>
      <c r="AK109" s="195" t="str">
        <f t="shared" si="109"/>
        <v>In Balance</v>
      </c>
    </row>
    <row r="110" spans="2:37" outlineLevel="2" x14ac:dyDescent="0.2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Options'!$H$3,(1+$I110)*School!$H110,IF(School!$J110='Drop Down Options'!$H$4,(1+School!$K110)*School!$H110,IF(School!$J110='Drop Down Options'!$H$5,School!$H110+School!$L110,IF($J110='Drop Down Options'!$H$6,School!$M110,"CHECK")))), 0)</f>
        <v>0</v>
      </c>
      <c r="P110" s="29">
        <f t="shared" si="105"/>
        <v>0</v>
      </c>
      <c r="Q110" s="31">
        <f t="shared" si="106"/>
        <v>0</v>
      </c>
      <c r="R110" s="29">
        <f t="shared" si="107"/>
        <v>0</v>
      </c>
      <c r="S110" s="31">
        <f t="shared" si="88"/>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8"/>
        <v>0</v>
      </c>
      <c r="AK110" s="195" t="str">
        <f t="shared" si="109"/>
        <v>In Balance</v>
      </c>
    </row>
    <row r="111" spans="2:37" outlineLevel="2" x14ac:dyDescent="0.2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Options'!$H$3,(1+$I111)*School!$H111,IF(School!$J111='Drop Down Options'!$H$4,(1+School!$K111)*School!$H111,IF(School!$J111='Drop Down Options'!$H$5,School!$H111+School!$L111,IF($J111='Drop Down Options'!$H$6,School!$M111,"CHECK")))), 0)</f>
        <v>0</v>
      </c>
      <c r="P111" s="29">
        <f t="shared" si="105"/>
        <v>0</v>
      </c>
      <c r="Q111" s="31">
        <f t="shared" si="106"/>
        <v>0</v>
      </c>
      <c r="R111" s="29">
        <f t="shared" si="107"/>
        <v>0</v>
      </c>
      <c r="S111" s="31">
        <f t="shared" si="88"/>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8"/>
        <v>0</v>
      </c>
      <c r="AK111" s="195" t="str">
        <f t="shared" si="109"/>
        <v>In Balance</v>
      </c>
    </row>
    <row r="112" spans="2:37" outlineLevel="2" x14ac:dyDescent="0.2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Options'!$H$3,(1+$I112)*School!$H112,IF(School!$J112='Drop Down Options'!$H$4,(1+School!$K112)*School!$H112,IF(School!$J112='Drop Down Options'!$H$5,School!$H112+School!$L112,IF($J112='Drop Down Options'!$H$6,School!$M112,"CHECK")))), 0)</f>
        <v>0</v>
      </c>
      <c r="P112" s="29">
        <f t="shared" si="105"/>
        <v>0</v>
      </c>
      <c r="Q112" s="31">
        <f t="shared" si="106"/>
        <v>0</v>
      </c>
      <c r="R112" s="29">
        <f t="shared" si="107"/>
        <v>0</v>
      </c>
      <c r="S112" s="31">
        <f t="shared" si="88"/>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8"/>
        <v>0</v>
      </c>
      <c r="AK112" s="195" t="str">
        <f t="shared" si="109"/>
        <v>In Balance</v>
      </c>
    </row>
    <row r="113" spans="2:37" outlineLevel="2" x14ac:dyDescent="0.25">
      <c r="B113" s="172">
        <v>108</v>
      </c>
      <c r="C113" s="192">
        <v>4510.1000000000004</v>
      </c>
      <c r="D113" s="193" t="s">
        <v>684</v>
      </c>
      <c r="E113" s="13"/>
      <c r="F113" s="13"/>
      <c r="G113" s="13"/>
      <c r="H113" s="29">
        <f>IFERROR(($G113/'FY 2026-27 Budget Summary'!$F$8)*12, 0)</f>
        <v>0</v>
      </c>
      <c r="I113" s="30">
        <f>'Assumptions - Arch'!$C$22</f>
        <v>7.0000000000000007E-2</v>
      </c>
      <c r="J113" s="13" t="s">
        <v>591</v>
      </c>
      <c r="K113" s="348"/>
      <c r="L113" s="349"/>
      <c r="M113" s="349"/>
      <c r="N113" s="15"/>
      <c r="O113" s="77">
        <f>ROUND(IF($J113='Drop Down Options'!$H$3,(1+$I113)*School!$H113,IF(School!$J113='Drop Down Options'!$H$4,(1+School!$K113)*School!$H113,IF(School!$J113='Drop Down Options'!$H$5,School!$H113+School!$L113,IF($J113='Drop Down Options'!$H$6,School!$M113,"CHECK")))), 0)</f>
        <v>0</v>
      </c>
      <c r="P113" s="29">
        <f t="shared" si="105"/>
        <v>0</v>
      </c>
      <c r="Q113" s="31">
        <f t="shared" si="106"/>
        <v>0</v>
      </c>
      <c r="R113" s="29">
        <f t="shared" si="107"/>
        <v>0</v>
      </c>
      <c r="S113" s="31">
        <f t="shared" si="88"/>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8"/>
        <v>0</v>
      </c>
      <c r="AK113" s="195" t="str">
        <f t="shared" si="109"/>
        <v>In Balance</v>
      </c>
    </row>
    <row r="114" spans="2:37" outlineLevel="2" x14ac:dyDescent="0.25">
      <c r="B114" s="172">
        <v>109</v>
      </c>
      <c r="C114" s="192">
        <v>4510.2</v>
      </c>
      <c r="D114" s="193" t="s">
        <v>564</v>
      </c>
      <c r="E114" s="13"/>
      <c r="F114" s="13"/>
      <c r="G114" s="13"/>
      <c r="H114" s="29">
        <f>IFERROR(($G114/'FY 2026-27 Budget Summary'!$F$8)*12, 0)</f>
        <v>0</v>
      </c>
      <c r="I114" s="30">
        <f>'Assumptions - Arch'!$C$23</f>
        <v>0.05</v>
      </c>
      <c r="J114" s="13" t="s">
        <v>591</v>
      </c>
      <c r="K114" s="348"/>
      <c r="L114" s="349"/>
      <c r="M114" s="349"/>
      <c r="N114" s="15"/>
      <c r="O114" s="29">
        <f>ROUND(IF($J114='Drop Down Options'!$H$3,(1+$I114)*School!$H114,IF(School!$J114='Drop Down Options'!$H$4,(1+School!$K114)*School!$H114,IF(School!$J114='Drop Down Options'!$H$5,School!$H114+School!$L114,IF($J114='Drop Down Options'!$H$6,School!$M114,"CHECK")))), 0)</f>
        <v>0</v>
      </c>
      <c r="P114" s="29">
        <f t="shared" si="105"/>
        <v>0</v>
      </c>
      <c r="Q114" s="31">
        <f t="shared" si="106"/>
        <v>0</v>
      </c>
      <c r="R114" s="29">
        <f t="shared" si="107"/>
        <v>0</v>
      </c>
      <c r="S114" s="31">
        <f t="shared" si="88"/>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8"/>
        <v>0</v>
      </c>
      <c r="AK114" s="195" t="str">
        <f t="shared" si="109"/>
        <v>In Balance</v>
      </c>
    </row>
    <row r="115" spans="2:37" outlineLevel="2" x14ac:dyDescent="0.2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6"/>
        <v>0</v>
      </c>
      <c r="R115" s="40">
        <f>SUM(R113:R114)</f>
        <v>0</v>
      </c>
      <c r="S115" s="46">
        <f t="shared" si="88"/>
        <v>0</v>
      </c>
      <c r="T115" s="235"/>
      <c r="U115" s="238"/>
      <c r="W115" s="239"/>
      <c r="X115" s="240">
        <f>X113+X114</f>
        <v>0</v>
      </c>
      <c r="Y115" s="240">
        <f t="shared" ref="Y115:AJ115" si="110">Y113+Y114</f>
        <v>0</v>
      </c>
      <c r="Z115" s="240">
        <f t="shared" si="110"/>
        <v>0</v>
      </c>
      <c r="AA115" s="240">
        <f t="shared" si="110"/>
        <v>0</v>
      </c>
      <c r="AB115" s="240">
        <f t="shared" si="110"/>
        <v>0</v>
      </c>
      <c r="AC115" s="240">
        <f t="shared" si="110"/>
        <v>0</v>
      </c>
      <c r="AD115" s="240">
        <f t="shared" si="110"/>
        <v>0</v>
      </c>
      <c r="AE115" s="240">
        <f t="shared" si="110"/>
        <v>0</v>
      </c>
      <c r="AF115" s="240">
        <f t="shared" si="110"/>
        <v>0</v>
      </c>
      <c r="AG115" s="240">
        <f t="shared" si="110"/>
        <v>0</v>
      </c>
      <c r="AH115" s="240">
        <f t="shared" si="110"/>
        <v>0</v>
      </c>
      <c r="AI115" s="240">
        <f t="shared" si="110"/>
        <v>0</v>
      </c>
      <c r="AJ115" s="240">
        <f t="shared" si="110"/>
        <v>0</v>
      </c>
      <c r="AK115" s="241" t="str">
        <f t="shared" si="109"/>
        <v>In Balance</v>
      </c>
    </row>
    <row r="116" spans="2:37" outlineLevel="2" x14ac:dyDescent="0.2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Options'!$H$3,(1+$I116)*School!$H116,IF(School!$J116='Drop Down Options'!$H$4,(1+School!$K116)*School!$H116,IF(School!$J116='Drop Down Options'!$H$5,School!$H116+School!$L116,IF($J116='Drop Down Options'!$H$6,School!$M116,"CHECK")))), 0)</f>
        <v>0</v>
      </c>
      <c r="P116" s="29">
        <f t="shared" si="105"/>
        <v>0</v>
      </c>
      <c r="Q116" s="31">
        <f t="shared" si="106"/>
        <v>0</v>
      </c>
      <c r="R116" s="29">
        <f t="shared" ref="R116:R117" si="111">ROUND(($O116-$F116),0)</f>
        <v>0</v>
      </c>
      <c r="S116" s="31">
        <f t="shared" si="88"/>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12">SUM(X116:AI116)</f>
        <v>0</v>
      </c>
      <c r="AK116" s="195" t="str">
        <f t="shared" si="109"/>
        <v>In Balance</v>
      </c>
    </row>
    <row r="117" spans="2:37" outlineLevel="2" x14ac:dyDescent="0.2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Options'!$H$3,(1+$I117)*School!$H117,IF(School!$J117='Drop Down Options'!$H$4,(1+School!$K117)*School!$H117,IF(School!$J117='Drop Down Options'!$H$5,School!$H117+School!$L117,IF($J117='Drop Down Options'!$H$6,School!$M117,"CHECK")))), 0)</f>
        <v>0</v>
      </c>
      <c r="P117" s="29">
        <f t="shared" si="105"/>
        <v>0</v>
      </c>
      <c r="Q117" s="31">
        <f t="shared" si="106"/>
        <v>0</v>
      </c>
      <c r="R117" s="29">
        <f t="shared" si="111"/>
        <v>0</v>
      </c>
      <c r="S117" s="31">
        <f t="shared" si="88"/>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12"/>
        <v>0</v>
      </c>
      <c r="AK117" s="195" t="str">
        <f t="shared" si="109"/>
        <v>In Balance</v>
      </c>
    </row>
    <row r="118" spans="2:37" s="208" customFormat="1" outlineLevel="1" x14ac:dyDescent="0.25">
      <c r="B118" s="172">
        <v>113</v>
      </c>
      <c r="C118" s="205" t="s">
        <v>865</v>
      </c>
      <c r="D118" s="206" t="s">
        <v>616</v>
      </c>
      <c r="E118" s="34">
        <f>SUM(E105:E112)+E115+SUM(E116:E117)</f>
        <v>0</v>
      </c>
      <c r="F118" s="34">
        <f>SUM(F105:F112)+F115+SUM(F116:F117)</f>
        <v>0</v>
      </c>
      <c r="G118" s="34">
        <f t="shared" ref="G118" si="113">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6"/>
        <v>0</v>
      </c>
      <c r="R118" s="34">
        <f>SUM(R105:R112)+R115+SUM(R116:R117)</f>
        <v>0</v>
      </c>
      <c r="S118" s="36">
        <f t="shared" si="88"/>
        <v>0</v>
      </c>
      <c r="T118" s="206" t="str">
        <f>IF(AND(ABS(Q118)&gt;'Assumptions - Arch'!$D$54, ABS(P118)&gt;'Assumptions - Arch'!$D$55), "Variance Explanation Required", "Variance Explanation Not Required")</f>
        <v>Variance Explanation Not Required</v>
      </c>
      <c r="U118" s="207"/>
      <c r="W118" s="209"/>
      <c r="X118" s="34">
        <f t="shared" ref="X118:AJ118" si="114">SUM(X105:X112)+X115+SUM(X116:X117)</f>
        <v>0</v>
      </c>
      <c r="Y118" s="34">
        <f t="shared" si="114"/>
        <v>0</v>
      </c>
      <c r="Z118" s="34">
        <f t="shared" si="114"/>
        <v>0</v>
      </c>
      <c r="AA118" s="34">
        <f t="shared" si="114"/>
        <v>0</v>
      </c>
      <c r="AB118" s="34">
        <f t="shared" si="114"/>
        <v>0</v>
      </c>
      <c r="AC118" s="34">
        <f t="shared" si="114"/>
        <v>0</v>
      </c>
      <c r="AD118" s="34">
        <f t="shared" si="114"/>
        <v>0</v>
      </c>
      <c r="AE118" s="34">
        <f t="shared" si="114"/>
        <v>0</v>
      </c>
      <c r="AF118" s="34">
        <f t="shared" si="114"/>
        <v>0</v>
      </c>
      <c r="AG118" s="34">
        <f t="shared" si="114"/>
        <v>0</v>
      </c>
      <c r="AH118" s="34">
        <f t="shared" si="114"/>
        <v>0</v>
      </c>
      <c r="AI118" s="34">
        <f t="shared" si="114"/>
        <v>0</v>
      </c>
      <c r="AJ118" s="34">
        <f t="shared" si="114"/>
        <v>0</v>
      </c>
      <c r="AK118" s="210" t="str">
        <f t="shared" si="109"/>
        <v>In Balance</v>
      </c>
    </row>
    <row r="119" spans="2:37" outlineLevel="2" x14ac:dyDescent="0.2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2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Options'!$H$3,(1+$I120)*School!$H120,IF(School!$J120='Drop Down Options'!$H$4,(1+School!$K120)*School!$H120,IF(School!$J120='Drop Down Options'!$H$5,School!$H120+School!$L120,IF($J120='Drop Down Options'!$H$6,School!$M120,"CHECK")))), 0)</f>
        <v>0</v>
      </c>
      <c r="P120" s="29">
        <f t="shared" ref="P120:P140" si="115">ROUND(($O120-$H120),0)</f>
        <v>0</v>
      </c>
      <c r="Q120" s="31">
        <f t="shared" ref="Q120:Q144" si="116">IFERROR(P120/H120, 0)</f>
        <v>0</v>
      </c>
      <c r="R120" s="29">
        <f t="shared" ref="R120:R127" si="117">ROUND(($O120-$F120),0)</f>
        <v>0</v>
      </c>
      <c r="S120" s="31">
        <f t="shared" si="88"/>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8">SUM(X120:AI120)</f>
        <v>0</v>
      </c>
      <c r="AK120" s="195" t="str">
        <f t="shared" ref="AK120:AK144" si="119">IF(AJ120=O120,"In Balance",CONCATENATE("Out of Balance by $",AJ120-O120))</f>
        <v>In Balance</v>
      </c>
    </row>
    <row r="121" spans="2:37" outlineLevel="2" x14ac:dyDescent="0.2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Options'!$H$3,(1+$I121)*School!$H121,IF(School!$J121='Drop Down Options'!$H$4,(1+School!$K121)*School!$H121,IF(School!$J121='Drop Down Options'!$H$5,School!$H121+School!$L121,IF($J121='Drop Down Options'!$H$6,School!$M121,"CHECK")))), 0)</f>
        <v>0</v>
      </c>
      <c r="P121" s="29">
        <f t="shared" si="115"/>
        <v>0</v>
      </c>
      <c r="Q121" s="31">
        <f t="shared" si="116"/>
        <v>0</v>
      </c>
      <c r="R121" s="29">
        <f t="shared" si="117"/>
        <v>0</v>
      </c>
      <c r="S121" s="31">
        <f t="shared" si="88"/>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8"/>
        <v>0</v>
      </c>
      <c r="AK121" s="195" t="str">
        <f t="shared" si="119"/>
        <v>In Balance</v>
      </c>
    </row>
    <row r="122" spans="2:37" outlineLevel="2" x14ac:dyDescent="0.2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Options'!$H$3,(1+$I122)*School!$H122,IF(School!$J122='Drop Down Options'!$H$4,(1+School!$K122)*School!$H122,IF(School!$J122='Drop Down Options'!$H$5,School!$H122+School!$L122,IF($J122='Drop Down Options'!$H$6,School!$M122,"CHECK")))), 0)</f>
        <v>0</v>
      </c>
      <c r="P122" s="29">
        <f t="shared" si="115"/>
        <v>0</v>
      </c>
      <c r="Q122" s="31">
        <f t="shared" si="116"/>
        <v>0</v>
      </c>
      <c r="R122" s="29">
        <f t="shared" si="117"/>
        <v>0</v>
      </c>
      <c r="S122" s="31">
        <f t="shared" si="88"/>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8"/>
        <v>0</v>
      </c>
      <c r="AK122" s="195" t="str">
        <f t="shared" si="119"/>
        <v>In Balance</v>
      </c>
    </row>
    <row r="123" spans="2:37" outlineLevel="2" x14ac:dyDescent="0.2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Options'!$H$3,(1+$I123)*School!$H123,IF(School!$J123='Drop Down Options'!$H$4,(1+School!$K123)*School!$H123,IF(School!$J123='Drop Down Options'!$H$5,School!$H123+School!$L123,IF($J123='Drop Down Options'!$H$6,School!$M123,"CHECK")))), 0)</f>
        <v>0</v>
      </c>
      <c r="P123" s="29">
        <f t="shared" si="115"/>
        <v>0</v>
      </c>
      <c r="Q123" s="31">
        <f t="shared" si="116"/>
        <v>0</v>
      </c>
      <c r="R123" s="29">
        <f t="shared" si="117"/>
        <v>0</v>
      </c>
      <c r="S123" s="31">
        <f t="shared" si="88"/>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8"/>
        <v>0</v>
      </c>
      <c r="AK123" s="195" t="str">
        <f t="shared" si="119"/>
        <v>In Balance</v>
      </c>
    </row>
    <row r="124" spans="2:37" outlineLevel="2" x14ac:dyDescent="0.2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Options'!$H$3,(1+$I124)*School!$H124,IF(School!$J124='Drop Down Options'!$H$4,(1+School!$K124)*School!$H124,IF(School!$J124='Drop Down Options'!$H$5,School!$H124+School!$L124,IF($J124='Drop Down Options'!$H$6,School!$M124,"CHECK")))), 0)</f>
        <v>0</v>
      </c>
      <c r="P124" s="29">
        <f t="shared" si="115"/>
        <v>0</v>
      </c>
      <c r="Q124" s="31">
        <f t="shared" si="116"/>
        <v>0</v>
      </c>
      <c r="R124" s="29">
        <f t="shared" si="117"/>
        <v>0</v>
      </c>
      <c r="S124" s="31">
        <f t="shared" si="88"/>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8"/>
        <v>0</v>
      </c>
      <c r="AK124" s="195" t="str">
        <f t="shared" si="119"/>
        <v>In Balance</v>
      </c>
    </row>
    <row r="125" spans="2:37" outlineLevel="2" x14ac:dyDescent="0.2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Options'!$H$3,(1+$I125)*School!$H125,IF(School!$J125='Drop Down Options'!$H$4,(1+School!$K125)*School!$H125,IF(School!$J125='Drop Down Options'!$H$5,School!$H125+School!$L125,IF($J125='Drop Down Options'!$H$6,School!$M125,"CHECK")))), 0)</f>
        <v>0</v>
      </c>
      <c r="P125" s="29">
        <f t="shared" si="115"/>
        <v>0</v>
      </c>
      <c r="Q125" s="31">
        <f t="shared" si="116"/>
        <v>0</v>
      </c>
      <c r="R125" s="29">
        <f t="shared" si="117"/>
        <v>0</v>
      </c>
      <c r="S125" s="31">
        <f t="shared" si="88"/>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8"/>
        <v>0</v>
      </c>
      <c r="AK125" s="195" t="str">
        <f t="shared" si="119"/>
        <v>In Balance</v>
      </c>
    </row>
    <row r="126" spans="2:37" outlineLevel="2" x14ac:dyDescent="0.2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Options'!$H$3,(1+$I126)*School!$H126,IF(School!$J126='Drop Down Options'!$H$4,(1+School!$K126)*School!$H126,IF(School!$J126='Drop Down Options'!$H$5,School!$H126+School!$L126,IF($J126='Drop Down Options'!$H$6,School!$M126,"CHECK")))), 0)</f>
        <v>0</v>
      </c>
      <c r="P126" s="29">
        <f t="shared" si="115"/>
        <v>0</v>
      </c>
      <c r="Q126" s="31">
        <f t="shared" si="116"/>
        <v>0</v>
      </c>
      <c r="R126" s="29">
        <f t="shared" si="117"/>
        <v>0</v>
      </c>
      <c r="S126" s="31">
        <f t="shared" si="88"/>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8"/>
        <v>0</v>
      </c>
      <c r="AK126" s="195" t="str">
        <f t="shared" si="119"/>
        <v>In Balance</v>
      </c>
    </row>
    <row r="127" spans="2:37" s="243" customFormat="1" ht="11.25" customHeight="1" outlineLevel="2" x14ac:dyDescent="0.25">
      <c r="B127" s="172">
        <v>122</v>
      </c>
      <c r="C127" s="242">
        <v>4680.2</v>
      </c>
      <c r="D127" s="219" t="s">
        <v>696</v>
      </c>
      <c r="E127" s="13"/>
      <c r="F127" s="13"/>
      <c r="G127" s="13"/>
      <c r="H127" s="29">
        <f>IFERROR(($G127/'FY 2026-27 Budget Summary'!$F$8)*12, 0)</f>
        <v>0</v>
      </c>
      <c r="I127" s="30" t="s">
        <v>1222</v>
      </c>
      <c r="J127" s="13" t="s">
        <v>591</v>
      </c>
      <c r="K127" s="348"/>
      <c r="L127" s="349"/>
      <c r="M127" s="349"/>
      <c r="N127" s="15"/>
      <c r="O127" s="29">
        <f>ROUND(IF($J127='Drop Down Options'!$H$3,'Assumptions - School Enrollment'!$O$30,IF($J127='Drop Down Options'!$H$4,(1+$K127)*$H127,IF($J127='Drop Down Options'!$H$5,$H127+$L127,IF($J127='Drop Down Options'!$H$6,$M127,"CHECK")))), 0)</f>
        <v>0</v>
      </c>
      <c r="P127" s="29">
        <f t="shared" si="115"/>
        <v>0</v>
      </c>
      <c r="Q127" s="31">
        <f t="shared" ref="Q127" si="120">IFERROR(P127/H127, 0)</f>
        <v>0</v>
      </c>
      <c r="R127" s="29">
        <f t="shared" si="117"/>
        <v>0</v>
      </c>
      <c r="S127" s="31">
        <f t="shared" ref="S127" si="121">IFERROR(R127/F127, 0)</f>
        <v>0</v>
      </c>
      <c r="T127" s="219" t="str">
        <f>IF(AND(ABS(Q127)&gt;'Assumptions - Arch'!$D$54, ABS(P127)&gt;'Assumptions - Arch'!$D$55), "Variance Explanation Required", "Variance Explanation Not Required")</f>
        <v>Variance Explanation Not Required</v>
      </c>
      <c r="U127" s="86"/>
      <c r="V127" s="172"/>
      <c r="W127" s="425" t="s">
        <v>722</v>
      </c>
      <c r="X127" s="29">
        <f>$O127*INDEX('Optional - Monthly Allocations'!$C$5:$N$18, MATCH($W127,'Optional - Monthly Allocations'!$B$5:$B$18,0), MATCH(X$5,'Optional - Monthly Allocations'!$C$4:$N$4,0))</f>
        <v>0</v>
      </c>
      <c r="Y127" s="29">
        <f>$O127*INDEX('Optional - Monthly Allocations'!$C$5:$N$18, MATCH($W127,'Optional - Monthly Allocations'!$B$5:$B$18,0), MATCH(Y$5,'Optional - Monthly Allocations'!$C$4:$N$4,0))</f>
        <v>0</v>
      </c>
      <c r="Z127" s="29">
        <f>$O127*INDEX('Optional - Monthly Allocations'!$C$5:$N$18, MATCH($W127,'Optional - Monthly Allocations'!$B$5:$B$18,0), MATCH(Z$5,'Optional - Monthly Allocations'!$C$4:$N$4,0))</f>
        <v>0</v>
      </c>
      <c r="AA127" s="29">
        <f>$O127*INDEX('Optional - Monthly Allocations'!$C$5:$N$18, MATCH($W127,'Optional - Monthly Allocations'!$B$5:$B$18,0), MATCH(AA$5,'Optional - Monthly Allocations'!$C$4:$N$4,0))</f>
        <v>0</v>
      </c>
      <c r="AB127" s="29">
        <f>$O127*INDEX('Optional - Monthly Allocations'!$C$5:$N$18, MATCH($W127,'Optional - Monthly Allocations'!$B$5:$B$18,0), MATCH(AB$5,'Optional - Monthly Allocations'!$C$4:$N$4,0))</f>
        <v>0</v>
      </c>
      <c r="AC127" s="29">
        <f>$O127*INDEX('Optional - Monthly Allocations'!$C$5:$N$18, MATCH($W127,'Optional - Monthly Allocations'!$B$5:$B$18,0), MATCH(AC$5,'Optional - Monthly Allocations'!$C$4:$N$4,0))</f>
        <v>0</v>
      </c>
      <c r="AD127" s="29">
        <f>$O127*INDEX('Optional - Monthly Allocations'!$C$5:$N$18, MATCH($W127,'Optional - Monthly Allocations'!$B$5:$B$18,0), MATCH(AD$5,'Optional - Monthly Allocations'!$C$4:$N$4,0))</f>
        <v>0</v>
      </c>
      <c r="AE127" s="29">
        <f>$O127*INDEX('Optional - Monthly Allocations'!$C$5:$N$18, MATCH($W127,'Optional - Monthly Allocations'!$B$5:$B$18,0), MATCH(AE$5,'Optional - Monthly Allocations'!$C$4:$N$4,0))</f>
        <v>0</v>
      </c>
      <c r="AF127" s="29">
        <f>$O127*INDEX('Optional - Monthly Allocations'!$C$5:$N$18, MATCH($W127,'Optional - Monthly Allocations'!$B$5:$B$18,0), MATCH(AF$5,'Optional - Monthly Allocations'!$C$4:$N$4,0))</f>
        <v>0</v>
      </c>
      <c r="AG127" s="29">
        <f>$O127*INDEX('Optional - Monthly Allocations'!$C$5:$N$18, MATCH($W127,'Optional - Monthly Allocations'!$B$5:$B$18,0), MATCH(AG$5,'Optional - Monthly Allocations'!$C$4:$N$4,0))</f>
        <v>0</v>
      </c>
      <c r="AH127" s="29">
        <f>$O127*INDEX('Optional - Monthly Allocations'!$C$5:$N$18, MATCH($W127,'Optional - Monthly Allocations'!$B$5:$B$18,0), MATCH(AH$5,'Optional - Monthly Allocations'!$C$4:$N$4,0))</f>
        <v>0</v>
      </c>
      <c r="AI127" s="29">
        <f>$O127*INDEX('Optional - Monthly Allocations'!$C$5:$N$18, MATCH($W127,'Optional - Monthly Allocations'!$B$5:$B$18,0), MATCH(AI$5,'Optional - Monthly Allocations'!$C$4:$N$4,0))</f>
        <v>0</v>
      </c>
      <c r="AJ127" s="194">
        <f t="shared" ref="AJ127" si="122">SUM(X127:AI127)</f>
        <v>0</v>
      </c>
      <c r="AK127" s="195" t="str">
        <f t="shared" ref="AK127" si="123">IF(AJ127=O127,"In Balance",CONCATENATE("Out of Balance by $",AJ127-O127))</f>
        <v>In Balance</v>
      </c>
    </row>
    <row r="128" spans="2:37" outlineLevel="2" x14ac:dyDescent="0.2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6"/>
        <v>0</v>
      </c>
      <c r="R128" s="40">
        <f>SUM(R126:R127)</f>
        <v>0</v>
      </c>
      <c r="S128" s="46">
        <f t="shared" si="88"/>
        <v>0</v>
      </c>
      <c r="T128" s="235"/>
      <c r="U128" s="238"/>
      <c r="W128" s="239"/>
      <c r="X128" s="240">
        <f>X126+X127</f>
        <v>0</v>
      </c>
      <c r="Y128" s="240">
        <f t="shared" ref="Y128:AJ128" si="124">Y126+Y127</f>
        <v>0</v>
      </c>
      <c r="Z128" s="240">
        <f t="shared" si="124"/>
        <v>0</v>
      </c>
      <c r="AA128" s="240">
        <f t="shared" si="124"/>
        <v>0</v>
      </c>
      <c r="AB128" s="240">
        <f t="shared" si="124"/>
        <v>0</v>
      </c>
      <c r="AC128" s="240">
        <f t="shared" si="124"/>
        <v>0</v>
      </c>
      <c r="AD128" s="240">
        <f t="shared" si="124"/>
        <v>0</v>
      </c>
      <c r="AE128" s="240">
        <f t="shared" si="124"/>
        <v>0</v>
      </c>
      <c r="AF128" s="240">
        <f t="shared" si="124"/>
        <v>0</v>
      </c>
      <c r="AG128" s="240">
        <f t="shared" si="124"/>
        <v>0</v>
      </c>
      <c r="AH128" s="240">
        <f t="shared" si="124"/>
        <v>0</v>
      </c>
      <c r="AI128" s="240">
        <f t="shared" si="124"/>
        <v>0</v>
      </c>
      <c r="AJ128" s="240">
        <f t="shared" si="124"/>
        <v>0</v>
      </c>
      <c r="AK128" s="241" t="str">
        <f t="shared" si="119"/>
        <v>In Balance</v>
      </c>
    </row>
    <row r="129" spans="2:37" outlineLevel="2" x14ac:dyDescent="0.2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Options'!$H$3,(1+$I129)*School!$H129,IF(School!$J129='Drop Down Options'!$H$4,(1+School!$K129)*School!$H129,IF(School!$J129='Drop Down Options'!$H$5,School!$H129+School!$L129,IF($J129='Drop Down Options'!$H$6,School!$M129,"CHECK")))), 0)</f>
        <v>0</v>
      </c>
      <c r="P129" s="29">
        <f t="shared" si="115"/>
        <v>0</v>
      </c>
      <c r="Q129" s="31">
        <f t="shared" si="116"/>
        <v>0</v>
      </c>
      <c r="R129" s="29">
        <f t="shared" ref="R129:R135" si="125">ROUND(($O129-$F129),0)</f>
        <v>0</v>
      </c>
      <c r="S129" s="31">
        <f t="shared" si="88"/>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26">SUM(X129:AI129)</f>
        <v>0</v>
      </c>
      <c r="AK129" s="195" t="str">
        <f t="shared" si="119"/>
        <v>In Balance</v>
      </c>
    </row>
    <row r="130" spans="2:37" outlineLevel="2" x14ac:dyDescent="0.2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Options'!$H$3,(1+$I130)*School!$H130,IF(School!$J130='Drop Down Options'!$H$4,(1+School!$K130)*School!$H130,IF(School!$J130='Drop Down Options'!$H$5,School!$H130+School!$L130,IF($J130='Drop Down Options'!$H$6,School!$M130,"CHECK")))), 0)</f>
        <v>0</v>
      </c>
      <c r="P130" s="29">
        <f t="shared" si="115"/>
        <v>0</v>
      </c>
      <c r="Q130" s="31">
        <f t="shared" si="116"/>
        <v>0</v>
      </c>
      <c r="R130" s="29">
        <f t="shared" si="125"/>
        <v>0</v>
      </c>
      <c r="S130" s="31">
        <f t="shared" si="88"/>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26"/>
        <v>0</v>
      </c>
      <c r="AK130" s="195" t="str">
        <f t="shared" si="119"/>
        <v>In Balance</v>
      </c>
    </row>
    <row r="131" spans="2:37" outlineLevel="2" x14ac:dyDescent="0.2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Options'!$H$3,(1+$I131)*School!$H131,IF(School!$J131='Drop Down Options'!$H$4,(1+School!$K131)*School!$H131,IF(School!$J131='Drop Down Options'!$H$5,School!$H131+School!$L131,IF($J131='Drop Down Options'!$H$6,School!$M131,"CHECK")))), 0)</f>
        <v>0</v>
      </c>
      <c r="P131" s="29">
        <f t="shared" si="115"/>
        <v>0</v>
      </c>
      <c r="Q131" s="31">
        <f t="shared" si="116"/>
        <v>0</v>
      </c>
      <c r="R131" s="29">
        <f t="shared" si="125"/>
        <v>0</v>
      </c>
      <c r="S131" s="31">
        <f t="shared" si="88"/>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26"/>
        <v>0</v>
      </c>
      <c r="AK131" s="195" t="str">
        <f t="shared" si="119"/>
        <v>In Balance</v>
      </c>
    </row>
    <row r="132" spans="2:37" outlineLevel="2" x14ac:dyDescent="0.2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Options'!$H$3,(1+$I132)*School!$H132,IF(School!$J132='Drop Down Options'!$H$4,(1+School!$K132)*School!$H132,IF(School!$J132='Drop Down Options'!$H$5,School!$H132+School!$L132,IF($J132='Drop Down Options'!$H$6,School!$M132,"CHECK")))), 0)</f>
        <v>0</v>
      </c>
      <c r="P132" s="29">
        <f t="shared" si="115"/>
        <v>0</v>
      </c>
      <c r="Q132" s="31">
        <f>IFERROR(P132/H132, 0)</f>
        <v>0</v>
      </c>
      <c r="R132" s="29">
        <f t="shared" si="125"/>
        <v>0</v>
      </c>
      <c r="S132" s="31">
        <f t="shared" si="88"/>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26"/>
        <v>0</v>
      </c>
      <c r="AK132" s="195" t="str">
        <f t="shared" si="119"/>
        <v>In Balance</v>
      </c>
    </row>
    <row r="133" spans="2:37" outlineLevel="2" x14ac:dyDescent="0.2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Options'!$H$3,(1+$I133)*School!$H133,IF(School!$J133='Drop Down Options'!$H$4,(1+School!$K133)*School!$H133,IF(School!$J133='Drop Down Options'!$H$5,School!$H133+School!$L133,IF($J133='Drop Down Options'!$H$6,School!$M133,"CHECK")))), 0)</f>
        <v>0</v>
      </c>
      <c r="P133" s="29">
        <f t="shared" si="115"/>
        <v>0</v>
      </c>
      <c r="Q133" s="31">
        <f t="shared" si="116"/>
        <v>0</v>
      </c>
      <c r="R133" s="29">
        <f t="shared" si="125"/>
        <v>0</v>
      </c>
      <c r="S133" s="31">
        <f t="shared" si="88"/>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26"/>
        <v>0</v>
      </c>
      <c r="AK133" s="195" t="str">
        <f t="shared" si="119"/>
        <v>In Balance</v>
      </c>
    </row>
    <row r="134" spans="2:37" outlineLevel="2" x14ac:dyDescent="0.2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Options'!$H$3,(1+$I134)*School!$H134,IF(School!$J134='Drop Down Options'!$H$4,(1+School!$K134)*School!$H134,IF(School!$J134='Drop Down Options'!$H$5,School!$H134+School!$L134,IF($J134='Drop Down Options'!$H$6,School!$M134,"CHECK")))), 0)</f>
        <v>0</v>
      </c>
      <c r="P134" s="29">
        <f t="shared" si="115"/>
        <v>0</v>
      </c>
      <c r="Q134" s="31">
        <f t="shared" si="116"/>
        <v>0</v>
      </c>
      <c r="R134" s="29">
        <f t="shared" si="125"/>
        <v>0</v>
      </c>
      <c r="S134" s="31">
        <f t="shared" si="88"/>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26"/>
        <v>0</v>
      </c>
      <c r="AK134" s="195" t="str">
        <f t="shared" si="119"/>
        <v>In Balance</v>
      </c>
    </row>
    <row r="135" spans="2:37" outlineLevel="2" x14ac:dyDescent="0.2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Options'!$H$3,(1+$I135)*School!$H135,IF(School!$J135='Drop Down Options'!$H$4,(1+School!$K135)*School!$H135,IF(School!$J135='Drop Down Options'!$H$5,School!$H135+School!$L135,IF($J135='Drop Down Options'!$H$6,School!$M135,"CHECK")))), 0)</f>
        <v>0</v>
      </c>
      <c r="P135" s="29">
        <f t="shared" si="115"/>
        <v>0</v>
      </c>
      <c r="Q135" s="31">
        <f t="shared" si="116"/>
        <v>0</v>
      </c>
      <c r="R135" s="29">
        <f t="shared" si="125"/>
        <v>0</v>
      </c>
      <c r="S135" s="31">
        <f t="shared" si="88"/>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26"/>
        <v>0</v>
      </c>
      <c r="AK135" s="195" t="str">
        <f t="shared" si="119"/>
        <v>In Balance</v>
      </c>
    </row>
    <row r="136" spans="2:37" outlineLevel="2" x14ac:dyDescent="0.2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2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Options'!$H$3,(1+$I137)*School!$H137,IF(School!$J137='Drop Down Options'!$H$4,(1+School!$K137)*School!$H137,IF(School!$J137='Drop Down Options'!$H$5,School!$H137+School!$L137,IF($J137='Drop Down Options'!$H$6,School!$M137,"CHECK")))), 0)</f>
        <v>0</v>
      </c>
      <c r="P137" s="29">
        <f t="shared" si="115"/>
        <v>0</v>
      </c>
      <c r="Q137" s="31">
        <f t="shared" si="116"/>
        <v>0</v>
      </c>
      <c r="R137" s="29">
        <f>ROUND(($O137-$F137),0)</f>
        <v>0</v>
      </c>
      <c r="S137" s="31">
        <f t="shared" si="88"/>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26"/>
        <v>0</v>
      </c>
      <c r="AK137" s="195" t="str">
        <f t="shared" si="119"/>
        <v>In Balance</v>
      </c>
    </row>
    <row r="138" spans="2:37" outlineLevel="2" x14ac:dyDescent="0.2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2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Options'!$H$3,(1+$I139)*School!$H139,IF(School!$J139='Drop Down Options'!$H$4,(1+School!$K139)*School!$H139,IF(School!$J139='Drop Down Options'!$H$5,School!$H139+School!$L139,IF($J139='Drop Down Options'!$H$6,School!$M139,"CHECK")))), 0)</f>
        <v>0</v>
      </c>
      <c r="P139" s="29">
        <f t="shared" si="115"/>
        <v>0</v>
      </c>
      <c r="Q139" s="31">
        <f t="shared" si="116"/>
        <v>0</v>
      </c>
      <c r="R139" s="29">
        <f t="shared" ref="R139:R140" si="127">ROUND(($O139-$F139),0)</f>
        <v>0</v>
      </c>
      <c r="S139" s="31">
        <f t="shared" si="88"/>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26"/>
        <v>0</v>
      </c>
      <c r="AK139" s="195" t="str">
        <f t="shared" si="119"/>
        <v>In Balance</v>
      </c>
    </row>
    <row r="140" spans="2:37" outlineLevel="2" x14ac:dyDescent="0.2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Options'!$H$3,(1+$I140)*School!$H140,IF(School!$J140='Drop Down Options'!$H$4,(1+School!$K140)*School!$H140,IF(School!$J140='Drop Down Options'!$H$5,School!$H140+School!$L140,IF($J140='Drop Down Options'!$H$6,School!$M140,"CHECK")))), 0)</f>
        <v>0</v>
      </c>
      <c r="P140" s="29">
        <f t="shared" si="115"/>
        <v>0</v>
      </c>
      <c r="Q140" s="31">
        <f t="shared" si="116"/>
        <v>0</v>
      </c>
      <c r="R140" s="29">
        <f t="shared" si="127"/>
        <v>0</v>
      </c>
      <c r="S140" s="31">
        <f t="shared" si="88"/>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26"/>
        <v>0</v>
      </c>
      <c r="AK140" s="195" t="str">
        <f t="shared" si="119"/>
        <v>In Balance</v>
      </c>
    </row>
    <row r="141" spans="2:37" outlineLevel="2" x14ac:dyDescent="0.2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6"/>
        <v>0</v>
      </c>
      <c r="R141" s="40">
        <f>SUM(R139:R140)</f>
        <v>0</v>
      </c>
      <c r="S141" s="730">
        <f t="shared" si="88"/>
        <v>0</v>
      </c>
      <c r="T141" s="245"/>
      <c r="U141" s="246"/>
      <c r="W141" s="239"/>
      <c r="X141" s="240">
        <f>X139+X140</f>
        <v>0</v>
      </c>
      <c r="Y141" s="240">
        <f t="shared" ref="Y141:AJ141" si="128">Y139+Y140</f>
        <v>0</v>
      </c>
      <c r="Z141" s="240">
        <f t="shared" si="128"/>
        <v>0</v>
      </c>
      <c r="AA141" s="240">
        <f t="shared" si="128"/>
        <v>0</v>
      </c>
      <c r="AB141" s="240">
        <f t="shared" si="128"/>
        <v>0</v>
      </c>
      <c r="AC141" s="240">
        <f t="shared" si="128"/>
        <v>0</v>
      </c>
      <c r="AD141" s="240">
        <f t="shared" si="128"/>
        <v>0</v>
      </c>
      <c r="AE141" s="240">
        <f t="shared" si="128"/>
        <v>0</v>
      </c>
      <c r="AF141" s="240">
        <f t="shared" si="128"/>
        <v>0</v>
      </c>
      <c r="AG141" s="240">
        <f t="shared" si="128"/>
        <v>0</v>
      </c>
      <c r="AH141" s="240">
        <f t="shared" si="128"/>
        <v>0</v>
      </c>
      <c r="AI141" s="240">
        <f t="shared" si="128"/>
        <v>0</v>
      </c>
      <c r="AJ141" s="240">
        <f t="shared" si="128"/>
        <v>0</v>
      </c>
      <c r="AK141" s="241" t="str">
        <f t="shared" si="119"/>
        <v>In Balance</v>
      </c>
    </row>
    <row r="142" spans="2:37" s="208" customFormat="1" outlineLevel="1" x14ac:dyDescent="0.2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6"/>
        <v>0</v>
      </c>
      <c r="R142" s="34">
        <f>SUM(R120:R125)+R128+SUM(R129:R138)+R141</f>
        <v>0</v>
      </c>
      <c r="S142" s="36">
        <f t="shared" ref="S142:S144" si="129">IFERROR(R142/F142, 0)</f>
        <v>0</v>
      </c>
      <c r="T142" s="206"/>
      <c r="U142" s="207"/>
      <c r="W142" s="209"/>
      <c r="X142" s="34">
        <f>SUM(X120:X125)+X128+SUM(X129:X138)+X141</f>
        <v>0</v>
      </c>
      <c r="Y142" s="34">
        <f t="shared" ref="Y142:AJ142" si="130">SUM(Y120:Y125)+Y128+SUM(Y129:Y138)+Y141</f>
        <v>0</v>
      </c>
      <c r="Z142" s="34">
        <f t="shared" si="130"/>
        <v>0</v>
      </c>
      <c r="AA142" s="34">
        <f t="shared" si="130"/>
        <v>0</v>
      </c>
      <c r="AB142" s="34">
        <f t="shared" si="130"/>
        <v>0</v>
      </c>
      <c r="AC142" s="34">
        <f t="shared" si="130"/>
        <v>0</v>
      </c>
      <c r="AD142" s="34">
        <f t="shared" si="130"/>
        <v>0</v>
      </c>
      <c r="AE142" s="34">
        <f t="shared" si="130"/>
        <v>0</v>
      </c>
      <c r="AF142" s="34">
        <f t="shared" si="130"/>
        <v>0</v>
      </c>
      <c r="AG142" s="34">
        <f t="shared" si="130"/>
        <v>0</v>
      </c>
      <c r="AH142" s="34">
        <f t="shared" si="130"/>
        <v>0</v>
      </c>
      <c r="AI142" s="34">
        <f t="shared" si="130"/>
        <v>0</v>
      </c>
      <c r="AJ142" s="34">
        <f t="shared" si="130"/>
        <v>0</v>
      </c>
      <c r="AK142" s="80" t="str">
        <f t="shared" si="119"/>
        <v>In Balance</v>
      </c>
    </row>
    <row r="143" spans="2:37" s="208" customFormat="1" x14ac:dyDescent="0.2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6"/>
        <v>0</v>
      </c>
      <c r="R143" s="43">
        <f>SUM(R142+R118+R103+R90)</f>
        <v>0</v>
      </c>
      <c r="S143" s="44">
        <f t="shared" si="129"/>
        <v>0</v>
      </c>
      <c r="T143" s="230"/>
      <c r="U143" s="231"/>
      <c r="W143" s="232"/>
      <c r="X143" s="43">
        <f>SUM(X142+X118+X103+X90)</f>
        <v>0</v>
      </c>
      <c r="Y143" s="43">
        <f t="shared" ref="Y143:AJ143" si="131">SUM(Y142+Y118+Y103+Y90)</f>
        <v>0</v>
      </c>
      <c r="Z143" s="43">
        <f t="shared" si="131"/>
        <v>0</v>
      </c>
      <c r="AA143" s="43">
        <f t="shared" si="131"/>
        <v>0</v>
      </c>
      <c r="AB143" s="43">
        <f t="shared" si="131"/>
        <v>0</v>
      </c>
      <c r="AC143" s="43">
        <f t="shared" si="131"/>
        <v>0</v>
      </c>
      <c r="AD143" s="43">
        <f t="shared" si="131"/>
        <v>0</v>
      </c>
      <c r="AE143" s="43">
        <f t="shared" si="131"/>
        <v>0</v>
      </c>
      <c r="AF143" s="43">
        <f t="shared" si="131"/>
        <v>0</v>
      </c>
      <c r="AG143" s="43">
        <f t="shared" si="131"/>
        <v>0</v>
      </c>
      <c r="AH143" s="43">
        <f t="shared" si="131"/>
        <v>0</v>
      </c>
      <c r="AI143" s="43">
        <f t="shared" si="131"/>
        <v>0</v>
      </c>
      <c r="AJ143" s="43">
        <f t="shared" si="131"/>
        <v>0</v>
      </c>
      <c r="AK143" s="81" t="str">
        <f t="shared" si="119"/>
        <v>In Balance</v>
      </c>
    </row>
    <row r="144" spans="2:37" s="256" customFormat="1" ht="23.25" customHeight="1" thickBot="1" x14ac:dyDescent="0.3">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6"/>
        <v>0</v>
      </c>
      <c r="R144" s="302">
        <f>R70-R143</f>
        <v>0</v>
      </c>
      <c r="S144" s="305">
        <f t="shared" si="129"/>
        <v>0</v>
      </c>
      <c r="T144" s="362"/>
      <c r="U144" s="363"/>
      <c r="W144" s="364"/>
      <c r="X144" s="302">
        <f t="shared" ref="X144:AJ144" si="132">X70-X143</f>
        <v>0</v>
      </c>
      <c r="Y144" s="302">
        <f t="shared" si="132"/>
        <v>0</v>
      </c>
      <c r="Z144" s="302">
        <f t="shared" si="132"/>
        <v>0</v>
      </c>
      <c r="AA144" s="302">
        <f t="shared" si="132"/>
        <v>0</v>
      </c>
      <c r="AB144" s="302">
        <f t="shared" si="132"/>
        <v>0</v>
      </c>
      <c r="AC144" s="302">
        <f t="shared" si="132"/>
        <v>0</v>
      </c>
      <c r="AD144" s="302">
        <f t="shared" si="132"/>
        <v>0</v>
      </c>
      <c r="AE144" s="302">
        <f t="shared" si="132"/>
        <v>0</v>
      </c>
      <c r="AF144" s="302">
        <f t="shared" si="132"/>
        <v>0</v>
      </c>
      <c r="AG144" s="302">
        <f t="shared" si="132"/>
        <v>0</v>
      </c>
      <c r="AH144" s="302">
        <f t="shared" si="132"/>
        <v>0</v>
      </c>
      <c r="AI144" s="302">
        <f t="shared" si="132"/>
        <v>0</v>
      </c>
      <c r="AJ144" s="302">
        <f t="shared" si="132"/>
        <v>0</v>
      </c>
      <c r="AK144" s="310" t="str">
        <f t="shared" si="119"/>
        <v>In Balance</v>
      </c>
    </row>
    <row r="145" spans="2:37" s="256" customFormat="1" ht="11.25" customHeight="1" x14ac:dyDescent="0.2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2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3">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2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25">
      <c r="B149" s="172">
        <v>144</v>
      </c>
      <c r="C149" s="192">
        <v>3430</v>
      </c>
      <c r="D149" s="193" t="s">
        <v>1186</v>
      </c>
      <c r="E149" s="13"/>
      <c r="F149" s="13"/>
      <c r="G149" s="13"/>
      <c r="H149" s="29">
        <f>IFERROR(($G149/'FY 2026-27 Budget Summary'!$F$8)*12, 0)</f>
        <v>0</v>
      </c>
      <c r="I149" s="49"/>
      <c r="J149" s="204" t="s">
        <v>844</v>
      </c>
      <c r="K149" s="32"/>
      <c r="L149" s="32"/>
      <c r="M149" s="13"/>
      <c r="N149" s="15"/>
      <c r="O149" s="29">
        <f>ROUND(IF($J149='Drop Down Options'!$H$3,(1+$I149)*School!$H149,IF(School!$J149='Drop Down Options'!$H$4,(1+School!$K149)*School!$H149,IF(School!$J149='Drop Down Options'!$H$5,School!$H149+School!$L149,IF($J149='Drop Down Options'!$H$6,School!$M149,"CHECK")))), 0)</f>
        <v>0</v>
      </c>
      <c r="P149" s="29">
        <f t="shared" ref="P149" si="133">ROUND(($O149-$H149),0)</f>
        <v>0</v>
      </c>
      <c r="Q149" s="31">
        <f t="shared" ref="Q149:Q150" si="134">IFERROR(P149/H149, 0)</f>
        <v>0</v>
      </c>
      <c r="R149" s="29">
        <f t="shared" ref="R149:R150" si="135">ROUND(($O149-$F149),0)</f>
        <v>0</v>
      </c>
      <c r="S149" s="31">
        <f t="shared" ref="S149:S151" si="136">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37">SUM(X149:AI149)</f>
        <v>0</v>
      </c>
      <c r="AK149" s="195" t="str">
        <f t="shared" ref="AK149" si="138">IF(AJ149=O149,"In Balance",CONCATENATE("Out of Balance by $",AJ149-O149))</f>
        <v>In Balance</v>
      </c>
    </row>
    <row r="150" spans="2:37" s="256" customFormat="1" ht="11.25" customHeight="1" outlineLevel="1" x14ac:dyDescent="0.2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Options'!$H$6,School!$M150,"CHECK"), 0)</f>
        <v>0</v>
      </c>
      <c r="P150" s="29">
        <f>ROUND(($O150-$H150),0)</f>
        <v>0</v>
      </c>
      <c r="Q150" s="78">
        <f t="shared" si="134"/>
        <v>0</v>
      </c>
      <c r="R150" s="29">
        <f t="shared" si="135"/>
        <v>0</v>
      </c>
      <c r="S150" s="78">
        <f t="shared" si="136"/>
        <v>0</v>
      </c>
      <c r="T150" s="219" t="str">
        <f t="shared" ref="T150" si="139">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37"/>
        <v>0</v>
      </c>
      <c r="AK150" s="195" t="str">
        <f>IF(AJ150=O150,"In Balance",CONCATENATE("Out of Balance by $",AJ150-O150))</f>
        <v>In Balance</v>
      </c>
    </row>
    <row r="151" spans="2:37" s="256" customFormat="1" ht="11.25" customHeight="1" thickBot="1" x14ac:dyDescent="0.3">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36"/>
        <v>0</v>
      </c>
      <c r="T151" s="258"/>
      <c r="U151" s="259"/>
      <c r="W151" s="260"/>
      <c r="X151" s="427">
        <f>SUM(X148:X150)</f>
        <v>0</v>
      </c>
      <c r="Y151" s="427">
        <f t="shared" ref="Y151:AJ151" si="140">SUM(Y148:Y150)</f>
        <v>0</v>
      </c>
      <c r="Z151" s="427">
        <f t="shared" si="140"/>
        <v>0</v>
      </c>
      <c r="AA151" s="427">
        <f t="shared" si="140"/>
        <v>0</v>
      </c>
      <c r="AB151" s="427">
        <f t="shared" si="140"/>
        <v>0</v>
      </c>
      <c r="AC151" s="427">
        <f t="shared" si="140"/>
        <v>0</v>
      </c>
      <c r="AD151" s="427">
        <f t="shared" si="140"/>
        <v>0</v>
      </c>
      <c r="AE151" s="427">
        <f t="shared" si="140"/>
        <v>0</v>
      </c>
      <c r="AF151" s="427">
        <f t="shared" si="140"/>
        <v>0</v>
      </c>
      <c r="AG151" s="427">
        <f t="shared" si="140"/>
        <v>0</v>
      </c>
      <c r="AH151" s="427">
        <f t="shared" si="140"/>
        <v>0</v>
      </c>
      <c r="AI151" s="427">
        <f t="shared" si="140"/>
        <v>0</v>
      </c>
      <c r="AJ151" s="427">
        <f t="shared" si="140"/>
        <v>0</v>
      </c>
      <c r="AK151" s="233"/>
    </row>
    <row r="152" spans="2:37" s="256" customFormat="1" ht="11.25" customHeight="1" x14ac:dyDescent="0.2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2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3">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2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2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Options'!$H$6,School!$M156,"CHECK"), 0)</f>
        <v>0</v>
      </c>
      <c r="P156" s="29">
        <f t="shared" ref="P156:P158" si="141">ROUND(($O156-$H156),0)</f>
        <v>0</v>
      </c>
      <c r="Q156" s="31">
        <f t="shared" ref="Q156:Q158" si="142">IFERROR(P156/H156, 0)</f>
        <v>0</v>
      </c>
      <c r="R156" s="29">
        <f t="shared" ref="R156:R158" si="143">ROUND(($O156-$F156),0)</f>
        <v>0</v>
      </c>
      <c r="S156" s="31">
        <f t="shared" ref="S156:S160" si="144">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45">SUM(X156:AI156)</f>
        <v>0</v>
      </c>
      <c r="AK156" s="195" t="str">
        <f>IF(AJ156=O156,"In Balance",CONCATENATE("Out of Balance by $",AJ156-O156))</f>
        <v>In Balance</v>
      </c>
    </row>
    <row r="157" spans="2:37" outlineLevel="2" x14ac:dyDescent="0.2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Options'!$H$6,School!$M157,"CHECK"), 0)</f>
        <v>0</v>
      </c>
      <c r="P157" s="29">
        <f t="shared" si="141"/>
        <v>0</v>
      </c>
      <c r="Q157" s="31">
        <f t="shared" si="142"/>
        <v>0</v>
      </c>
      <c r="R157" s="29">
        <f t="shared" si="143"/>
        <v>0</v>
      </c>
      <c r="S157" s="31">
        <f t="shared" si="144"/>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45"/>
        <v>0</v>
      </c>
      <c r="AK157" s="195" t="str">
        <f>IF(AJ157=O157,"In Balance",CONCATENATE("Out of Balance by $",AJ157-O157))</f>
        <v>In Balance</v>
      </c>
    </row>
    <row r="158" spans="2:37" outlineLevel="2" x14ac:dyDescent="0.25">
      <c r="B158" s="172">
        <v>153</v>
      </c>
      <c r="C158" s="192">
        <v>4775</v>
      </c>
      <c r="D158" s="193" t="s">
        <v>1191</v>
      </c>
      <c r="E158" s="13"/>
      <c r="F158" s="423"/>
      <c r="G158" s="423"/>
      <c r="H158" s="29">
        <f>IFERROR(($G158/'FY 2026-27 Budget Summary'!$F$8)*12, 0)</f>
        <v>0</v>
      </c>
      <c r="I158" s="49"/>
      <c r="J158" s="204" t="s">
        <v>844</v>
      </c>
      <c r="K158" s="32"/>
      <c r="L158" s="32"/>
      <c r="M158" s="13"/>
      <c r="N158" s="15"/>
      <c r="O158" s="29">
        <f>ROUND(IF($J158='Drop Down Options'!$H$6,School!$M158,"CHECK"), 0)</f>
        <v>0</v>
      </c>
      <c r="P158" s="29">
        <f t="shared" si="141"/>
        <v>0</v>
      </c>
      <c r="Q158" s="31">
        <f t="shared" si="142"/>
        <v>0</v>
      </c>
      <c r="R158" s="29">
        <f t="shared" si="143"/>
        <v>0</v>
      </c>
      <c r="S158" s="31">
        <f t="shared" si="144"/>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45"/>
        <v>0</v>
      </c>
      <c r="AK158" s="195" t="str">
        <f>IF(AJ158=O158,"In Balance",CONCATENATE("Out of Balance by $",AJ158-O158))</f>
        <v>In Balance</v>
      </c>
    </row>
    <row r="159" spans="2:37" s="256" customFormat="1" ht="11.25" customHeight="1" x14ac:dyDescent="0.2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44"/>
        <v>0</v>
      </c>
      <c r="T159" s="258"/>
      <c r="U159" s="259"/>
      <c r="W159" s="260"/>
      <c r="X159" s="426">
        <f>SUM(X155:X156)</f>
        <v>0</v>
      </c>
      <c r="Y159" s="426">
        <f t="shared" ref="Y159:AJ159" si="146">SUM(Y155:Y156)</f>
        <v>0</v>
      </c>
      <c r="Z159" s="426">
        <f t="shared" si="146"/>
        <v>0</v>
      </c>
      <c r="AA159" s="426">
        <f t="shared" si="146"/>
        <v>0</v>
      </c>
      <c r="AB159" s="426">
        <f t="shared" si="146"/>
        <v>0</v>
      </c>
      <c r="AC159" s="426">
        <f t="shared" si="146"/>
        <v>0</v>
      </c>
      <c r="AD159" s="426">
        <f t="shared" si="146"/>
        <v>0</v>
      </c>
      <c r="AE159" s="426">
        <f t="shared" si="146"/>
        <v>0</v>
      </c>
      <c r="AF159" s="426">
        <f t="shared" si="146"/>
        <v>0</v>
      </c>
      <c r="AG159" s="426">
        <f t="shared" si="146"/>
        <v>0</v>
      </c>
      <c r="AH159" s="426">
        <f t="shared" si="146"/>
        <v>0</v>
      </c>
      <c r="AI159" s="426">
        <f t="shared" si="146"/>
        <v>0</v>
      </c>
      <c r="AJ159" s="426">
        <f t="shared" si="146"/>
        <v>0</v>
      </c>
      <c r="AK159" s="233"/>
    </row>
    <row r="160" spans="2:37" s="256" customFormat="1" ht="23.25" customHeight="1" thickBot="1" x14ac:dyDescent="0.3">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47">IFERROR(P160/H160, 0)</f>
        <v>0</v>
      </c>
      <c r="R160" s="52">
        <f>R144+R151-R159</f>
        <v>0</v>
      </c>
      <c r="S160" s="55">
        <f t="shared" si="144"/>
        <v>0</v>
      </c>
      <c r="T160" s="254"/>
      <c r="U160" s="255"/>
      <c r="W160" s="262"/>
      <c r="X160" s="52">
        <f>X144+X151-X159</f>
        <v>0</v>
      </c>
      <c r="Y160" s="52">
        <f t="shared" ref="Y160:AJ160" si="148">Y144+Y151-Y159</f>
        <v>0</v>
      </c>
      <c r="Z160" s="52">
        <f t="shared" si="148"/>
        <v>0</v>
      </c>
      <c r="AA160" s="52">
        <f t="shared" si="148"/>
        <v>0</v>
      </c>
      <c r="AB160" s="52">
        <f t="shared" si="148"/>
        <v>0</v>
      </c>
      <c r="AC160" s="52">
        <f t="shared" si="148"/>
        <v>0</v>
      </c>
      <c r="AD160" s="52">
        <f t="shared" si="148"/>
        <v>0</v>
      </c>
      <c r="AE160" s="52">
        <f t="shared" si="148"/>
        <v>0</v>
      </c>
      <c r="AF160" s="52">
        <f t="shared" si="148"/>
        <v>0</v>
      </c>
      <c r="AG160" s="52">
        <f t="shared" si="148"/>
        <v>0</v>
      </c>
      <c r="AH160" s="52">
        <f t="shared" si="148"/>
        <v>0</v>
      </c>
      <c r="AI160" s="52">
        <f t="shared" si="148"/>
        <v>0</v>
      </c>
      <c r="AJ160" s="52">
        <f t="shared" si="148"/>
        <v>0</v>
      </c>
      <c r="AK160" s="82" t="str">
        <f t="shared" ref="AK160" si="149">IF(AJ160=O160,"In Balance",CONCATENATE("Out of Balance by $",AJ160-O160))</f>
        <v>In Balance</v>
      </c>
    </row>
    <row r="161" spans="2:37" s="256" customFormat="1" ht="11.25" customHeight="1" x14ac:dyDescent="0.2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2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3">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2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Options'!$H$6,School!$M164,"CHECK"), 0)</f>
        <v>0</v>
      </c>
      <c r="P164" s="29">
        <f t="shared" ref="P164:P165" si="150">ROUND(($O164-$H164),0)</f>
        <v>0</v>
      </c>
      <c r="Q164" s="31">
        <f t="shared" ref="Q164:Q166" si="151">IFERROR(P164/H164, 0)</f>
        <v>0</v>
      </c>
      <c r="R164" s="29">
        <f t="shared" ref="R164:R165" si="152">ROUND(($O164-$F164),0)</f>
        <v>0</v>
      </c>
      <c r="S164" s="31">
        <f t="shared" ref="S164:S166" si="153">IFERROR(R164/F164, 0)</f>
        <v>0</v>
      </c>
      <c r="T164" s="219" t="str">
        <f t="shared" ref="T164:T165" si="154">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55">SUM(X164:AI164)</f>
        <v>0</v>
      </c>
      <c r="AK164" s="195" t="str">
        <f>IF(AJ164=O164,"In Balance",CONCATENATE("Out of Balance by $",AJ164-O164))</f>
        <v>In Balance</v>
      </c>
    </row>
    <row r="165" spans="2:37" s="256" customFormat="1" ht="11.25" customHeight="1" outlineLevel="1" x14ac:dyDescent="0.2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Options'!$H$6,School!$M165,"CHECK"), 0)</f>
        <v>0</v>
      </c>
      <c r="P165" s="29">
        <f t="shared" si="150"/>
        <v>0</v>
      </c>
      <c r="Q165" s="31">
        <f t="shared" si="151"/>
        <v>0</v>
      </c>
      <c r="R165" s="29">
        <f t="shared" si="152"/>
        <v>0</v>
      </c>
      <c r="S165" s="31">
        <f t="shared" si="153"/>
        <v>0</v>
      </c>
      <c r="T165" s="219" t="str">
        <f t="shared" si="154"/>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55"/>
        <v>0</v>
      </c>
      <c r="AK165" s="195" t="str">
        <f>IF(AJ165=O165,"In Balance",CONCATENATE("Out of Balance by $",AJ165-O165))</f>
        <v>In Balance</v>
      </c>
    </row>
    <row r="166" spans="2:37" s="256" customFormat="1" ht="23.25" customHeight="1" thickBot="1" x14ac:dyDescent="0.3">
      <c r="B166" s="172">
        <v>161</v>
      </c>
      <c r="C166" s="263"/>
      <c r="D166" s="264" t="s">
        <v>832</v>
      </c>
      <c r="E166" s="88">
        <f>E160+E164-E165</f>
        <v>0</v>
      </c>
      <c r="F166" s="88">
        <f>F160+F164-F165</f>
        <v>0</v>
      </c>
      <c r="G166" s="88">
        <f t="shared" ref="G166:H166" si="156">G160+G164-G165</f>
        <v>0</v>
      </c>
      <c r="H166" s="88">
        <f t="shared" si="156"/>
        <v>0</v>
      </c>
      <c r="I166" s="89"/>
      <c r="J166" s="88"/>
      <c r="K166" s="88"/>
      <c r="L166" s="88">
        <f t="shared" ref="L166:M166" si="157">L160+L164-L165</f>
        <v>0</v>
      </c>
      <c r="M166" s="88">
        <f t="shared" si="157"/>
        <v>0</v>
      </c>
      <c r="N166" s="90"/>
      <c r="O166" s="88">
        <f t="shared" ref="O166:R166" si="158">O160+O164-O165</f>
        <v>0</v>
      </c>
      <c r="P166" s="88">
        <f t="shared" si="158"/>
        <v>0</v>
      </c>
      <c r="Q166" s="91">
        <f t="shared" si="151"/>
        <v>0</v>
      </c>
      <c r="R166" s="88">
        <f t="shared" si="158"/>
        <v>0</v>
      </c>
      <c r="S166" s="91">
        <f t="shared" si="153"/>
        <v>0</v>
      </c>
      <c r="T166" s="264"/>
      <c r="U166" s="265"/>
      <c r="W166" s="266"/>
      <c r="X166" s="88">
        <f>X160+X164-X165</f>
        <v>0</v>
      </c>
      <c r="Y166" s="88">
        <f t="shared" ref="Y166:AJ166" si="159">Y160+Y164-Y165</f>
        <v>0</v>
      </c>
      <c r="Z166" s="88">
        <f t="shared" si="159"/>
        <v>0</v>
      </c>
      <c r="AA166" s="88">
        <f t="shared" si="159"/>
        <v>0</v>
      </c>
      <c r="AB166" s="88">
        <f t="shared" si="159"/>
        <v>0</v>
      </c>
      <c r="AC166" s="88">
        <f t="shared" si="159"/>
        <v>0</v>
      </c>
      <c r="AD166" s="88">
        <f t="shared" si="159"/>
        <v>0</v>
      </c>
      <c r="AE166" s="88">
        <f t="shared" si="159"/>
        <v>0</v>
      </c>
      <c r="AF166" s="88">
        <f t="shared" si="159"/>
        <v>0</v>
      </c>
      <c r="AG166" s="88">
        <f t="shared" si="159"/>
        <v>0</v>
      </c>
      <c r="AH166" s="88">
        <f t="shared" si="159"/>
        <v>0</v>
      </c>
      <c r="AI166" s="88">
        <f t="shared" si="159"/>
        <v>0</v>
      </c>
      <c r="AJ166" s="88">
        <f t="shared" si="159"/>
        <v>0</v>
      </c>
      <c r="AK166" s="82" t="str">
        <f t="shared" ref="AK166" si="160">IF(AJ166=O166,"In Balance",CONCATENATE("Out of Balance by $",AJ166-O166))</f>
        <v>In Balance</v>
      </c>
    </row>
    <row r="167" spans="2:37" s="256" customFormat="1" ht="18" customHeight="1" x14ac:dyDescent="0.3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kwdQhp8bnT+TzaHCXyjyYvAs3EiURYrueEwKuZZ4Q8mXDnjzGDpN16IS/r1gwABxbCJw4Q7vJ2mTbsAktaxyGw==" saltValue="Y9f8fs6hTwF4cN+p/mi3ig==" spinCount="100000" sheet="1" formatColumns="0" formatRows="0" autoFilter="0"/>
  <dataConsolidate/>
  <mergeCells count="4">
    <mergeCell ref="A1:D1"/>
    <mergeCell ref="W1:Y1"/>
    <mergeCell ref="A2:D2"/>
    <mergeCell ref="A3:D3"/>
  </mergeCells>
  <conditionalFormatting sqref="N11 N36 N149:N150 N156:N158 N164:N165">
    <cfRule type="expression" dxfId="618" priority="49">
      <formula>ISNUMBER($M11)</formula>
    </cfRule>
  </conditionalFormatting>
  <conditionalFormatting sqref="T7:T16 T33:T43 T79:T83 T129:T140">
    <cfRule type="cellIs" dxfId="615" priority="45" operator="equal">
      <formula>"Variance Explanation Required"</formula>
    </cfRule>
  </conditionalFormatting>
  <conditionalFormatting sqref="T19:T24">
    <cfRule type="cellIs" dxfId="614" priority="57" operator="equal">
      <formula>"Variance Explanation Required"</formula>
    </cfRule>
  </conditionalFormatting>
  <conditionalFormatting sqref="T27:T30">
    <cfRule type="cellIs" dxfId="613" priority="70" operator="equal">
      <formula>"Variance Explanation Required"</formula>
    </cfRule>
  </conditionalFormatting>
  <conditionalFormatting sqref="T46:T49">
    <cfRule type="cellIs" dxfId="612" priority="31" operator="equal">
      <formula>"Variance Explanation Required"</formula>
    </cfRule>
  </conditionalFormatting>
  <conditionalFormatting sqref="T52:T53">
    <cfRule type="cellIs" dxfId="611" priority="60" operator="equal">
      <formula>"Variance Explanation Required"</formula>
    </cfRule>
  </conditionalFormatting>
  <conditionalFormatting sqref="T55:T56">
    <cfRule type="cellIs" dxfId="610" priority="28" operator="equal">
      <formula>"Variance Explanation Required"</formula>
    </cfRule>
  </conditionalFormatting>
  <conditionalFormatting sqref="T58:T60">
    <cfRule type="cellIs" dxfId="609" priority="26" operator="equal">
      <formula>"Variance Explanation Required"</formula>
    </cfRule>
  </conditionalFormatting>
  <conditionalFormatting sqref="T62:T63">
    <cfRule type="cellIs" dxfId="608" priority="24" operator="equal">
      <formula>"Variance Explanation Required"</formula>
    </cfRule>
  </conditionalFormatting>
  <conditionalFormatting sqref="T65:T66">
    <cfRule type="cellIs" dxfId="607" priority="22" operator="equal">
      <formula>"Variance Explanation Required"</formula>
    </cfRule>
  </conditionalFormatting>
  <conditionalFormatting sqref="T75:T77">
    <cfRule type="cellIs" dxfId="606" priority="55" operator="equal">
      <formula>"Variance Explanation Required"</formula>
    </cfRule>
  </conditionalFormatting>
  <conditionalFormatting sqref="T85:T89">
    <cfRule type="cellIs" dxfId="605" priority="62" operator="equal">
      <formula>"Variance Explanation Required"</formula>
    </cfRule>
  </conditionalFormatting>
  <conditionalFormatting sqref="T92:T102">
    <cfRule type="cellIs" dxfId="604" priority="64" operator="equal">
      <formula>"Variance Explanation Required"</formula>
    </cfRule>
  </conditionalFormatting>
  <conditionalFormatting sqref="T105:T114">
    <cfRule type="cellIs" dxfId="603" priority="66" operator="equal">
      <formula>"Variance Explanation Required"</formula>
    </cfRule>
  </conditionalFormatting>
  <conditionalFormatting sqref="T116:T117">
    <cfRule type="cellIs" dxfId="602" priority="68" operator="equal">
      <formula>"Variance Explanation Required"</formula>
    </cfRule>
  </conditionalFormatting>
  <conditionalFormatting sqref="T120:T127">
    <cfRule type="cellIs" dxfId="601" priority="53" operator="equal">
      <formula>"Variance Explanation Required"</formula>
    </cfRule>
  </conditionalFormatting>
  <conditionalFormatting sqref="T148:T150">
    <cfRule type="cellIs" dxfId="600" priority="1" operator="equal">
      <formula>"Variance Explanation Required"</formula>
    </cfRule>
  </conditionalFormatting>
  <conditionalFormatting sqref="T156:T158 T164:T165">
    <cfRule type="cellIs" dxfId="599" priority="44" operator="equal">
      <formula>"Variance Explanation Required"</formula>
    </cfRule>
  </conditionalFormatting>
  <conditionalFormatting sqref="U7:U16 U33:U43 U79:U83 U129:U140 U164:U165">
    <cfRule type="expression" dxfId="598" priority="71">
      <formula>$T7="Variance Explanation Required"</formula>
    </cfRule>
  </conditionalFormatting>
  <conditionalFormatting sqref="U19:U24">
    <cfRule type="expression" dxfId="597" priority="56">
      <formula>$T19="Variance Explanation Required"</formula>
    </cfRule>
  </conditionalFormatting>
  <conditionalFormatting sqref="U27:U30">
    <cfRule type="expression" dxfId="596" priority="69">
      <formula>$T27="Variance Explanation Required"</formula>
    </cfRule>
  </conditionalFormatting>
  <conditionalFormatting sqref="U46:U49">
    <cfRule type="expression" dxfId="595" priority="30">
      <formula>$T46="Variance Explanation Required"</formula>
    </cfRule>
  </conditionalFormatting>
  <conditionalFormatting sqref="U52:U53">
    <cfRule type="expression" dxfId="594" priority="59">
      <formula>$T52="Variance Explanation Required"</formula>
    </cfRule>
  </conditionalFormatting>
  <conditionalFormatting sqref="U55:U56">
    <cfRule type="expression" dxfId="593" priority="27">
      <formula>$T55="Variance Explanation Required"</formula>
    </cfRule>
  </conditionalFormatting>
  <conditionalFormatting sqref="U58:U60">
    <cfRule type="expression" dxfId="592" priority="25">
      <formula>$T58="Variance Explanation Required"</formula>
    </cfRule>
  </conditionalFormatting>
  <conditionalFormatting sqref="U62:U63">
    <cfRule type="expression" dxfId="591" priority="23">
      <formula>$T62="Variance Explanation Required"</formula>
    </cfRule>
  </conditionalFormatting>
  <conditionalFormatting sqref="U65:U66">
    <cfRule type="expression" dxfId="590" priority="21">
      <formula>$T65="Variance Explanation Required"</formula>
    </cfRule>
  </conditionalFormatting>
  <conditionalFormatting sqref="U75:U77">
    <cfRule type="expression" dxfId="589" priority="54">
      <formula>$T75="Variance Explanation Required"</formula>
    </cfRule>
  </conditionalFormatting>
  <conditionalFormatting sqref="U85:U89">
    <cfRule type="expression" dxfId="588" priority="61">
      <formula>$T85="Variance Explanation Required"</formula>
    </cfRule>
  </conditionalFormatting>
  <conditionalFormatting sqref="U92:U102">
    <cfRule type="expression" dxfId="587" priority="63">
      <formula>$T92="Variance Explanation Required"</formula>
    </cfRule>
  </conditionalFormatting>
  <conditionalFormatting sqref="U105:U114">
    <cfRule type="expression" dxfId="586" priority="65">
      <formula>$T105="Variance Explanation Required"</formula>
    </cfRule>
  </conditionalFormatting>
  <conditionalFormatting sqref="U116:U117">
    <cfRule type="expression" dxfId="585" priority="67">
      <formula>$T116="Variance Explanation Required"</formula>
    </cfRule>
  </conditionalFormatting>
  <conditionalFormatting sqref="U120:U127">
    <cfRule type="expression" dxfId="584" priority="52">
      <formula>$T120="Variance Explanation Required"</formula>
    </cfRule>
  </conditionalFormatting>
  <conditionalFormatting sqref="U149:U150">
    <cfRule type="expression" dxfId="583" priority="2">
      <formula>$T149="Variance Explanation Required"</formula>
    </cfRule>
  </conditionalFormatting>
  <conditionalFormatting sqref="U156:U158">
    <cfRule type="expression" dxfId="582" priority="58">
      <formula>$T156="Variance Explanation Required"</formula>
    </cfRule>
  </conditionalFormatting>
  <hyperlinks>
    <hyperlink ref="A1" location="'Table of Contents'!D1" display="RETURN TO TABLE OF CONTENTS" xr:uid="{47C9322A-8392-4648-A8DA-38AFE530B92A}"/>
    <hyperlink ref="A2:D2" location="'Assumptions - Arch'!A1" display="'Assumptions - Arch'!A1" xr:uid="{628B8087-15F9-4DF6-9330-90DFB3F774CF}"/>
    <hyperlink ref="A3:D3" location="'Assumptions - Parish'!A1" display="'Assumptions - Parish'!A1" xr:uid="{38578CB9-8B5F-4B0B-81A6-98B8C1D373BD}"/>
    <hyperlink ref="W1:Y1" location="'Optional - Monthly Allocations'!C8" display="'Optional - Monthly Allocations'!C8" xr:uid="{79617118-0636-498F-ADAE-BA5649CA4954}"/>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F1DD2F11-EE92-4DE1-9A57-975EEED6202D}">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E7BEC8F0-5F61-4716-967F-04681EB26F8D}">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19E92ACE-922D-45FB-85E0-B6A9278BC999}">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9DBFEC1F-9068-47B0-86C8-49C50E9D9281}">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196BDCAE-2589-4A73-B828-FBBF6A1B2B7B}">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4DAA2F52-B41A-481A-B7E1-037953B3DFAE}">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37D636EC-15BB-42D4-AE40-2242EDD21DEB}">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F028F148-B5B9-49B0-A5ED-5C380F4CF1FD}">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3BBDA5A5-EF37-4DF4-91A9-DCC0EB9A27E4}">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410EF493-B37F-4962-8ADA-F6D04608C51B}">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463F8F7A-BA68-44CE-9CA3-149DA7636206}">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AE3053E4-245A-4E43-A621-CD523B68CA4B}">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F988A195-63BE-4931-829E-6D8CD1126A82}">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0770D67F-029B-40E3-8D0B-8A1234555112}">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7DF7A0FB-9464-4C3F-8053-2568CEC63BC4}">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5C8AAF36-DF6B-43AB-A738-23BEE88B9B97}">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CD8FF924-A27F-46BF-B586-501A0AF0C7F2}">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8C4697EC-FE75-4C9B-B307-F4DE09531855}">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BB057A22-A404-46A4-9A28-6B41B92E2B07}">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ACE89E30-041A-43FB-8098-2BA360C12473}">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FF2A0C6E-23EE-4DBF-A187-5481235BF229}">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C56291F9-90E8-4296-B7E7-6E0ADCF52E46}">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F297F4AB-2001-4D6C-B01B-B88220BCAA77}">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7E5BB878-6A83-4297-B9CE-3F76666AAEEF}">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D29B57A7-B399-43FA-8445-B20C79AD8450}">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5C4116E5-3345-42FF-9B64-E86C570CCE72}">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14C68305-C581-4AF8-AE11-AC8C872EFF47}">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93F34B3E-56E8-4C00-91DE-228DBB339E97}">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BC03E19F-5D98-48F8-AF63-68271CE5A3AC}">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834949EB-35A0-4EF4-B770-E3F72842EE31}">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0068A155-9197-4C6A-BA63-11C662AA68E3}">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6DEAE5B1-CD72-45DB-BB72-9EAD6D9E1FFF}">
            <xm:f>$J7='Drop Down Options'!$H$4</xm:f>
            <x14:dxf>
              <font>
                <color theme="1"/>
              </font>
              <fill>
                <patternFill>
                  <bgColor rgb="FFFFFF00"/>
                </patternFill>
              </fill>
            </x14:dxf>
          </x14:cfRule>
          <x14:cfRule type="expression" priority="51" id="{8B8ACBAD-B68C-465F-A32E-6A52CEA91B42}">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9C2295D9-0EBD-4527-A523-E5CAE785E973}">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06F464FE-2E85-438E-9797-8CE917820F2B}">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B5870BCA-1351-4EEA-8FF6-14F4ACCDBEA6}">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FC7CF58-9C76-4B52-BBAB-FE504A8A5413}">
          <x14:formula1>
            <xm:f>'Drop Down Options'!$J$3:$J$8</xm:f>
          </x14:formula1>
          <xm:sqref>W68</xm:sqref>
        </x14:dataValidation>
        <x14:dataValidation type="list" allowBlank="1" showInputMessage="1" showErrorMessage="1" xr:uid="{5F0DC751-F247-4A83-8D2E-3B1FD1E70F88}">
          <x14:formula1>
            <xm:f>'Drop Down Options'!$H$3:$H$6</xm:f>
          </x14:formula1>
          <xm:sqref>J37 J120:J127 J7:J8 J10 J12 J15:J16 J19:J24 J27:J30 J139:J140 J46:J49 J75:J77 J129:J137 J85:J89 J92:J102 J105:J114 J116:J117 J33:J35 J40:J42 J52:J67 J79:J83</xm:sqref>
        </x14:dataValidation>
        <x14:dataValidation type="list" allowBlank="1" showInputMessage="1" showErrorMessage="1" promptTitle="Additional Scenarios" prompt="To use additional Scenarios, ensure they total to 100% on the Optional - Monthly Allocations Tab" xr:uid="{BC022D71-371E-4AB8-9977-6DE8E7AC57A7}">
          <x14:formula1>
            <xm:f>'Drop Down Options'!$J$3:$J$16</xm:f>
          </x14:formula1>
          <xm:sqref>W7:W8 W10:W12 W15:W16 W19:W24 W27:W30 W164:W165 W40:W42 W46:W49 W52:W53 W55:W56 W58:W60 W62:W63 W65:W66 W75:W77 W79:W83 W85:W89 W92:W102 W105:W114 W116:W117 W120:W127 W129:W135 W137 W139:W140 W149:W150 W33:W37 W156:W158</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EDA45-29BD-4F9B-920D-A535D0541300}">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796875" defaultRowHeight="11.5" outlineLevelRow="2" outlineLevelCol="1" x14ac:dyDescent="0.25"/>
  <cols>
    <col min="1" max="1" width="1.54296875" style="172" customWidth="1"/>
    <col min="2" max="2" width="5.7265625" style="172" customWidth="1"/>
    <col min="3" max="3" width="12.26953125" style="172" customWidth="1"/>
    <col min="4" max="4" width="47" style="172" bestFit="1" customWidth="1"/>
    <col min="5" max="6" width="16" style="172" customWidth="1"/>
    <col min="7" max="7" width="15.1796875" style="172" customWidth="1"/>
    <col min="8" max="8" width="17.1796875" style="172" customWidth="1"/>
    <col min="9" max="9" width="15.7265625" style="172" customWidth="1" outlineLevel="1"/>
    <col min="10" max="10" width="23.453125" style="172" customWidth="1" outlineLevel="1"/>
    <col min="11" max="11" width="12.81640625" style="24" customWidth="1" outlineLevel="1"/>
    <col min="12" max="13" width="13" style="172" customWidth="1" outlineLevel="1"/>
    <col min="14" max="14" width="27.54296875" style="173" customWidth="1" outlineLevel="1"/>
    <col min="15" max="16" width="19.7265625" style="172" customWidth="1"/>
    <col min="17" max="18" width="19.1796875" style="172" customWidth="1"/>
    <col min="19" max="19" width="17.1796875" style="172" customWidth="1"/>
    <col min="20" max="20" width="36.7265625" style="172" customWidth="1"/>
    <col min="21" max="21" width="64.26953125" style="173" customWidth="1"/>
    <col min="22" max="22" width="6.81640625" style="172" customWidth="1"/>
    <col min="23" max="23" width="23.7265625" style="172" customWidth="1"/>
    <col min="24" max="35" width="16.81640625" style="172" customWidth="1" outlineLevel="1"/>
    <col min="36" max="36" width="16.81640625" style="172" customWidth="1"/>
    <col min="37" max="37" width="33" style="172" customWidth="1"/>
    <col min="38" max="38" width="1.7265625" style="172" customWidth="1"/>
    <col min="39" max="16384" width="9.1796875" style="172"/>
  </cols>
  <sheetData>
    <row r="1" spans="1:37" ht="14.5" outlineLevel="1" x14ac:dyDescent="0.35">
      <c r="A1" s="783" t="str">
        <f>'Parish Info'!$K$2</f>
        <v>RETURN TO TABLE OF CONTENTS</v>
      </c>
      <c r="B1" s="783"/>
      <c r="C1" s="783"/>
      <c r="D1" s="783"/>
      <c r="W1" s="783" t="str">
        <f>'Parish Info'!K5</f>
        <v>RETURN TO OPTIONAL - MONTHLY ALLOCATIONS</v>
      </c>
      <c r="X1" s="783"/>
      <c r="Y1" s="783"/>
    </row>
    <row r="2" spans="1:37" ht="14.5" outlineLevel="1" x14ac:dyDescent="0.35">
      <c r="A2" s="806" t="str">
        <f>'Parish Info'!$K$3</f>
        <v>RETURN TO ASSUMPTIONS - ARCH</v>
      </c>
      <c r="B2" s="783"/>
      <c r="C2" s="783"/>
      <c r="D2" s="783"/>
    </row>
    <row r="3" spans="1:37" ht="14.5" outlineLevel="1" x14ac:dyDescent="0.35">
      <c r="A3" s="783" t="str">
        <f>'Parish Info'!$K$4</f>
        <v>RETURN TO ASSUMPTIONS - PARISH</v>
      </c>
      <c r="B3" s="783"/>
      <c r="C3" s="783"/>
      <c r="D3" s="783"/>
    </row>
    <row r="4" spans="1:37" ht="18" customHeight="1" outlineLevel="1" thickBot="1" x14ac:dyDescent="0.3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8" thickBot="1" x14ac:dyDescent="0.3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1193</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2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25">
      <c r="B7" s="172">
        <v>2</v>
      </c>
      <c r="C7" s="192">
        <v>3010</v>
      </c>
      <c r="D7" s="193" t="s">
        <v>836</v>
      </c>
      <c r="E7" s="13"/>
      <c r="F7" s="13"/>
      <c r="G7" s="13"/>
      <c r="H7" s="29">
        <f>IFERROR(($G7/'FY 2026-27 Budget Summary'!$F$8)*12, 0)</f>
        <v>0</v>
      </c>
      <c r="I7" s="30">
        <v>0</v>
      </c>
      <c r="J7" s="13" t="s">
        <v>591</v>
      </c>
      <c r="K7" s="348"/>
      <c r="L7" s="421"/>
      <c r="M7" s="349"/>
      <c r="N7" s="422"/>
      <c r="O7" s="29">
        <f>ROUND(IF($J7='Drop Down Options'!$H$3,(1+$I7)*'Buildings &amp; Grounds'!$H7,IF('Buildings &amp; Grounds'!$J7='Drop Down Options'!$H$4,(1+'Buildings &amp; Grounds'!$K7)*'Buildings &amp; Grounds'!$H7,IF('Buildings &amp; Grounds'!$J7='Drop Down Options'!$H$5,'Buildings &amp; Grounds'!$H7+'Buildings &amp; Grounds'!$L7,IF($J7='Drop Down Options'!$H$6,'Buildings &amp; Grounds'!$M7,"CHECK")))),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25">
      <c r="B8" s="172">
        <v>3</v>
      </c>
      <c r="C8" s="192">
        <v>3020</v>
      </c>
      <c r="D8" s="193" t="s">
        <v>669</v>
      </c>
      <c r="E8" s="13"/>
      <c r="F8" s="13"/>
      <c r="G8" s="13"/>
      <c r="H8" s="29">
        <f>IFERROR(($G8/'FY 2026-27 Budget Summary'!$F$8)*12, 0)</f>
        <v>0</v>
      </c>
      <c r="I8" s="30">
        <v>0</v>
      </c>
      <c r="J8" s="13" t="s">
        <v>591</v>
      </c>
      <c r="K8" s="348"/>
      <c r="L8" s="349"/>
      <c r="M8" s="349"/>
      <c r="N8" s="15"/>
      <c r="O8" s="29">
        <f>ROUND(IF($J8='Drop Down Options'!$H$3,(1+$I8)*'Buildings &amp; Grounds'!$H8,IF('Buildings &amp; Grounds'!$J8='Drop Down Options'!$H$4,(1+'Buildings &amp; Grounds'!$K8)*'Buildings &amp; Grounds'!$H8,IF('Buildings &amp; Grounds'!$J8='Drop Down Options'!$H$5,'Buildings &amp; Grounds'!$H8+'Buildings &amp; Grounds'!$L8,IF($J8='Drop Down Options'!$H$6,'Buildings &amp; Grounds'!$M8,"CHECK")))),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2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2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Options'!$H$3,(1+$I10)*'Buildings &amp; Grounds'!$H10,IF('Buildings &amp; Grounds'!$J10='Drop Down Options'!$H$4,(1+'Buildings &amp; Grounds'!$K10)*'Buildings &amp; Grounds'!$H10,IF('Buildings &amp; Grounds'!$J10='Drop Down Options'!$H$5,'Buildings &amp; Grounds'!$H10+'Buildings &amp; Grounds'!$L10,IF($J10='Drop Down Options'!$H$6,'Buildings &amp; Grounds'!$M10,"CHECK")))),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25">
      <c r="B11" s="172">
        <v>6</v>
      </c>
      <c r="C11" s="192">
        <v>3050</v>
      </c>
      <c r="D11" s="193" t="s">
        <v>667</v>
      </c>
      <c r="E11" s="13"/>
      <c r="F11" s="13"/>
      <c r="G11" s="13"/>
      <c r="H11" s="29">
        <f>IFERROR(($G11/'FY 2026-27 Budget Summary'!$F$8)*12, 0)</f>
        <v>0</v>
      </c>
      <c r="I11" s="203"/>
      <c r="J11" s="204" t="s">
        <v>844</v>
      </c>
      <c r="K11" s="32"/>
      <c r="L11" s="32"/>
      <c r="M11" s="349"/>
      <c r="N11" s="15"/>
      <c r="O11" s="29">
        <f>ROUND(IF($J11='Drop Down Options'!$H$6,'Buildings &amp; Grounds'!$M11,"CHECK"),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2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Options'!$H$3,(1+$I12)*'Buildings &amp; Grounds'!$H12,IF('Buildings &amp; Grounds'!$J12='Drop Down Options'!$H$4,(1+'Buildings &amp; Grounds'!$K12)*'Buildings &amp; Grounds'!$H12,IF('Buildings &amp; Grounds'!$J12='Drop Down Options'!$H$5,'Buildings &amp; Grounds'!$H12+'Buildings &amp; Grounds'!$L12,IF($J12='Drop Down Options'!$H$6,'Buildings &amp; Grounds'!$M12,"CHECK")))),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2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2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2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Options'!$H$3,(1+$I15)*'Buildings &amp; Grounds'!$H15,IF('Buildings &amp; Grounds'!$J15='Drop Down Options'!$H$4,(1+'Buildings &amp; Grounds'!$K15)*'Buildings &amp; Grounds'!$H15,IF('Buildings &amp; Grounds'!$J15='Drop Down Options'!$H$5,'Buildings &amp; Grounds'!$H15+'Buildings &amp; Grounds'!$L15,IF($J15='Drop Down Options'!$H$6,'Buildings &amp; Grounds'!$M15,"CHECK")))),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2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Options'!$H$3,(1+$I16)*'Buildings &amp; Grounds'!$H16,IF('Buildings &amp; Grounds'!$J16='Drop Down Options'!$H$4,(1+'Buildings &amp; Grounds'!$K16)*'Buildings &amp; Grounds'!$H16,IF('Buildings &amp; Grounds'!$J16='Drop Down Options'!$H$5,'Buildings &amp; Grounds'!$H16+'Buildings &amp; Grounds'!$L16,IF($J16='Drop Down Options'!$H$6,'Buildings &amp; Grounds'!$M16,"CHECK")))),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2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2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2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Options'!$H$3,(1+$I19)*'Buildings &amp; Grounds'!$H19,IF('Buildings &amp; Grounds'!$J19='Drop Down Options'!$H$4,(1+'Buildings &amp; Grounds'!$K19)*'Buildings &amp; Grounds'!$H19,IF('Buildings &amp; Grounds'!$J19='Drop Down Options'!$H$5,'Buildings &amp; Grounds'!$H19+'Buildings &amp; Grounds'!$L19,IF($J19='Drop Down Options'!$H$6,'Buildings &amp; Grounds'!$M19,"CHECK")))),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2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Options'!$H$3,(1+$I20)*'Buildings &amp; Grounds'!$H20,IF('Buildings &amp; Grounds'!$J20='Drop Down Options'!$H$4,(1+'Buildings &amp; Grounds'!$K20)*'Buildings &amp; Grounds'!$H20,IF('Buildings &amp; Grounds'!$J20='Drop Down Options'!$H$5,'Buildings &amp; Grounds'!$H20+'Buildings &amp; Grounds'!$L20,IF($J20='Drop Down Options'!$H$6,'Buildings &amp; Grounds'!$M20,"CHECK")))),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2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Options'!$H$3,(1+$I21)*'Buildings &amp; Grounds'!$H21,IF('Buildings &amp; Grounds'!$J21='Drop Down Options'!$H$4,(1+'Buildings &amp; Grounds'!$K21)*'Buildings &amp; Grounds'!$H21,IF('Buildings &amp; Grounds'!$J21='Drop Down Options'!$H$5,'Buildings &amp; Grounds'!$H21+'Buildings &amp; Grounds'!$L21,IF($J21='Drop Down Options'!$H$6,'Buildings &amp; Grounds'!$M21,"CHECK")))),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2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Options'!$H$3,(1+$I22)*'Buildings &amp; Grounds'!$H22,IF('Buildings &amp; Grounds'!$J22='Drop Down Options'!$H$4,(1+'Buildings &amp; Grounds'!$K22)*'Buildings &amp; Grounds'!$H22,IF('Buildings &amp; Grounds'!$J22='Drop Down Options'!$H$5,'Buildings &amp; Grounds'!$H22+'Buildings &amp; Grounds'!$L22,IF($J22='Drop Down Options'!$H$6,'Buildings &amp; Grounds'!$M22,"CHECK")))),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2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Options'!$H$3,(1+$I23)*'Buildings &amp; Grounds'!$H23,IF('Buildings &amp; Grounds'!$J23='Drop Down Options'!$H$4,(1+'Buildings &amp; Grounds'!$K23)*'Buildings &amp; Grounds'!$H23,IF('Buildings &amp; Grounds'!$J23='Drop Down Options'!$H$5,'Buildings &amp; Grounds'!$H23+'Buildings &amp; Grounds'!$L23,IF($J23='Drop Down Options'!$H$6,'Buildings &amp; Grounds'!$M23,"CHECK")))),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2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Options'!$H$3,(1+$I24)*'Buildings &amp; Grounds'!$H24,IF('Buildings &amp; Grounds'!$J24='Drop Down Options'!$H$4,(1+'Buildings &amp; Grounds'!$K24)*'Buildings &amp; Grounds'!$H24,IF('Buildings &amp; Grounds'!$J24='Drop Down Options'!$H$5,'Buildings &amp; Grounds'!$H24+'Buildings &amp; Grounds'!$L24,IF($J24='Drop Down Options'!$H$6,'Buildings &amp; Grounds'!$M24,"CHECK")))),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2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2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2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Options'!$H$3,(1+$I27)*'Buildings &amp; Grounds'!$H27,IF('Buildings &amp; Grounds'!$J27='Drop Down Options'!$H$4,(1+'Buildings &amp; Grounds'!$K27)*'Buildings &amp; Grounds'!$H27,IF('Buildings &amp; Grounds'!$J27='Drop Down Options'!$H$5,'Buildings &amp; Grounds'!$H27+'Buildings &amp; Grounds'!$L27,IF($J27='Drop Down Options'!$H$6,'Buildings &amp; Grounds'!$M27,"CHECK")))),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2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Options'!$H$3,(1+$I28)*'Buildings &amp; Grounds'!$H28,IF('Buildings &amp; Grounds'!$J28='Drop Down Options'!$H$4,(1+'Buildings &amp; Grounds'!$K28)*'Buildings &amp; Grounds'!$H28,IF('Buildings &amp; Grounds'!$J28='Drop Down Options'!$H$5,'Buildings &amp; Grounds'!$H28+'Buildings &amp; Grounds'!$L28,IF($J28='Drop Down Options'!$H$6,'Buildings &amp; Grounds'!$M28,"CHECK")))),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2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Options'!$H$3,(1+$I29)*'Buildings &amp; Grounds'!$H29,IF('Buildings &amp; Grounds'!$J29='Drop Down Options'!$H$4,(1+'Buildings &amp; Grounds'!$K29)*'Buildings &amp; Grounds'!$H29,IF('Buildings &amp; Grounds'!$J29='Drop Down Options'!$H$5,'Buildings &amp; Grounds'!$H29+'Buildings &amp; Grounds'!$L29,IF($J29='Drop Down Options'!$H$6,'Buildings &amp; Grounds'!$M29,"CHECK")))),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2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Options'!$H$3,(1+$I30)*'Buildings &amp; Grounds'!$H30,IF('Buildings &amp; Grounds'!$J30='Drop Down Options'!$H$4,(1+'Buildings &amp; Grounds'!$K30)*'Buildings &amp; Grounds'!$H30,IF('Buildings &amp; Grounds'!$J30='Drop Down Options'!$H$5,'Buildings &amp; Grounds'!$H30+'Buildings &amp; Grounds'!$L30,IF($J30='Drop Down Options'!$H$6,'Buildings &amp; Grounds'!$M30,"CHECK")))),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2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2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2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Options'!$H$3,(1+$I33)*'Buildings &amp; Grounds'!$H33,IF('Buildings &amp; Grounds'!$J33='Drop Down Options'!$H$4,(1+'Buildings &amp; Grounds'!$K33)*'Buildings &amp; Grounds'!$H33,IF('Buildings &amp; Grounds'!$J33='Drop Down Options'!$H$5,'Buildings &amp; Grounds'!$H33+'Buildings &amp; Grounds'!$L33,IF($J33='Drop Down Options'!$H$6,'Buildings &amp; Grounds'!$M33,"CHECK")))),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2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Options'!$H$3,(1+$I34)*'Buildings &amp; Grounds'!$H34,IF('Buildings &amp; Grounds'!$J34='Drop Down Options'!$H$4,(1+'Buildings &amp; Grounds'!$K34)*'Buildings &amp; Grounds'!$H34,IF('Buildings &amp; Grounds'!$J34='Drop Down Options'!$H$5,'Buildings &amp; Grounds'!$H34+'Buildings &amp; Grounds'!$L34,IF($J34='Drop Down Options'!$H$6,'Buildings &amp; Grounds'!$M34,"CHECK")))),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2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Options'!$H$3,(1+$I35)*'Buildings &amp; Grounds'!$H35,IF('Buildings &amp; Grounds'!$J35='Drop Down Options'!$H$4,(1+'Buildings &amp; Grounds'!$K35)*'Buildings &amp; Grounds'!$H35,IF('Buildings &amp; Grounds'!$J35='Drop Down Options'!$H$5,'Buildings &amp; Grounds'!$H35+'Buildings &amp; Grounds'!$L35,IF($J35='Drop Down Options'!$H$6,'Buildings &amp; Grounds'!$M35,"CHECK")))),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25">
      <c r="B36" s="172">
        <v>31</v>
      </c>
      <c r="C36" s="192">
        <v>3450</v>
      </c>
      <c r="D36" s="193" t="s">
        <v>656</v>
      </c>
      <c r="E36" s="13"/>
      <c r="F36" s="13"/>
      <c r="G36" s="13"/>
      <c r="H36" s="77">
        <f>IFERROR(($G36/'FY 2026-27 Budget Summary'!$F$8)*12, 0)</f>
        <v>0</v>
      </c>
      <c r="I36" s="32"/>
      <c r="J36" s="204" t="s">
        <v>844</v>
      </c>
      <c r="K36" s="32"/>
      <c r="L36" s="32"/>
      <c r="M36" s="349"/>
      <c r="N36" s="15"/>
      <c r="O36" s="77">
        <f>ROUND(IF($J36='Drop Down Options'!$H$6,'Buildings &amp; Grounds'!$M36,"CHECK"),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2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Options'!$H$3,(1+$I37)*'Buildings &amp; Grounds'!$H37,IF('Buildings &amp; Grounds'!$J37='Drop Down Options'!$H$4,(1+'Buildings &amp; Grounds'!$K37)*'Buildings &amp; Grounds'!$H37,IF('Buildings &amp; Grounds'!$J37='Drop Down Options'!$H$5,'Buildings &amp; Grounds'!$H37+'Buildings &amp; Grounds'!$L37,IF($J37='Drop Down Options'!$H$6,'Buildings &amp; Grounds'!$M37,"CHECK")))),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2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2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2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Options'!$H$3,(1+$I40)*'Buildings &amp; Grounds'!$H40,IF('Buildings &amp; Grounds'!$J40='Drop Down Options'!$H$4,(1+'Buildings &amp; Grounds'!$K40)*'Buildings &amp; Grounds'!$H40,IF('Buildings &amp; Grounds'!$J40='Drop Down Options'!$H$5,'Buildings &amp; Grounds'!$H40+'Buildings &amp; Grounds'!$L40,IF($J40='Drop Down Options'!$H$6,'Buildings &amp; Grounds'!$M40,"CHECK")))),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2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Options'!$H$3,(1+$I41)*'Buildings &amp; Grounds'!$H41,IF('Buildings &amp; Grounds'!$J41='Drop Down Options'!$H$4,(1+'Buildings &amp; Grounds'!$K41)*'Buildings &amp; Grounds'!$H41,IF('Buildings &amp; Grounds'!$J41='Drop Down Options'!$H$5,'Buildings &amp; Grounds'!$H41+'Buildings &amp; Grounds'!$L41,IF($J41='Drop Down Options'!$H$6,'Buildings &amp; Grounds'!$M41,"CHECK")))),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2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Options'!$H$3,(1+$I42)*'Buildings &amp; Grounds'!$H42,IF('Buildings &amp; Grounds'!$J42='Drop Down Options'!$H$4,(1+'Buildings &amp; Grounds'!$K42)*'Buildings &amp; Grounds'!$H42,IF('Buildings &amp; Grounds'!$J42='Drop Down Options'!$H$5,'Buildings &amp; Grounds'!$H42+'Buildings &amp; Grounds'!$L42,IF($J42='Drop Down Options'!$H$6,'Buildings &amp; Grounds'!$M42,"CHECK")))),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2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2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2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2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Options'!$H$3,(1+$I46)*'Buildings &amp; Grounds'!$H46,IF('Buildings &amp; Grounds'!$J46='Drop Down Options'!$H$4,(1+'Buildings &amp; Grounds'!$K46)*'Buildings &amp; Grounds'!$H46,IF('Buildings &amp; Grounds'!$J46='Drop Down Options'!$H$5,'Buildings &amp; Grounds'!$H46+'Buildings &amp; Grounds'!$L46,IF($J46='Drop Down Options'!$H$6,'Buildings &amp; Grounds'!$M46,"CHECK")))),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2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Options'!$H$3,(1+$I47)*'Buildings &amp; Grounds'!$H47,IF('Buildings &amp; Grounds'!$J47='Drop Down Options'!$H$4,(1+'Buildings &amp; Grounds'!$K47)*'Buildings &amp; Grounds'!$H47,IF('Buildings &amp; Grounds'!$J47='Drop Down Options'!$H$5,'Buildings &amp; Grounds'!$H47+'Buildings &amp; Grounds'!$L47,IF($J47='Drop Down Options'!$H$6,'Buildings &amp; Grounds'!$M47,"CHECK")))),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2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Options'!$H$3,(1+$I48)*'Buildings &amp; Grounds'!$H48,IF('Buildings &amp; Grounds'!$J48='Drop Down Options'!$H$4,(1+'Buildings &amp; Grounds'!$K48)*'Buildings &amp; Grounds'!$H48,IF('Buildings &amp; Grounds'!$J48='Drop Down Options'!$H$5,'Buildings &amp; Grounds'!$H48+'Buildings &amp; Grounds'!$L48,IF($J48='Drop Down Options'!$H$6,'Buildings &amp; Grounds'!$M48,"CHECK")))),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2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Options'!$H$3,(1+$I49)*'Buildings &amp; Grounds'!$H49,IF('Buildings &amp; Grounds'!$J49='Drop Down Options'!$H$4,(1+'Buildings &amp; Grounds'!$K49)*'Buildings &amp; Grounds'!$H49,IF('Buildings &amp; Grounds'!$J49='Drop Down Options'!$H$5,'Buildings &amp; Grounds'!$H49+'Buildings &amp; Grounds'!$L49,IF($J49='Drop Down Options'!$H$6,'Buildings &amp; Grounds'!$M49,"CHECK")))),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2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2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2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Options'!$H$3,(1+$I52)*'Buildings &amp; Grounds'!$H52,IF('Buildings &amp; Grounds'!$J52='Drop Down Options'!$H$4,(1+'Buildings &amp; Grounds'!$K52)*'Buildings &amp; Grounds'!$H52,IF('Buildings &amp; Grounds'!$J52='Drop Down Options'!$H$5,'Buildings &amp; Grounds'!$H52+'Buildings &amp; Grounds'!$L52,IF($J52='Drop Down Options'!$H$6,'Buildings &amp; Grounds'!$M52,"CHECK")))),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2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Options'!$H$3,(1+$I53)*'Buildings &amp; Grounds'!$H53,IF('Buildings &amp; Grounds'!$J53='Drop Down Options'!$H$4,(1+'Buildings &amp; Grounds'!$K53)*'Buildings &amp; Grounds'!$H53,IF('Buildings &amp; Grounds'!$J53='Drop Down Options'!$H$5,'Buildings &amp; Grounds'!$H53+'Buildings &amp; Grounds'!$L53,IF($J53='Drop Down Options'!$H$6,'Buildings &amp; Grounds'!$M53,"CHECK")))),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2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2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Options'!$H$3,(1+$I55)*'Buildings &amp; Grounds'!$H55,IF('Buildings &amp; Grounds'!$J55='Drop Down Options'!$H$4,(1+'Buildings &amp; Grounds'!$K55)*'Buildings &amp; Grounds'!$H55,IF('Buildings &amp; Grounds'!$J55='Drop Down Options'!$H$5,'Buildings &amp; Grounds'!$H55+'Buildings &amp; Grounds'!$L55,IF($J55='Drop Down Options'!$H$6,'Buildings &amp; Grounds'!$M55,"CHECK")))),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2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Options'!$H$3,(1+$I56)*'Buildings &amp; Grounds'!$H56,IF('Buildings &amp; Grounds'!$J56='Drop Down Options'!$H$4,(1+'Buildings &amp; Grounds'!$K56)*'Buildings &amp; Grounds'!$H56,IF('Buildings &amp; Grounds'!$J56='Drop Down Options'!$H$5,'Buildings &amp; Grounds'!$H56+'Buildings &amp; Grounds'!$L56,IF($J56='Drop Down Options'!$H$6,'Buildings &amp; Grounds'!$M56,"CHECK")))),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2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2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Options'!$H$3,(1+$I58)*'Buildings &amp; Grounds'!$H58,IF('Buildings &amp; Grounds'!$J58='Drop Down Options'!$H$4,(1+'Buildings &amp; Grounds'!$K58)*'Buildings &amp; Grounds'!$H58,IF('Buildings &amp; Grounds'!$J58='Drop Down Options'!$H$5,'Buildings &amp; Grounds'!$H58+'Buildings &amp; Grounds'!$L58,IF($J58='Drop Down Options'!$H$6,'Buildings &amp; Grounds'!$M58,"CHECK")))),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2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Options'!$H$3,(1+$I59)*'Buildings &amp; Grounds'!$H59,IF('Buildings &amp; Grounds'!$J59='Drop Down Options'!$H$4,(1+'Buildings &amp; Grounds'!$K59)*'Buildings &amp; Grounds'!$H59,IF('Buildings &amp; Grounds'!$J59='Drop Down Options'!$H$5,'Buildings &amp; Grounds'!$H59+'Buildings &amp; Grounds'!$L59,IF($J59='Drop Down Options'!$H$6,'Buildings &amp; Grounds'!$M59,"CHECK")))),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2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Options'!$H$3,(1+$I60)*'Buildings &amp; Grounds'!$H60,IF('Buildings &amp; Grounds'!$J60='Drop Down Options'!$H$4,(1+'Buildings &amp; Grounds'!$K60)*'Buildings &amp; Grounds'!$H60,IF('Buildings &amp; Grounds'!$J60='Drop Down Options'!$H$5,'Buildings &amp; Grounds'!$H60+'Buildings &amp; Grounds'!$L60,IF($J60='Drop Down Options'!$H$6,'Buildings &amp; Grounds'!$M60,"CHECK")))),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2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2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Options'!$H$3,(1+$I62)*'Buildings &amp; Grounds'!$H62,IF('Buildings &amp; Grounds'!$J62='Drop Down Options'!$H$4,(1+'Buildings &amp; Grounds'!$K62)*'Buildings &amp; Grounds'!$H62,IF('Buildings &amp; Grounds'!$J62='Drop Down Options'!$H$5,'Buildings &amp; Grounds'!$H62+'Buildings &amp; Grounds'!$L62,IF($J62='Drop Down Options'!$H$6,'Buildings &amp; Grounds'!$M62,"CHECK")))),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2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Options'!$H$3,(1+$I63)*'Buildings &amp; Grounds'!$H63,IF('Buildings &amp; Grounds'!$J63='Drop Down Options'!$H$4,(1+'Buildings &amp; Grounds'!$K63)*'Buildings &amp; Grounds'!$H63,IF('Buildings &amp; Grounds'!$J63='Drop Down Options'!$H$5,'Buildings &amp; Grounds'!$H63+'Buildings &amp; Grounds'!$L63,IF($J63='Drop Down Options'!$H$6,'Buildings &amp; Grounds'!$M63,"CHECK")))),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2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2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Options'!$H$3,(1+$I65)*'Buildings &amp; Grounds'!$H65,IF('Buildings &amp; Grounds'!$J65='Drop Down Options'!$H$4,(1+'Buildings &amp; Grounds'!$K65)*'Buildings &amp; Grounds'!$H65,IF('Buildings &amp; Grounds'!$J65='Drop Down Options'!$H$5,'Buildings &amp; Grounds'!$H65+'Buildings &amp; Grounds'!$L65,IF($J65='Drop Down Options'!$H$6,'Buildings &amp; Grounds'!$M65,"CHECK")))),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25">
      <c r="B66" s="172">
        <v>61</v>
      </c>
      <c r="C66" s="192">
        <v>3690.2</v>
      </c>
      <c r="D66" s="193" t="s">
        <v>1180</v>
      </c>
      <c r="E66" s="13"/>
      <c r="F66" s="13"/>
      <c r="G66" s="13"/>
      <c r="H66" s="29">
        <f>IFERROR(($G66/'FY 2026-27 Budget Summary'!$F$8)*12, 0)</f>
        <v>0</v>
      </c>
      <c r="I66" s="30">
        <v>0</v>
      </c>
      <c r="J66" s="13" t="s">
        <v>591</v>
      </c>
      <c r="K66" s="348"/>
      <c r="L66" s="349"/>
      <c r="M66" s="349"/>
      <c r="N66" s="15"/>
      <c r="O66" s="29">
        <f>ROUND(IF($J66='Drop Down Options'!$H$3,(1+$I66)*'Buildings &amp; Grounds'!$H66,IF('Buildings &amp; Grounds'!$J66='Drop Down Options'!$H$4,(1+'Buildings &amp; Grounds'!$K66)*'Buildings &amp; Grounds'!$H66,IF('Buildings &amp; Grounds'!$J66='Drop Down Options'!$H$5,'Buildings &amp; Grounds'!$H66+'Buildings &amp; Grounds'!$L66,IF($J66='Drop Down Options'!$H$6,'Buildings &amp; Grounds'!$M66,"CHECK")))),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2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2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2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3">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2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2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2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3">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25">
      <c r="B75" s="172">
        <v>70</v>
      </c>
      <c r="C75" s="356">
        <v>4011</v>
      </c>
      <c r="D75" s="357" t="s">
        <v>755</v>
      </c>
      <c r="E75" s="423"/>
      <c r="F75" s="423"/>
      <c r="G75" s="13"/>
      <c r="H75" s="29">
        <f>IFERROR(($G75/'FY 2026-27 Budget Summary'!$F$8)*12, 0)</f>
        <v>0</v>
      </c>
      <c r="I75" s="274">
        <f>'Assumptions - Arch'!C9</f>
        <v>3.2500000000000001E-2</v>
      </c>
      <c r="J75" s="13" t="s">
        <v>591</v>
      </c>
      <c r="K75" s="348"/>
      <c r="L75" s="349"/>
      <c r="M75" s="349"/>
      <c r="N75" s="15"/>
      <c r="O75" s="29">
        <f>ROUND(IF($J75='Drop Down Options'!$H$3,(1+$I75)*'Buildings &amp; Grounds'!$H75,IF('Buildings &amp; Grounds'!$J75='Drop Down Options'!$H$4,(1+'Buildings &amp; Grounds'!$K75)*'Buildings &amp; Grounds'!$H75,IF('Buildings &amp; Grounds'!$J75='Drop Down Options'!$H$5,'Buildings &amp; Grounds'!$H75+'Buildings &amp; Grounds'!$L75,IF($J75='Drop Down Options'!$H$6,'Buildings &amp; Grounds'!$M75,"CHECK")))), 0)</f>
        <v>0</v>
      </c>
      <c r="P75" s="273">
        <f t="shared" ref="P75:P89" si="78">ROUND(($O75-$H75),0)</f>
        <v>0</v>
      </c>
      <c r="Q75" s="275">
        <f t="shared" ref="Q75:Q90" si="79">IFERROR(P75/H75, 0)</f>
        <v>0</v>
      </c>
      <c r="R75" s="29">
        <f t="shared" ref="R75:R76"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2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Options'!$H$3,(1+$I76)*'Buildings &amp; Grounds'!$H76,IF('Buildings &amp; Grounds'!$J76='Drop Down Options'!$H$4,(1+'Buildings &amp; Grounds'!$K76)*'Buildings &amp; Grounds'!$H76,IF('Buildings &amp; Grounds'!$J76='Drop Down Options'!$H$5,'Buildings &amp; Grounds'!$H76+'Buildings &amp; Grounds'!$L76,IF($J76='Drop Down Options'!$H$6,'Buildings &amp; Grounds'!$M76,"CHECK")))),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2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2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4">IFERROR(R78/F78, 0)</f>
        <v>0</v>
      </c>
      <c r="T78" s="235"/>
      <c r="U78" s="238"/>
      <c r="W78" s="239"/>
      <c r="X78" s="240">
        <f>SUM(X75:X77)</f>
        <v>0</v>
      </c>
      <c r="Y78" s="240">
        <f t="shared" ref="Y78:AJ78" si="85">SUM(Y75:Y77)</f>
        <v>0</v>
      </c>
      <c r="Z78" s="240">
        <f t="shared" si="85"/>
        <v>0</v>
      </c>
      <c r="AA78" s="240">
        <f t="shared" si="85"/>
        <v>0</v>
      </c>
      <c r="AB78" s="240">
        <f t="shared" si="85"/>
        <v>0</v>
      </c>
      <c r="AC78" s="240">
        <f t="shared" si="85"/>
        <v>0</v>
      </c>
      <c r="AD78" s="240">
        <f>SUM(AD75:AD77)</f>
        <v>0</v>
      </c>
      <c r="AE78" s="240">
        <f t="shared" si="85"/>
        <v>0</v>
      </c>
      <c r="AF78" s="240">
        <f t="shared" si="85"/>
        <v>0</v>
      </c>
      <c r="AG78" s="240">
        <f t="shared" si="85"/>
        <v>0</v>
      </c>
      <c r="AH78" s="240">
        <f t="shared" si="85"/>
        <v>0</v>
      </c>
      <c r="AI78" s="240">
        <f t="shared" si="85"/>
        <v>0</v>
      </c>
      <c r="AJ78" s="240">
        <f t="shared" si="85"/>
        <v>0</v>
      </c>
      <c r="AK78" s="241" t="str">
        <f t="shared" si="83"/>
        <v>In Balance</v>
      </c>
    </row>
    <row r="79" spans="2:37" outlineLevel="2" x14ac:dyDescent="0.2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Options'!$H$3,(1+$I79)*'Buildings &amp; Grounds'!$H79,IF('Buildings &amp; Grounds'!$J79='Drop Down Options'!$H$4,(1+'Buildings &amp; Grounds'!$K79)*'Buildings &amp; Grounds'!$H79,IF('Buildings &amp; Grounds'!$J79='Drop Down Options'!$H$5,'Buildings &amp; Grounds'!$H79+'Buildings &amp; Grounds'!$L79,IF($J79='Drop Down Options'!$H$6,'Buildings &amp; Grounds'!$M79,"CHECK")))), 0)</f>
        <v>0</v>
      </c>
      <c r="P79" s="29">
        <f t="shared" si="78"/>
        <v>0</v>
      </c>
      <c r="Q79" s="31">
        <f t="shared" ref="Q79" si="86">IFERROR(P79/H79, 0)</f>
        <v>0</v>
      </c>
      <c r="R79" s="29">
        <f t="shared" ref="R79:R83" si="87">ROUND(($O79-$F79),0)</f>
        <v>0</v>
      </c>
      <c r="S79" s="31">
        <f t="shared" ref="S79" si="88">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89">SUM(X79:AI79)</f>
        <v>0</v>
      </c>
      <c r="AK79" s="195" t="str">
        <f t="shared" si="83"/>
        <v>In Balance</v>
      </c>
    </row>
    <row r="80" spans="2:37" outlineLevel="2" x14ac:dyDescent="0.2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Options'!$H$3,(1+$I80)*'Buildings &amp; Grounds'!$H80,IF('Buildings &amp; Grounds'!$J80='Drop Down Options'!$H$4,(1+'Buildings &amp; Grounds'!$K80)*'Buildings &amp; Grounds'!$H80,IF('Buildings &amp; Grounds'!$J80='Drop Down Options'!$H$5,'Buildings &amp; Grounds'!$H80+'Buildings &amp; Grounds'!$L80,IF($J80='Drop Down Options'!$H$6,'Buildings &amp; Grounds'!$M80,"CHECK")))), 0)</f>
        <v>0</v>
      </c>
      <c r="P80" s="29">
        <f t="shared" si="78"/>
        <v>0</v>
      </c>
      <c r="Q80" s="31">
        <f t="shared" si="79"/>
        <v>0</v>
      </c>
      <c r="R80" s="29">
        <f t="shared" si="87"/>
        <v>0</v>
      </c>
      <c r="S80" s="31">
        <f t="shared" si="84"/>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89"/>
        <v>0</v>
      </c>
      <c r="AK80" s="195" t="str">
        <f t="shared" si="83"/>
        <v>In Balance</v>
      </c>
    </row>
    <row r="81" spans="2:37" outlineLevel="2" x14ac:dyDescent="0.25">
      <c r="B81" s="172">
        <v>76</v>
      </c>
      <c r="C81" s="192">
        <v>4050.1</v>
      </c>
      <c r="D81" s="193" t="s">
        <v>681</v>
      </c>
      <c r="E81" s="13"/>
      <c r="F81" s="13"/>
      <c r="G81" s="13"/>
      <c r="H81" s="614">
        <f>IFERROR(($G81/'FY 2026-27 Budget Summary'!$F$8)*12, 0)</f>
        <v>0</v>
      </c>
      <c r="I81" s="30">
        <f>'Assumptions - Arch'!C17</f>
        <v>0.08</v>
      </c>
      <c r="J81" s="13" t="s">
        <v>591</v>
      </c>
      <c r="K81" s="348"/>
      <c r="L81" s="349"/>
      <c r="M81" s="349"/>
      <c r="N81" s="15"/>
      <c r="O81" s="29">
        <f>ROUND(IF($J81='Drop Down Options'!$H$3,(1+$I81)*'Buildings &amp; Grounds'!$H81,IF('Buildings &amp; Grounds'!$J81='Drop Down Options'!$H$4,(1+'Buildings &amp; Grounds'!$K81)*'Buildings &amp; Grounds'!$H81,IF('Buildings &amp; Grounds'!$J81='Drop Down Options'!$H$5,'Buildings &amp; Grounds'!$H81+'Buildings &amp; Grounds'!$L81,IF($J81='Drop Down Options'!$H$6,'Buildings &amp; Grounds'!$M81,"CHECK")))), 0)</f>
        <v>0</v>
      </c>
      <c r="P81" s="29">
        <f t="shared" si="78"/>
        <v>0</v>
      </c>
      <c r="Q81" s="31">
        <f t="shared" si="79"/>
        <v>0</v>
      </c>
      <c r="R81" s="29">
        <f t="shared" si="87"/>
        <v>0</v>
      </c>
      <c r="S81" s="31">
        <f t="shared" si="84"/>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89"/>
        <v>0</v>
      </c>
      <c r="AK81" s="195" t="str">
        <f t="shared" si="83"/>
        <v>In Balance</v>
      </c>
    </row>
    <row r="82" spans="2:37" outlineLevel="2" x14ac:dyDescent="0.25">
      <c r="B82" s="172">
        <v>77</v>
      </c>
      <c r="C82" s="192">
        <v>4050.2</v>
      </c>
      <c r="D82" s="193" t="s">
        <v>682</v>
      </c>
      <c r="E82" s="13"/>
      <c r="F82" s="13"/>
      <c r="G82" s="13"/>
      <c r="H82" s="29">
        <f>IFERROR(($G82/'FY 2026-27 Budget Summary'!$F$8)*12, 0)</f>
        <v>0</v>
      </c>
      <c r="I82" s="30">
        <f>'Assumptions - Arch'!C18</f>
        <v>0.05</v>
      </c>
      <c r="J82" s="13" t="s">
        <v>591</v>
      </c>
      <c r="K82" s="348"/>
      <c r="L82" s="349"/>
      <c r="M82" s="349"/>
      <c r="N82" s="15"/>
      <c r="O82" s="29">
        <f>ROUND(IF($J82='Drop Down Options'!$H$3,(1+$I82)*'Buildings &amp; Grounds'!$H82,IF('Buildings &amp; Grounds'!$J82='Drop Down Options'!$H$4,(1+'Buildings &amp; Grounds'!$K82)*'Buildings &amp; Grounds'!$H82,IF('Buildings &amp; Grounds'!$J82='Drop Down Options'!$H$5,'Buildings &amp; Grounds'!$H82+'Buildings &amp; Grounds'!$L82,IF($J82='Drop Down Options'!$H$6,'Buildings &amp; Grounds'!$M82,"CHECK")))), 0)</f>
        <v>0</v>
      </c>
      <c r="P82" s="29">
        <f t="shared" si="78"/>
        <v>0</v>
      </c>
      <c r="Q82" s="31">
        <f t="shared" si="79"/>
        <v>0</v>
      </c>
      <c r="R82" s="29">
        <f t="shared" si="87"/>
        <v>0</v>
      </c>
      <c r="S82" s="31">
        <f t="shared" si="84"/>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89"/>
        <v>0</v>
      </c>
      <c r="AK82" s="195" t="str">
        <f t="shared" si="83"/>
        <v>In Balance</v>
      </c>
    </row>
    <row r="83" spans="2:37" outlineLevel="2" x14ac:dyDescent="0.2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Options'!$H$3,(1+$I83)*'Buildings &amp; Grounds'!$H83,IF('Buildings &amp; Grounds'!$J83='Drop Down Options'!$H$4,(1+'Buildings &amp; Grounds'!$K83)*'Buildings &amp; Grounds'!$H83,IF('Buildings &amp; Grounds'!$J83='Drop Down Options'!$H$5,'Buildings &amp; Grounds'!$H83+'Buildings &amp; Grounds'!$L83,IF($J83='Drop Down Options'!$H$6,'Buildings &amp; Grounds'!$M83,"CHECK")))), 0)</f>
        <v>0</v>
      </c>
      <c r="P83" s="29">
        <f t="shared" si="78"/>
        <v>0</v>
      </c>
      <c r="Q83" s="31">
        <f t="shared" si="79"/>
        <v>0</v>
      </c>
      <c r="R83" s="29">
        <f t="shared" si="87"/>
        <v>0</v>
      </c>
      <c r="S83" s="31">
        <f t="shared" si="84"/>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89"/>
        <v>0</v>
      </c>
      <c r="AK83" s="195" t="str">
        <f t="shared" si="83"/>
        <v>In Balance</v>
      </c>
    </row>
    <row r="84" spans="2:37" outlineLevel="2" x14ac:dyDescent="0.2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4"/>
        <v>0</v>
      </c>
      <c r="T84" s="235"/>
      <c r="U84" s="238"/>
      <c r="W84" s="239"/>
      <c r="X84" s="240">
        <f>SUM(X81:X83)</f>
        <v>0</v>
      </c>
      <c r="Y84" s="240">
        <f t="shared" ref="Y84:AJ84" si="90">SUM(Y81:Y83)</f>
        <v>0</v>
      </c>
      <c r="Z84" s="240">
        <f t="shared" si="90"/>
        <v>0</v>
      </c>
      <c r="AA84" s="240">
        <f t="shared" si="90"/>
        <v>0</v>
      </c>
      <c r="AB84" s="240">
        <f t="shared" si="90"/>
        <v>0</v>
      </c>
      <c r="AC84" s="240">
        <f t="shared" si="90"/>
        <v>0</v>
      </c>
      <c r="AD84" s="240">
        <f>SUM(AD81:AD83)</f>
        <v>0</v>
      </c>
      <c r="AE84" s="240">
        <f t="shared" si="90"/>
        <v>0</v>
      </c>
      <c r="AF84" s="240">
        <f t="shared" si="90"/>
        <v>0</v>
      </c>
      <c r="AG84" s="240">
        <f t="shared" si="90"/>
        <v>0</v>
      </c>
      <c r="AH84" s="240">
        <f t="shared" si="90"/>
        <v>0</v>
      </c>
      <c r="AI84" s="240">
        <f t="shared" si="90"/>
        <v>0</v>
      </c>
      <c r="AJ84" s="240">
        <f t="shared" si="90"/>
        <v>0</v>
      </c>
      <c r="AK84" s="241" t="str">
        <f t="shared" si="83"/>
        <v>In Balance</v>
      </c>
    </row>
    <row r="85" spans="2:37" outlineLevel="2" x14ac:dyDescent="0.2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Options'!$H$3,(1+$I85)*'Buildings &amp; Grounds'!$H85,IF('Buildings &amp; Grounds'!$J85='Drop Down Options'!$H$4,(1+'Buildings &amp; Grounds'!$K85)*'Buildings &amp; Grounds'!$H85,IF('Buildings &amp; Grounds'!$J85='Drop Down Options'!$H$5,'Buildings &amp; Grounds'!$H85+'Buildings &amp; Grounds'!$L85,IF($J85='Drop Down Options'!$H$6,'Buildings &amp; Grounds'!$M85,"CHECK")))), 0)</f>
        <v>0</v>
      </c>
      <c r="P85" s="29">
        <f t="shared" si="78"/>
        <v>0</v>
      </c>
      <c r="Q85" s="31">
        <f t="shared" si="79"/>
        <v>0</v>
      </c>
      <c r="R85" s="29">
        <f t="shared" ref="R85:R89" si="91">ROUND(($O85-$F85),0)</f>
        <v>0</v>
      </c>
      <c r="S85" s="31">
        <f t="shared" si="84"/>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2">SUM(X85:AI85)</f>
        <v>0</v>
      </c>
      <c r="AK85" s="195" t="str">
        <f t="shared" si="83"/>
        <v>In Balance</v>
      </c>
    </row>
    <row r="86" spans="2:37" outlineLevel="2" x14ac:dyDescent="0.2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Options'!$H$3,(1+$I86)*'Buildings &amp; Grounds'!$H86,IF('Buildings &amp; Grounds'!$J86='Drop Down Options'!$H$4,(1+'Buildings &amp; Grounds'!$K86)*'Buildings &amp; Grounds'!$H86,IF('Buildings &amp; Grounds'!$J86='Drop Down Options'!$H$5,'Buildings &amp; Grounds'!$H86+'Buildings &amp; Grounds'!$L86,IF($J86='Drop Down Options'!$H$6,'Buildings &amp; Grounds'!$M86,"CHECK")))), 0)</f>
        <v>0</v>
      </c>
      <c r="P86" s="29">
        <f t="shared" si="78"/>
        <v>0</v>
      </c>
      <c r="Q86" s="31">
        <f t="shared" si="79"/>
        <v>0</v>
      </c>
      <c r="R86" s="29">
        <f t="shared" si="91"/>
        <v>0</v>
      </c>
      <c r="S86" s="31">
        <f t="shared" si="84"/>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2"/>
        <v>0</v>
      </c>
      <c r="AK86" s="195" t="str">
        <f t="shared" si="83"/>
        <v>In Balance</v>
      </c>
    </row>
    <row r="87" spans="2:37" outlineLevel="2" x14ac:dyDescent="0.2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Options'!$H$3,(1+$I87)*'Buildings &amp; Grounds'!$H87,IF('Buildings &amp; Grounds'!$J87='Drop Down Options'!$H$4,(1+'Buildings &amp; Grounds'!$K87)*'Buildings &amp; Grounds'!$H87,IF('Buildings &amp; Grounds'!$J87='Drop Down Options'!$H$5,'Buildings &amp; Grounds'!$H87+'Buildings &amp; Grounds'!$L87,IF($J87='Drop Down Options'!$H$6,'Buildings &amp; Grounds'!$M87,"CHECK")))), 0)</f>
        <v>0</v>
      </c>
      <c r="P87" s="29">
        <f t="shared" si="78"/>
        <v>0</v>
      </c>
      <c r="Q87" s="31">
        <f t="shared" si="79"/>
        <v>0</v>
      </c>
      <c r="R87" s="29">
        <f t="shared" si="91"/>
        <v>0</v>
      </c>
      <c r="S87" s="31">
        <f t="shared" si="84"/>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2"/>
        <v>0</v>
      </c>
      <c r="AK87" s="195" t="str">
        <f t="shared" si="83"/>
        <v>In Balance</v>
      </c>
    </row>
    <row r="88" spans="2:37" outlineLevel="2" x14ac:dyDescent="0.2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Options'!$H$3,(1+$I88)*'Buildings &amp; Grounds'!$H88,IF('Buildings &amp; Grounds'!$J88='Drop Down Options'!$H$4,(1+'Buildings &amp; Grounds'!$K88)*'Buildings &amp; Grounds'!$H88,IF('Buildings &amp; Grounds'!$J88='Drop Down Options'!$H$5,'Buildings &amp; Grounds'!$H88+'Buildings &amp; Grounds'!$L88,IF($J88='Drop Down Options'!$H$6,'Buildings &amp; Grounds'!$M88,"CHECK")))), 0)</f>
        <v>0</v>
      </c>
      <c r="P88" s="29">
        <f t="shared" si="78"/>
        <v>0</v>
      </c>
      <c r="Q88" s="31">
        <f t="shared" si="79"/>
        <v>0</v>
      </c>
      <c r="R88" s="29">
        <f t="shared" si="91"/>
        <v>0</v>
      </c>
      <c r="S88" s="31">
        <f t="shared" si="84"/>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2"/>
        <v>0</v>
      </c>
      <c r="AK88" s="195" t="str">
        <f t="shared" si="83"/>
        <v>In Balance</v>
      </c>
    </row>
    <row r="89" spans="2:37" outlineLevel="2" x14ac:dyDescent="0.2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Options'!$H$3,(1+$I89)*'Buildings &amp; Grounds'!$H89,IF('Buildings &amp; Grounds'!$J89='Drop Down Options'!$H$4,(1+'Buildings &amp; Grounds'!$K89)*'Buildings &amp; Grounds'!$H89,IF('Buildings &amp; Grounds'!$J89='Drop Down Options'!$H$5,'Buildings &amp; Grounds'!$H89+'Buildings &amp; Grounds'!$L89,IF($J89='Drop Down Options'!$H$6,'Buildings &amp; Grounds'!$M89,"CHECK")))), 0)</f>
        <v>0</v>
      </c>
      <c r="P89" s="29">
        <f t="shared" si="78"/>
        <v>0</v>
      </c>
      <c r="Q89" s="31">
        <f t="shared" si="79"/>
        <v>0</v>
      </c>
      <c r="R89" s="29">
        <f t="shared" si="91"/>
        <v>0</v>
      </c>
      <c r="S89" s="31">
        <f t="shared" si="84"/>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2"/>
        <v>0</v>
      </c>
      <c r="AK89" s="195" t="str">
        <f t="shared" si="83"/>
        <v>In Balance</v>
      </c>
    </row>
    <row r="90" spans="2:37" s="208" customFormat="1" outlineLevel="1" x14ac:dyDescent="0.2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4"/>
        <v>0</v>
      </c>
      <c r="T90" s="206"/>
      <c r="U90" s="207"/>
      <c r="W90" s="209"/>
      <c r="X90" s="34">
        <f t="shared" ref="X90:AJ90" si="93">X78+SUM(X79:X80)+X84+SUM(X85:X89)</f>
        <v>0</v>
      </c>
      <c r="Y90" s="34">
        <f t="shared" si="93"/>
        <v>0</v>
      </c>
      <c r="Z90" s="34">
        <f t="shared" si="93"/>
        <v>0</v>
      </c>
      <c r="AA90" s="34">
        <f t="shared" si="93"/>
        <v>0</v>
      </c>
      <c r="AB90" s="34">
        <f t="shared" si="93"/>
        <v>0</v>
      </c>
      <c r="AC90" s="34">
        <f t="shared" si="93"/>
        <v>0</v>
      </c>
      <c r="AD90" s="34">
        <f t="shared" si="93"/>
        <v>0</v>
      </c>
      <c r="AE90" s="34">
        <f t="shared" si="93"/>
        <v>0</v>
      </c>
      <c r="AF90" s="34">
        <f t="shared" si="93"/>
        <v>0</v>
      </c>
      <c r="AG90" s="34">
        <f t="shared" si="93"/>
        <v>0</v>
      </c>
      <c r="AH90" s="34">
        <f t="shared" si="93"/>
        <v>0</v>
      </c>
      <c r="AI90" s="34">
        <f t="shared" si="93"/>
        <v>0</v>
      </c>
      <c r="AJ90" s="34">
        <f t="shared" si="93"/>
        <v>0</v>
      </c>
      <c r="AK90" s="210" t="str">
        <f t="shared" si="83"/>
        <v>In Balance</v>
      </c>
    </row>
    <row r="91" spans="2:37" outlineLevel="2" x14ac:dyDescent="0.2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2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Options'!$H$3,(1+$I92)*'Buildings &amp; Grounds'!$H92,IF('Buildings &amp; Grounds'!$J92='Drop Down Options'!$H$4,(1+'Buildings &amp; Grounds'!$K92)*'Buildings &amp; Grounds'!$H92,IF('Buildings &amp; Grounds'!$J92='Drop Down Options'!$H$5,'Buildings &amp; Grounds'!$H92+'Buildings &amp; Grounds'!$L92,IF($J92='Drop Down Options'!$H$6,'Buildings &amp; Grounds'!$M92,"CHECK")))), 0)</f>
        <v>0</v>
      </c>
      <c r="P92" s="29">
        <f t="shared" ref="P92:P102" si="94">ROUND(($O92-$H92),0)</f>
        <v>0</v>
      </c>
      <c r="Q92" s="31">
        <f t="shared" ref="Q92:Q103" si="95">IFERROR(P92/H92, 0)</f>
        <v>0</v>
      </c>
      <c r="R92" s="29">
        <f t="shared" ref="R92:R102" si="96">ROUND(($O92-$F92),0)</f>
        <v>0</v>
      </c>
      <c r="S92" s="31">
        <f t="shared" si="84"/>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97">SUM(X92:AI92)</f>
        <v>0</v>
      </c>
      <c r="AK92" s="195" t="str">
        <f t="shared" ref="AK92:AK103" si="98">IF(AJ92=O92,"In Balance",CONCATENATE("Out of Balance by $",AJ92-O92))</f>
        <v>In Balance</v>
      </c>
    </row>
    <row r="93" spans="2:37" outlineLevel="2" x14ac:dyDescent="0.2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Options'!$H$3,(1+$I93)*'Buildings &amp; Grounds'!$H93,IF('Buildings &amp; Grounds'!$J93='Drop Down Options'!$H$4,(1+'Buildings &amp; Grounds'!$K93)*'Buildings &amp; Grounds'!$H93,IF('Buildings &amp; Grounds'!$J93='Drop Down Options'!$H$5,'Buildings &amp; Grounds'!$H93+'Buildings &amp; Grounds'!$L93,IF($J93='Drop Down Options'!$H$6,'Buildings &amp; Grounds'!$M93,"CHECK")))), 0)</f>
        <v>0</v>
      </c>
      <c r="P93" s="29">
        <f t="shared" si="94"/>
        <v>0</v>
      </c>
      <c r="Q93" s="31">
        <f t="shared" si="95"/>
        <v>0</v>
      </c>
      <c r="R93" s="29">
        <f t="shared" si="96"/>
        <v>0</v>
      </c>
      <c r="S93" s="31">
        <f t="shared" si="84"/>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97"/>
        <v>0</v>
      </c>
      <c r="AK93" s="195" t="str">
        <f t="shared" si="98"/>
        <v>In Balance</v>
      </c>
    </row>
    <row r="94" spans="2:37" outlineLevel="2" x14ac:dyDescent="0.2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Options'!$H$3,(1+$I94)*'Buildings &amp; Grounds'!$H94,IF('Buildings &amp; Grounds'!$J94='Drop Down Options'!$H$4,(1+'Buildings &amp; Grounds'!$K94)*'Buildings &amp; Grounds'!$H94,IF('Buildings &amp; Grounds'!$J94='Drop Down Options'!$H$5,'Buildings &amp; Grounds'!$H94+'Buildings &amp; Grounds'!$L94,IF($J94='Drop Down Options'!$H$6,'Buildings &amp; Grounds'!$M94,"CHECK")))), 0)</f>
        <v>0</v>
      </c>
      <c r="P94" s="29">
        <f t="shared" si="94"/>
        <v>0</v>
      </c>
      <c r="Q94" s="31">
        <f t="shared" si="95"/>
        <v>0</v>
      </c>
      <c r="R94" s="29">
        <f t="shared" si="96"/>
        <v>0</v>
      </c>
      <c r="S94" s="31">
        <f t="shared" si="84"/>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97"/>
        <v>0</v>
      </c>
      <c r="AK94" s="195" t="str">
        <f t="shared" si="98"/>
        <v>In Balance</v>
      </c>
    </row>
    <row r="95" spans="2:37" outlineLevel="2" x14ac:dyDescent="0.2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Options'!$H$3,(1+$I95)*'Buildings &amp; Grounds'!$H95,IF('Buildings &amp; Grounds'!$J95='Drop Down Options'!$H$4,(1+'Buildings &amp; Grounds'!$K95)*'Buildings &amp; Grounds'!$H95,IF('Buildings &amp; Grounds'!$J95='Drop Down Options'!$H$5,'Buildings &amp; Grounds'!$H95+'Buildings &amp; Grounds'!$L95,IF($J95='Drop Down Options'!$H$6,'Buildings &amp; Grounds'!$M95,"CHECK")))), 0)</f>
        <v>0</v>
      </c>
      <c r="P95" s="29">
        <f t="shared" si="94"/>
        <v>0</v>
      </c>
      <c r="Q95" s="31">
        <f t="shared" si="95"/>
        <v>0</v>
      </c>
      <c r="R95" s="29">
        <f t="shared" si="96"/>
        <v>0</v>
      </c>
      <c r="S95" s="31">
        <f t="shared" si="84"/>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97"/>
        <v>0</v>
      </c>
      <c r="AK95" s="195" t="str">
        <f t="shared" si="98"/>
        <v>In Balance</v>
      </c>
    </row>
    <row r="96" spans="2:37" outlineLevel="2" x14ac:dyDescent="0.2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Options'!$H$3,(1+$I96)*'Buildings &amp; Grounds'!$H96,IF('Buildings &amp; Grounds'!$J96='Drop Down Options'!$H$4,(1+'Buildings &amp; Grounds'!$K96)*'Buildings &amp; Grounds'!$H96,IF('Buildings &amp; Grounds'!$J96='Drop Down Options'!$H$5,'Buildings &amp; Grounds'!$H96+'Buildings &amp; Grounds'!$L96,IF($J96='Drop Down Options'!$H$6,'Buildings &amp; Grounds'!$M96,"CHECK")))), 0)</f>
        <v>0</v>
      </c>
      <c r="P96" s="29">
        <f t="shared" si="94"/>
        <v>0</v>
      </c>
      <c r="Q96" s="31">
        <f t="shared" si="95"/>
        <v>0</v>
      </c>
      <c r="R96" s="29">
        <f t="shared" si="96"/>
        <v>0</v>
      </c>
      <c r="S96" s="31">
        <f t="shared" si="84"/>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97"/>
        <v>0</v>
      </c>
      <c r="AK96" s="195" t="str">
        <f t="shared" si="98"/>
        <v>In Balance</v>
      </c>
    </row>
    <row r="97" spans="2:37" outlineLevel="2" x14ac:dyDescent="0.2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Options'!$H$3,(1+$I97)*'Buildings &amp; Grounds'!$H97,IF('Buildings &amp; Grounds'!$J97='Drop Down Options'!$H$4,(1+'Buildings &amp; Grounds'!$K97)*'Buildings &amp; Grounds'!$H97,IF('Buildings &amp; Grounds'!$J97='Drop Down Options'!$H$5,'Buildings &amp; Grounds'!$H97+'Buildings &amp; Grounds'!$L97,IF($J97='Drop Down Options'!$H$6,'Buildings &amp; Grounds'!$M97,"CHECK")))), 0)</f>
        <v>0</v>
      </c>
      <c r="P97" s="29">
        <f t="shared" si="94"/>
        <v>0</v>
      </c>
      <c r="Q97" s="31">
        <f t="shared" si="95"/>
        <v>0</v>
      </c>
      <c r="R97" s="29">
        <f t="shared" si="96"/>
        <v>0</v>
      </c>
      <c r="S97" s="31">
        <f t="shared" si="84"/>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97"/>
        <v>0</v>
      </c>
      <c r="AK97" s="195" t="str">
        <f t="shared" si="98"/>
        <v>In Balance</v>
      </c>
    </row>
    <row r="98" spans="2:37" outlineLevel="2" x14ac:dyDescent="0.2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Options'!$H$3,(1+$I98)*'Buildings &amp; Grounds'!$H98,IF('Buildings &amp; Grounds'!$J98='Drop Down Options'!$H$4,(1+'Buildings &amp; Grounds'!$K98)*'Buildings &amp; Grounds'!$H98,IF('Buildings &amp; Grounds'!$J98='Drop Down Options'!$H$5,'Buildings &amp; Grounds'!$H98+'Buildings &amp; Grounds'!$L98,IF($J98='Drop Down Options'!$H$6,'Buildings &amp; Grounds'!$M98,"CHECK")))), 0)</f>
        <v>0</v>
      </c>
      <c r="P98" s="29">
        <f t="shared" si="94"/>
        <v>0</v>
      </c>
      <c r="Q98" s="31">
        <f t="shared" si="95"/>
        <v>0</v>
      </c>
      <c r="R98" s="29">
        <f t="shared" si="96"/>
        <v>0</v>
      </c>
      <c r="S98" s="31">
        <f t="shared" si="84"/>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97"/>
        <v>0</v>
      </c>
      <c r="AK98" s="195" t="str">
        <f t="shared" si="98"/>
        <v>In Balance</v>
      </c>
    </row>
    <row r="99" spans="2:37" outlineLevel="2" x14ac:dyDescent="0.2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Options'!$H$3,(1+$I99)*'Buildings &amp; Grounds'!$H99,IF('Buildings &amp; Grounds'!$J99='Drop Down Options'!$H$4,(1+'Buildings &amp; Grounds'!$K99)*'Buildings &amp; Grounds'!$H99,IF('Buildings &amp; Grounds'!$J99='Drop Down Options'!$H$5,'Buildings &amp; Grounds'!$H99+'Buildings &amp; Grounds'!$L99,IF($J99='Drop Down Options'!$H$6,'Buildings &amp; Grounds'!$M99,"CHECK")))), 0)</f>
        <v>0</v>
      </c>
      <c r="P99" s="29">
        <f t="shared" si="94"/>
        <v>0</v>
      </c>
      <c r="Q99" s="31">
        <f t="shared" si="95"/>
        <v>0</v>
      </c>
      <c r="R99" s="29">
        <f t="shared" si="96"/>
        <v>0</v>
      </c>
      <c r="S99" s="31">
        <f t="shared" si="84"/>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97"/>
        <v>0</v>
      </c>
      <c r="AK99" s="195" t="str">
        <f t="shared" si="98"/>
        <v>In Balance</v>
      </c>
    </row>
    <row r="100" spans="2:37" outlineLevel="2" x14ac:dyDescent="0.2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Options'!$H$3,(1+$I100)*'Buildings &amp; Grounds'!$H100,IF('Buildings &amp; Grounds'!$J100='Drop Down Options'!$H$4,(1+'Buildings &amp; Grounds'!$K100)*'Buildings &amp; Grounds'!$H100,IF('Buildings &amp; Grounds'!$J100='Drop Down Options'!$H$5,'Buildings &amp; Grounds'!$H100+'Buildings &amp; Grounds'!$L100,IF($J100='Drop Down Options'!$H$6,'Buildings &amp; Grounds'!$M100,"CHECK")))), 0)</f>
        <v>0</v>
      </c>
      <c r="P100" s="29">
        <f t="shared" si="94"/>
        <v>0</v>
      </c>
      <c r="Q100" s="31">
        <f t="shared" si="95"/>
        <v>0</v>
      </c>
      <c r="R100" s="29">
        <f t="shared" si="96"/>
        <v>0</v>
      </c>
      <c r="S100" s="31">
        <f t="shared" si="84"/>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97"/>
        <v>0</v>
      </c>
      <c r="AK100" s="195" t="str">
        <f t="shared" si="98"/>
        <v>In Balance</v>
      </c>
    </row>
    <row r="101" spans="2:37" outlineLevel="2" x14ac:dyDescent="0.2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Options'!$H$3,(1+$I101)*'Buildings &amp; Grounds'!$H101,IF('Buildings &amp; Grounds'!$J101='Drop Down Options'!$H$4,(1+'Buildings &amp; Grounds'!$K101)*'Buildings &amp; Grounds'!$H101,IF('Buildings &amp; Grounds'!$J101='Drop Down Options'!$H$5,'Buildings &amp; Grounds'!$H101+'Buildings &amp; Grounds'!$L101,IF($J101='Drop Down Options'!$H$6,'Buildings &amp; Grounds'!$M101,"CHECK")))), 0)</f>
        <v>0</v>
      </c>
      <c r="P101" s="29">
        <f t="shared" si="94"/>
        <v>0</v>
      </c>
      <c r="Q101" s="31">
        <f t="shared" si="95"/>
        <v>0</v>
      </c>
      <c r="R101" s="29">
        <f t="shared" si="96"/>
        <v>0</v>
      </c>
      <c r="S101" s="31">
        <f t="shared" si="84"/>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97"/>
        <v>0</v>
      </c>
      <c r="AK101" s="195" t="str">
        <f t="shared" si="98"/>
        <v>In Balance</v>
      </c>
    </row>
    <row r="102" spans="2:37" outlineLevel="2" x14ac:dyDescent="0.2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Options'!$H$3,(1+$I102)*'Buildings &amp; Grounds'!$H102,IF('Buildings &amp; Grounds'!$J102='Drop Down Options'!$H$4,(1+'Buildings &amp; Grounds'!$K102)*'Buildings &amp; Grounds'!$H102,IF('Buildings &amp; Grounds'!$J102='Drop Down Options'!$H$5,'Buildings &amp; Grounds'!$H102+'Buildings &amp; Grounds'!$L102,IF($J102='Drop Down Options'!$H$6,'Buildings &amp; Grounds'!$M102,"CHECK")))), 0)</f>
        <v>0</v>
      </c>
      <c r="P102" s="29">
        <f t="shared" si="94"/>
        <v>0</v>
      </c>
      <c r="Q102" s="31">
        <f t="shared" si="95"/>
        <v>0</v>
      </c>
      <c r="R102" s="29">
        <f t="shared" si="96"/>
        <v>0</v>
      </c>
      <c r="S102" s="31">
        <f t="shared" si="84"/>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97"/>
        <v>0</v>
      </c>
      <c r="AK102" s="195" t="str">
        <f t="shared" si="98"/>
        <v>In Balance</v>
      </c>
    </row>
    <row r="103" spans="2:37" s="208" customFormat="1" outlineLevel="1" x14ac:dyDescent="0.25">
      <c r="B103" s="172">
        <v>98</v>
      </c>
      <c r="C103" s="205" t="s">
        <v>933</v>
      </c>
      <c r="D103" s="206" t="s">
        <v>629</v>
      </c>
      <c r="E103" s="34">
        <f>SUM(E92:E102)</f>
        <v>0</v>
      </c>
      <c r="F103" s="34">
        <f>SUM(F92:F102)</f>
        <v>0</v>
      </c>
      <c r="G103" s="34">
        <f t="shared" ref="G103:R103" si="99">SUM(G92:G102)</f>
        <v>0</v>
      </c>
      <c r="H103" s="34">
        <f t="shared" si="99"/>
        <v>0</v>
      </c>
      <c r="I103" s="35"/>
      <c r="J103" s="34"/>
      <c r="K103" s="36"/>
      <c r="L103" s="34">
        <f t="shared" si="99"/>
        <v>0</v>
      </c>
      <c r="M103" s="34">
        <f t="shared" si="99"/>
        <v>0</v>
      </c>
      <c r="N103" s="37"/>
      <c r="O103" s="34">
        <f t="shared" si="99"/>
        <v>0</v>
      </c>
      <c r="P103" s="34">
        <f t="shared" si="99"/>
        <v>0</v>
      </c>
      <c r="Q103" s="36">
        <f t="shared" si="95"/>
        <v>0</v>
      </c>
      <c r="R103" s="34">
        <f t="shared" si="99"/>
        <v>0</v>
      </c>
      <c r="S103" s="36">
        <f t="shared" si="84"/>
        <v>0</v>
      </c>
      <c r="T103" s="206"/>
      <c r="U103" s="207"/>
      <c r="W103" s="209"/>
      <c r="X103" s="34">
        <f t="shared" ref="X103:AJ103" si="100">SUM(X92:X102)</f>
        <v>0</v>
      </c>
      <c r="Y103" s="34">
        <f t="shared" si="100"/>
        <v>0</v>
      </c>
      <c r="Z103" s="34">
        <f t="shared" si="100"/>
        <v>0</v>
      </c>
      <c r="AA103" s="34">
        <f t="shared" si="100"/>
        <v>0</v>
      </c>
      <c r="AB103" s="34">
        <f t="shared" si="100"/>
        <v>0</v>
      </c>
      <c r="AC103" s="34">
        <f t="shared" si="100"/>
        <v>0</v>
      </c>
      <c r="AD103" s="34">
        <f t="shared" si="100"/>
        <v>0</v>
      </c>
      <c r="AE103" s="34">
        <f t="shared" si="100"/>
        <v>0</v>
      </c>
      <c r="AF103" s="34">
        <f t="shared" si="100"/>
        <v>0</v>
      </c>
      <c r="AG103" s="34">
        <f t="shared" si="100"/>
        <v>0</v>
      </c>
      <c r="AH103" s="34">
        <f t="shared" si="100"/>
        <v>0</v>
      </c>
      <c r="AI103" s="34">
        <f t="shared" si="100"/>
        <v>0</v>
      </c>
      <c r="AJ103" s="34">
        <f t="shared" si="100"/>
        <v>0</v>
      </c>
      <c r="AK103" s="210" t="str">
        <f t="shared" si="98"/>
        <v>In Balance</v>
      </c>
    </row>
    <row r="104" spans="2:37" outlineLevel="2" x14ac:dyDescent="0.2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2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Options'!$H$3,(1+$I105)*'Buildings &amp; Grounds'!$H105,IF('Buildings &amp; Grounds'!$J105='Drop Down Options'!$H$4,(1+'Buildings &amp; Grounds'!$K105)*'Buildings &amp; Grounds'!$H105,IF('Buildings &amp; Grounds'!$J105='Drop Down Options'!$H$5,'Buildings &amp; Grounds'!$H105+'Buildings &amp; Grounds'!$L105,IF($J105='Drop Down Options'!$H$6,'Buildings &amp; Grounds'!$M105,"CHECK")))), 0)</f>
        <v>0</v>
      </c>
      <c r="P105" s="29">
        <f t="shared" ref="P105:P117" si="101">ROUND(($O105-$H105),0)</f>
        <v>0</v>
      </c>
      <c r="Q105" s="31">
        <f t="shared" ref="Q105:Q118" si="102">IFERROR(P105/H105, 0)</f>
        <v>0</v>
      </c>
      <c r="R105" s="29">
        <f t="shared" ref="R105:R114" si="103">ROUND(($O105-$F105),0)</f>
        <v>0</v>
      </c>
      <c r="S105" s="31">
        <f t="shared" si="84"/>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4">SUM(X105:AI105)</f>
        <v>0</v>
      </c>
      <c r="AK105" s="195" t="str">
        <f t="shared" ref="AK105:AK118" si="105">IF(AJ105=O105,"In Balance",CONCATENATE("Out of Balance by $",AJ105-O105))</f>
        <v>In Balance</v>
      </c>
    </row>
    <row r="106" spans="2:37" outlineLevel="2" x14ac:dyDescent="0.2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Options'!$H$3,(1+$I106)*'Buildings &amp; Grounds'!$H106,IF('Buildings &amp; Grounds'!$J106='Drop Down Options'!$H$4,(1+'Buildings &amp; Grounds'!$K106)*'Buildings &amp; Grounds'!$H106,IF('Buildings &amp; Grounds'!$J106='Drop Down Options'!$H$5,'Buildings &amp; Grounds'!$H106+'Buildings &amp; Grounds'!$L106,IF($J106='Drop Down Options'!$H$6,'Buildings &amp; Grounds'!$M106,"CHECK")))), 0)</f>
        <v>0</v>
      </c>
      <c r="P106" s="29">
        <f t="shared" si="101"/>
        <v>0</v>
      </c>
      <c r="Q106" s="31">
        <f t="shared" si="102"/>
        <v>0</v>
      </c>
      <c r="R106" s="29">
        <f t="shared" si="103"/>
        <v>0</v>
      </c>
      <c r="S106" s="31">
        <f t="shared" si="84"/>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4"/>
        <v>0</v>
      </c>
      <c r="AK106" s="195" t="str">
        <f t="shared" si="105"/>
        <v>In Balance</v>
      </c>
    </row>
    <row r="107" spans="2:37" outlineLevel="2" x14ac:dyDescent="0.2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Options'!$H$3,(1+$I107)*'Buildings &amp; Grounds'!$H107,IF('Buildings &amp; Grounds'!$J107='Drop Down Options'!$H$4,(1+'Buildings &amp; Grounds'!$K107)*'Buildings &amp; Grounds'!$H107,IF('Buildings &amp; Grounds'!$J107='Drop Down Options'!$H$5,'Buildings &amp; Grounds'!$H107+'Buildings &amp; Grounds'!$L107,IF($J107='Drop Down Options'!$H$6,'Buildings &amp; Grounds'!$M107,"CHECK")))), 0)</f>
        <v>0</v>
      </c>
      <c r="P107" s="29">
        <f t="shared" si="101"/>
        <v>0</v>
      </c>
      <c r="Q107" s="31">
        <f t="shared" si="102"/>
        <v>0</v>
      </c>
      <c r="R107" s="29">
        <f t="shared" si="103"/>
        <v>0</v>
      </c>
      <c r="S107" s="31">
        <f t="shared" si="84"/>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4"/>
        <v>0</v>
      </c>
      <c r="AK107" s="195" t="str">
        <f t="shared" si="105"/>
        <v>In Balance</v>
      </c>
    </row>
    <row r="108" spans="2:37" outlineLevel="2" x14ac:dyDescent="0.2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Options'!$H$3,(1+$I108)*'Buildings &amp; Grounds'!$H108,IF('Buildings &amp; Grounds'!$J108='Drop Down Options'!$H$4,(1+'Buildings &amp; Grounds'!$K108)*'Buildings &amp; Grounds'!$H108,IF('Buildings &amp; Grounds'!$J108='Drop Down Options'!$H$5,'Buildings &amp; Grounds'!$H108+'Buildings &amp; Grounds'!$L108,IF($J108='Drop Down Options'!$H$6,'Buildings &amp; Grounds'!$M108,"CHECK")))), 0)</f>
        <v>0</v>
      </c>
      <c r="P108" s="29">
        <f t="shared" si="101"/>
        <v>0</v>
      </c>
      <c r="Q108" s="31">
        <f t="shared" si="102"/>
        <v>0</v>
      </c>
      <c r="R108" s="29">
        <f t="shared" si="103"/>
        <v>0</v>
      </c>
      <c r="S108" s="31">
        <f t="shared" si="84"/>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4"/>
        <v>0</v>
      </c>
      <c r="AK108" s="195" t="str">
        <f t="shared" si="105"/>
        <v>In Balance</v>
      </c>
    </row>
    <row r="109" spans="2:37" outlineLevel="2" x14ac:dyDescent="0.2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Options'!$H$3,(1+$I109)*'Buildings &amp; Grounds'!$H109,IF('Buildings &amp; Grounds'!$J109='Drop Down Options'!$H$4,(1+'Buildings &amp; Grounds'!$K109)*'Buildings &amp; Grounds'!$H109,IF('Buildings &amp; Grounds'!$J109='Drop Down Options'!$H$5,'Buildings &amp; Grounds'!$H109+'Buildings &amp; Grounds'!$L109,IF($J109='Drop Down Options'!$H$6,'Buildings &amp; Grounds'!$M109,"CHECK")))), 0)</f>
        <v>0</v>
      </c>
      <c r="P109" s="29">
        <f t="shared" si="101"/>
        <v>0</v>
      </c>
      <c r="Q109" s="31">
        <f t="shared" si="102"/>
        <v>0</v>
      </c>
      <c r="R109" s="29">
        <f t="shared" si="103"/>
        <v>0</v>
      </c>
      <c r="S109" s="31">
        <f t="shared" si="84"/>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4"/>
        <v>0</v>
      </c>
      <c r="AK109" s="195" t="str">
        <f t="shared" si="105"/>
        <v>In Balance</v>
      </c>
    </row>
    <row r="110" spans="2:37" outlineLevel="2" x14ac:dyDescent="0.2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Options'!$H$3,(1+$I110)*'Buildings &amp; Grounds'!$H110,IF('Buildings &amp; Grounds'!$J110='Drop Down Options'!$H$4,(1+'Buildings &amp; Grounds'!$K110)*'Buildings &amp; Grounds'!$H110,IF('Buildings &amp; Grounds'!$J110='Drop Down Options'!$H$5,'Buildings &amp; Grounds'!$H110+'Buildings &amp; Grounds'!$L110,IF($J110='Drop Down Options'!$H$6,'Buildings &amp; Grounds'!$M110,"CHECK")))), 0)</f>
        <v>0</v>
      </c>
      <c r="P110" s="29">
        <f t="shared" si="101"/>
        <v>0</v>
      </c>
      <c r="Q110" s="31">
        <f t="shared" si="102"/>
        <v>0</v>
      </c>
      <c r="R110" s="29">
        <f t="shared" si="103"/>
        <v>0</v>
      </c>
      <c r="S110" s="31">
        <f t="shared" si="84"/>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4"/>
        <v>0</v>
      </c>
      <c r="AK110" s="195" t="str">
        <f t="shared" si="105"/>
        <v>In Balance</v>
      </c>
    </row>
    <row r="111" spans="2:37" outlineLevel="2" x14ac:dyDescent="0.2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Options'!$H$3,(1+$I111)*'Buildings &amp; Grounds'!$H111,IF('Buildings &amp; Grounds'!$J111='Drop Down Options'!$H$4,(1+'Buildings &amp; Grounds'!$K111)*'Buildings &amp; Grounds'!$H111,IF('Buildings &amp; Grounds'!$J111='Drop Down Options'!$H$5,'Buildings &amp; Grounds'!$H111+'Buildings &amp; Grounds'!$L111,IF($J111='Drop Down Options'!$H$6,'Buildings &amp; Grounds'!$M111,"CHECK")))), 0)</f>
        <v>0</v>
      </c>
      <c r="P111" s="29">
        <f t="shared" si="101"/>
        <v>0</v>
      </c>
      <c r="Q111" s="31">
        <f t="shared" si="102"/>
        <v>0</v>
      </c>
      <c r="R111" s="29">
        <f t="shared" si="103"/>
        <v>0</v>
      </c>
      <c r="S111" s="31">
        <f t="shared" si="84"/>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4"/>
        <v>0</v>
      </c>
      <c r="AK111" s="195" t="str">
        <f t="shared" si="105"/>
        <v>In Balance</v>
      </c>
    </row>
    <row r="112" spans="2:37" outlineLevel="2" x14ac:dyDescent="0.2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Options'!$H$3,(1+$I112)*'Buildings &amp; Grounds'!$H112,IF('Buildings &amp; Grounds'!$J112='Drop Down Options'!$H$4,(1+'Buildings &amp; Grounds'!$K112)*'Buildings &amp; Grounds'!$H112,IF('Buildings &amp; Grounds'!$J112='Drop Down Options'!$H$5,'Buildings &amp; Grounds'!$H112+'Buildings &amp; Grounds'!$L112,IF($J112='Drop Down Options'!$H$6,'Buildings &amp; Grounds'!$M112,"CHECK")))), 0)</f>
        <v>0</v>
      </c>
      <c r="P112" s="29">
        <f t="shared" si="101"/>
        <v>0</v>
      </c>
      <c r="Q112" s="31">
        <f t="shared" si="102"/>
        <v>0</v>
      </c>
      <c r="R112" s="29">
        <f t="shared" si="103"/>
        <v>0</v>
      </c>
      <c r="S112" s="31">
        <f t="shared" si="84"/>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4"/>
        <v>0</v>
      </c>
      <c r="AK112" s="195" t="str">
        <f t="shared" si="105"/>
        <v>In Balance</v>
      </c>
    </row>
    <row r="113" spans="2:37" outlineLevel="2" x14ac:dyDescent="0.25">
      <c r="B113" s="172">
        <v>108</v>
      </c>
      <c r="C113" s="192">
        <v>4510.1000000000004</v>
      </c>
      <c r="D113" s="193" t="s">
        <v>684</v>
      </c>
      <c r="E113" s="13"/>
      <c r="F113" s="13"/>
      <c r="G113" s="13"/>
      <c r="H113" s="29">
        <f>IFERROR(($G113/'FY 2026-27 Budget Summary'!$F$8)*12, 0)</f>
        <v>0</v>
      </c>
      <c r="I113" s="30">
        <f>'Assumptions - Arch'!$C$22</f>
        <v>7.0000000000000007E-2</v>
      </c>
      <c r="J113" s="13" t="s">
        <v>591</v>
      </c>
      <c r="K113" s="348"/>
      <c r="L113" s="349"/>
      <c r="M113" s="349"/>
      <c r="N113" s="15"/>
      <c r="O113" s="77">
        <f>ROUND(IF($J113='Drop Down Options'!$H$3,(1+$I113)*'Buildings &amp; Grounds'!$H113,IF('Buildings &amp; Grounds'!$J113='Drop Down Options'!$H$4,(1+'Buildings &amp; Grounds'!$K113)*'Buildings &amp; Grounds'!$H113,IF('Buildings &amp; Grounds'!$J113='Drop Down Options'!$H$5,'Buildings &amp; Grounds'!$H113+'Buildings &amp; Grounds'!$L113,IF($J113='Drop Down Options'!$H$6,'Buildings &amp; Grounds'!$M113,"CHECK")))), 0)</f>
        <v>0</v>
      </c>
      <c r="P113" s="29">
        <f t="shared" si="101"/>
        <v>0</v>
      </c>
      <c r="Q113" s="31">
        <f t="shared" si="102"/>
        <v>0</v>
      </c>
      <c r="R113" s="29">
        <f t="shared" si="103"/>
        <v>0</v>
      </c>
      <c r="S113" s="31">
        <f t="shared" si="84"/>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4"/>
        <v>0</v>
      </c>
      <c r="AK113" s="195" t="str">
        <f t="shared" si="105"/>
        <v>In Balance</v>
      </c>
    </row>
    <row r="114" spans="2:37" outlineLevel="2" x14ac:dyDescent="0.25">
      <c r="B114" s="172">
        <v>109</v>
      </c>
      <c r="C114" s="192">
        <v>4510.2</v>
      </c>
      <c r="D114" s="193" t="s">
        <v>564</v>
      </c>
      <c r="E114" s="13"/>
      <c r="F114" s="13"/>
      <c r="G114" s="13"/>
      <c r="H114" s="29">
        <f>IFERROR(($G114/'FY 2026-27 Budget Summary'!$F$8)*12, 0)</f>
        <v>0</v>
      </c>
      <c r="I114" s="30">
        <f>'Assumptions - Arch'!$C$23</f>
        <v>0.05</v>
      </c>
      <c r="J114" s="13" t="s">
        <v>591</v>
      </c>
      <c r="K114" s="348"/>
      <c r="L114" s="349"/>
      <c r="M114" s="349"/>
      <c r="N114" s="15"/>
      <c r="O114" s="29">
        <f>ROUND(IF($J114='Drop Down Options'!$H$3,(1+$I114)*'Buildings &amp; Grounds'!$H114,IF('Buildings &amp; Grounds'!$J114='Drop Down Options'!$H$4,(1+'Buildings &amp; Grounds'!$K114)*'Buildings &amp; Grounds'!$H114,IF('Buildings &amp; Grounds'!$J114='Drop Down Options'!$H$5,'Buildings &amp; Grounds'!$H114+'Buildings &amp; Grounds'!$L114,IF($J114='Drop Down Options'!$H$6,'Buildings &amp; Grounds'!$M114,"CHECK")))), 0)</f>
        <v>0</v>
      </c>
      <c r="P114" s="29">
        <f t="shared" si="101"/>
        <v>0</v>
      </c>
      <c r="Q114" s="31">
        <f t="shared" si="102"/>
        <v>0</v>
      </c>
      <c r="R114" s="29">
        <f t="shared" si="103"/>
        <v>0</v>
      </c>
      <c r="S114" s="31">
        <f t="shared" si="84"/>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4"/>
        <v>0</v>
      </c>
      <c r="AK114" s="195" t="str">
        <f t="shared" si="105"/>
        <v>In Balance</v>
      </c>
    </row>
    <row r="115" spans="2:37" outlineLevel="2" x14ac:dyDescent="0.2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2"/>
        <v>0</v>
      </c>
      <c r="R115" s="40">
        <f>SUM(R113:R114)</f>
        <v>0</v>
      </c>
      <c r="S115" s="46">
        <f t="shared" si="84"/>
        <v>0</v>
      </c>
      <c r="T115" s="235"/>
      <c r="U115" s="238"/>
      <c r="W115" s="239"/>
      <c r="X115" s="240">
        <f>X113+X114</f>
        <v>0</v>
      </c>
      <c r="Y115" s="240">
        <f t="shared" ref="Y115:AJ115" si="106">Y113+Y114</f>
        <v>0</v>
      </c>
      <c r="Z115" s="240">
        <f t="shared" si="106"/>
        <v>0</v>
      </c>
      <c r="AA115" s="240">
        <f t="shared" si="106"/>
        <v>0</v>
      </c>
      <c r="AB115" s="240">
        <f t="shared" si="106"/>
        <v>0</v>
      </c>
      <c r="AC115" s="240">
        <f t="shared" si="106"/>
        <v>0</v>
      </c>
      <c r="AD115" s="240">
        <f t="shared" si="106"/>
        <v>0</v>
      </c>
      <c r="AE115" s="240">
        <f t="shared" si="106"/>
        <v>0</v>
      </c>
      <c r="AF115" s="240">
        <f t="shared" si="106"/>
        <v>0</v>
      </c>
      <c r="AG115" s="240">
        <f t="shared" si="106"/>
        <v>0</v>
      </c>
      <c r="AH115" s="240">
        <f t="shared" si="106"/>
        <v>0</v>
      </c>
      <c r="AI115" s="240">
        <f t="shared" si="106"/>
        <v>0</v>
      </c>
      <c r="AJ115" s="240">
        <f t="shared" si="106"/>
        <v>0</v>
      </c>
      <c r="AK115" s="241" t="str">
        <f t="shared" si="105"/>
        <v>In Balance</v>
      </c>
    </row>
    <row r="116" spans="2:37" outlineLevel="2" x14ac:dyDescent="0.2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Options'!$H$3,(1+$I116)*'Buildings &amp; Grounds'!$H116,IF('Buildings &amp; Grounds'!$J116='Drop Down Options'!$H$4,(1+'Buildings &amp; Grounds'!$K116)*'Buildings &amp; Grounds'!$H116,IF('Buildings &amp; Grounds'!$J116='Drop Down Options'!$H$5,'Buildings &amp; Grounds'!$H116+'Buildings &amp; Grounds'!$L116,IF($J116='Drop Down Options'!$H$6,'Buildings &amp; Grounds'!$M116,"CHECK")))), 0)</f>
        <v>0</v>
      </c>
      <c r="P116" s="29">
        <f t="shared" si="101"/>
        <v>0</v>
      </c>
      <c r="Q116" s="31">
        <f t="shared" si="102"/>
        <v>0</v>
      </c>
      <c r="R116" s="29">
        <f t="shared" ref="R116:R117" si="107">ROUND(($O116-$F116),0)</f>
        <v>0</v>
      </c>
      <c r="S116" s="31">
        <f t="shared" si="84"/>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08">SUM(X116:AI116)</f>
        <v>0</v>
      </c>
      <c r="AK116" s="195" t="str">
        <f t="shared" si="105"/>
        <v>In Balance</v>
      </c>
    </row>
    <row r="117" spans="2:37" outlineLevel="2" x14ac:dyDescent="0.2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Options'!$H$3,(1+$I117)*'Buildings &amp; Grounds'!$H117,IF('Buildings &amp; Grounds'!$J117='Drop Down Options'!$H$4,(1+'Buildings &amp; Grounds'!$K117)*'Buildings &amp; Grounds'!$H117,IF('Buildings &amp; Grounds'!$J117='Drop Down Options'!$H$5,'Buildings &amp; Grounds'!$H117+'Buildings &amp; Grounds'!$L117,IF($J117='Drop Down Options'!$H$6,'Buildings &amp; Grounds'!$M117,"CHECK")))), 0)</f>
        <v>0</v>
      </c>
      <c r="P117" s="29">
        <f t="shared" si="101"/>
        <v>0</v>
      </c>
      <c r="Q117" s="31">
        <f t="shared" si="102"/>
        <v>0</v>
      </c>
      <c r="R117" s="29">
        <f t="shared" si="107"/>
        <v>0</v>
      </c>
      <c r="S117" s="31">
        <f t="shared" si="84"/>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08"/>
        <v>0</v>
      </c>
      <c r="AK117" s="195" t="str">
        <f t="shared" si="105"/>
        <v>In Balance</v>
      </c>
    </row>
    <row r="118" spans="2:37" s="208" customFormat="1" outlineLevel="1" x14ac:dyDescent="0.25">
      <c r="B118" s="172">
        <v>113</v>
      </c>
      <c r="C118" s="205" t="s">
        <v>865</v>
      </c>
      <c r="D118" s="206" t="s">
        <v>616</v>
      </c>
      <c r="E118" s="34">
        <f>SUM(E105:E112)+E115+SUM(E116:E117)</f>
        <v>0</v>
      </c>
      <c r="F118" s="34">
        <f>SUM(F105:F112)+F115+SUM(F116:F117)</f>
        <v>0</v>
      </c>
      <c r="G118" s="34">
        <f t="shared" ref="G118" si="109">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2"/>
        <v>0</v>
      </c>
      <c r="R118" s="34">
        <f>SUM(R105:R112)+R115+SUM(R116:R117)</f>
        <v>0</v>
      </c>
      <c r="S118" s="36">
        <f t="shared" si="84"/>
        <v>0</v>
      </c>
      <c r="T118" s="206" t="str">
        <f>IF(AND(ABS(Q118)&gt;'Assumptions - Arch'!$D$54, ABS(P118)&gt;'Assumptions - Arch'!$D$55), "Variance Explanation Required", "Variance Explanation Not Required")</f>
        <v>Variance Explanation Not Required</v>
      </c>
      <c r="U118" s="207"/>
      <c r="W118" s="209"/>
      <c r="X118" s="34">
        <f t="shared" ref="X118:AJ118" si="110">SUM(X105:X112)+X115+SUM(X116:X117)</f>
        <v>0</v>
      </c>
      <c r="Y118" s="34">
        <f t="shared" si="110"/>
        <v>0</v>
      </c>
      <c r="Z118" s="34">
        <f t="shared" si="110"/>
        <v>0</v>
      </c>
      <c r="AA118" s="34">
        <f t="shared" si="110"/>
        <v>0</v>
      </c>
      <c r="AB118" s="34">
        <f t="shared" si="110"/>
        <v>0</v>
      </c>
      <c r="AC118" s="34">
        <f t="shared" si="110"/>
        <v>0</v>
      </c>
      <c r="AD118" s="34">
        <f t="shared" si="110"/>
        <v>0</v>
      </c>
      <c r="AE118" s="34">
        <f t="shared" si="110"/>
        <v>0</v>
      </c>
      <c r="AF118" s="34">
        <f t="shared" si="110"/>
        <v>0</v>
      </c>
      <c r="AG118" s="34">
        <f t="shared" si="110"/>
        <v>0</v>
      </c>
      <c r="AH118" s="34">
        <f t="shared" si="110"/>
        <v>0</v>
      </c>
      <c r="AI118" s="34">
        <f t="shared" si="110"/>
        <v>0</v>
      </c>
      <c r="AJ118" s="34">
        <f t="shared" si="110"/>
        <v>0</v>
      </c>
      <c r="AK118" s="210" t="str">
        <f t="shared" si="105"/>
        <v>In Balance</v>
      </c>
    </row>
    <row r="119" spans="2:37" outlineLevel="2" x14ac:dyDescent="0.2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2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Options'!$H$3,(1+$I120)*'Buildings &amp; Grounds'!$H120,IF('Buildings &amp; Grounds'!$J120='Drop Down Options'!$H$4,(1+'Buildings &amp; Grounds'!$K120)*'Buildings &amp; Grounds'!$H120,IF('Buildings &amp; Grounds'!$J120='Drop Down Options'!$H$5,'Buildings &amp; Grounds'!$H120+'Buildings &amp; Grounds'!$L120,IF($J120='Drop Down Options'!$H$6,'Buildings &amp; Grounds'!$M120,"CHECK")))), 0)</f>
        <v>0</v>
      </c>
      <c r="P120" s="29">
        <f t="shared" ref="P120:P140" si="111">ROUND(($O120-$H120),0)</f>
        <v>0</v>
      </c>
      <c r="Q120" s="31">
        <f t="shared" ref="Q120:Q144" si="112">IFERROR(P120/H120, 0)</f>
        <v>0</v>
      </c>
      <c r="R120" s="29">
        <f t="shared" ref="R120:R126" si="113">ROUND(($O120-$F120),0)</f>
        <v>0</v>
      </c>
      <c r="S120" s="31">
        <f t="shared" si="84"/>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4">SUM(X120:AI120)</f>
        <v>0</v>
      </c>
      <c r="AK120" s="195" t="str">
        <f t="shared" ref="AK120:AK144" si="115">IF(AJ120=O120,"In Balance",CONCATENATE("Out of Balance by $",AJ120-O120))</f>
        <v>In Balance</v>
      </c>
    </row>
    <row r="121" spans="2:37" outlineLevel="2" x14ac:dyDescent="0.2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Options'!$H$3,(1+$I121)*'Buildings &amp; Grounds'!$H121,IF('Buildings &amp; Grounds'!$J121='Drop Down Options'!$H$4,(1+'Buildings &amp; Grounds'!$K121)*'Buildings &amp; Grounds'!$H121,IF('Buildings &amp; Grounds'!$J121='Drop Down Options'!$H$5,'Buildings &amp; Grounds'!$H121+'Buildings &amp; Grounds'!$L121,IF($J121='Drop Down Options'!$H$6,'Buildings &amp; Grounds'!$M121,"CHECK")))), 0)</f>
        <v>0</v>
      </c>
      <c r="P121" s="29">
        <f t="shared" si="111"/>
        <v>0</v>
      </c>
      <c r="Q121" s="31">
        <f t="shared" si="112"/>
        <v>0</v>
      </c>
      <c r="R121" s="29">
        <f t="shared" si="113"/>
        <v>0</v>
      </c>
      <c r="S121" s="31">
        <f t="shared" si="84"/>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4"/>
        <v>0</v>
      </c>
      <c r="AK121" s="195" t="str">
        <f t="shared" si="115"/>
        <v>In Balance</v>
      </c>
    </row>
    <row r="122" spans="2:37" outlineLevel="2" x14ac:dyDescent="0.2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Options'!$H$3,(1+$I122)*'Buildings &amp; Grounds'!$H122,IF('Buildings &amp; Grounds'!$J122='Drop Down Options'!$H$4,(1+'Buildings &amp; Grounds'!$K122)*'Buildings &amp; Grounds'!$H122,IF('Buildings &amp; Grounds'!$J122='Drop Down Options'!$H$5,'Buildings &amp; Grounds'!$H122+'Buildings &amp; Grounds'!$L122,IF($J122='Drop Down Options'!$H$6,'Buildings &amp; Grounds'!$M122,"CHECK")))), 0)</f>
        <v>0</v>
      </c>
      <c r="P122" s="29">
        <f t="shared" si="111"/>
        <v>0</v>
      </c>
      <c r="Q122" s="31">
        <f t="shared" si="112"/>
        <v>0</v>
      </c>
      <c r="R122" s="29">
        <f t="shared" si="113"/>
        <v>0</v>
      </c>
      <c r="S122" s="31">
        <f t="shared" si="84"/>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4"/>
        <v>0</v>
      </c>
      <c r="AK122" s="195" t="str">
        <f t="shared" si="115"/>
        <v>In Balance</v>
      </c>
    </row>
    <row r="123" spans="2:37" outlineLevel="2" x14ac:dyDescent="0.2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Options'!$H$3,(1+$I123)*'Buildings &amp; Grounds'!$H123,IF('Buildings &amp; Grounds'!$J123='Drop Down Options'!$H$4,(1+'Buildings &amp; Grounds'!$K123)*'Buildings &amp; Grounds'!$H123,IF('Buildings &amp; Grounds'!$J123='Drop Down Options'!$H$5,'Buildings &amp; Grounds'!$H123+'Buildings &amp; Grounds'!$L123,IF($J123='Drop Down Options'!$H$6,'Buildings &amp; Grounds'!$M123,"CHECK")))), 0)</f>
        <v>0</v>
      </c>
      <c r="P123" s="29">
        <f t="shared" si="111"/>
        <v>0</v>
      </c>
      <c r="Q123" s="31">
        <f t="shared" si="112"/>
        <v>0</v>
      </c>
      <c r="R123" s="29">
        <f t="shared" si="113"/>
        <v>0</v>
      </c>
      <c r="S123" s="31">
        <f t="shared" si="84"/>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4"/>
        <v>0</v>
      </c>
      <c r="AK123" s="195" t="str">
        <f t="shared" si="115"/>
        <v>In Balance</v>
      </c>
    </row>
    <row r="124" spans="2:37" outlineLevel="2" x14ac:dyDescent="0.2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Options'!$H$3,(1+$I124)*'Buildings &amp; Grounds'!$H124,IF('Buildings &amp; Grounds'!$J124='Drop Down Options'!$H$4,(1+'Buildings &amp; Grounds'!$K124)*'Buildings &amp; Grounds'!$H124,IF('Buildings &amp; Grounds'!$J124='Drop Down Options'!$H$5,'Buildings &amp; Grounds'!$H124+'Buildings &amp; Grounds'!$L124,IF($J124='Drop Down Options'!$H$6,'Buildings &amp; Grounds'!$M124,"CHECK")))), 0)</f>
        <v>0</v>
      </c>
      <c r="P124" s="29">
        <f t="shared" si="111"/>
        <v>0</v>
      </c>
      <c r="Q124" s="31">
        <f t="shared" si="112"/>
        <v>0</v>
      </c>
      <c r="R124" s="29">
        <f t="shared" si="113"/>
        <v>0</v>
      </c>
      <c r="S124" s="31">
        <f t="shared" si="84"/>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4"/>
        <v>0</v>
      </c>
      <c r="AK124" s="195" t="str">
        <f t="shared" si="115"/>
        <v>In Balance</v>
      </c>
    </row>
    <row r="125" spans="2:37" outlineLevel="2" x14ac:dyDescent="0.2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Options'!$H$3,(1+$I125)*'Buildings &amp; Grounds'!$H125,IF('Buildings &amp; Grounds'!$J125='Drop Down Options'!$H$4,(1+'Buildings &amp; Grounds'!$K125)*'Buildings &amp; Grounds'!$H125,IF('Buildings &amp; Grounds'!$J125='Drop Down Options'!$H$5,'Buildings &amp; Grounds'!$H125+'Buildings &amp; Grounds'!$L125,IF($J125='Drop Down Options'!$H$6,'Buildings &amp; Grounds'!$M125,"CHECK")))), 0)</f>
        <v>0</v>
      </c>
      <c r="P125" s="29">
        <f t="shared" si="111"/>
        <v>0</v>
      </c>
      <c r="Q125" s="31">
        <f t="shared" si="112"/>
        <v>0</v>
      </c>
      <c r="R125" s="29">
        <f t="shared" si="113"/>
        <v>0</v>
      </c>
      <c r="S125" s="31">
        <f t="shared" si="84"/>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4"/>
        <v>0</v>
      </c>
      <c r="AK125" s="195" t="str">
        <f t="shared" si="115"/>
        <v>In Balance</v>
      </c>
    </row>
    <row r="126" spans="2:37" outlineLevel="2" x14ac:dyDescent="0.2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Options'!$H$3,(1+$I126)*'Buildings &amp; Grounds'!$H126,IF('Buildings &amp; Grounds'!$J126='Drop Down Options'!$H$4,(1+'Buildings &amp; Grounds'!$K126)*'Buildings &amp; Grounds'!$H126,IF('Buildings &amp; Grounds'!$J126='Drop Down Options'!$H$5,'Buildings &amp; Grounds'!$H126+'Buildings &amp; Grounds'!$L126,IF($J126='Drop Down Options'!$H$6,'Buildings &amp; Grounds'!$M126,"CHECK")))), 0)</f>
        <v>0</v>
      </c>
      <c r="P126" s="29">
        <f t="shared" si="111"/>
        <v>0</v>
      </c>
      <c r="Q126" s="31">
        <f t="shared" si="112"/>
        <v>0</v>
      </c>
      <c r="R126" s="29">
        <f t="shared" si="113"/>
        <v>0</v>
      </c>
      <c r="S126" s="31">
        <f t="shared" si="84"/>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4"/>
        <v>0</v>
      </c>
      <c r="AK126" s="195" t="str">
        <f t="shared" si="115"/>
        <v>In Balance</v>
      </c>
    </row>
    <row r="127" spans="2:37" s="243" customFormat="1" ht="13.5" customHeight="1" outlineLevel="2" x14ac:dyDescent="0.2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2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2"/>
        <v>0</v>
      </c>
      <c r="R128" s="40">
        <f>SUM(R126:R127)</f>
        <v>0</v>
      </c>
      <c r="S128" s="46">
        <f t="shared" si="84"/>
        <v>0</v>
      </c>
      <c r="T128" s="235"/>
      <c r="U128" s="238"/>
      <c r="W128" s="239"/>
      <c r="X128" s="240">
        <f>X126+X127</f>
        <v>0</v>
      </c>
      <c r="Y128" s="240">
        <f t="shared" ref="Y128:AJ128" si="116">Y126+Y127</f>
        <v>0</v>
      </c>
      <c r="Z128" s="240">
        <f t="shared" si="116"/>
        <v>0</v>
      </c>
      <c r="AA128" s="240">
        <f t="shared" si="116"/>
        <v>0</v>
      </c>
      <c r="AB128" s="240">
        <f t="shared" si="116"/>
        <v>0</v>
      </c>
      <c r="AC128" s="240">
        <f t="shared" si="116"/>
        <v>0</v>
      </c>
      <c r="AD128" s="240">
        <f t="shared" si="116"/>
        <v>0</v>
      </c>
      <c r="AE128" s="240">
        <f t="shared" si="116"/>
        <v>0</v>
      </c>
      <c r="AF128" s="240">
        <f t="shared" si="116"/>
        <v>0</v>
      </c>
      <c r="AG128" s="240">
        <f t="shared" si="116"/>
        <v>0</v>
      </c>
      <c r="AH128" s="240">
        <f t="shared" si="116"/>
        <v>0</v>
      </c>
      <c r="AI128" s="240">
        <f t="shared" si="116"/>
        <v>0</v>
      </c>
      <c r="AJ128" s="240">
        <f t="shared" si="116"/>
        <v>0</v>
      </c>
      <c r="AK128" s="241" t="str">
        <f t="shared" si="115"/>
        <v>In Balance</v>
      </c>
    </row>
    <row r="129" spans="2:37" outlineLevel="2" x14ac:dyDescent="0.2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Options'!$H$3,(1+$I129)*'Buildings &amp; Grounds'!$H129,IF('Buildings &amp; Grounds'!$J129='Drop Down Options'!$H$4,(1+'Buildings &amp; Grounds'!$K129)*'Buildings &amp; Grounds'!$H129,IF('Buildings &amp; Grounds'!$J129='Drop Down Options'!$H$5,'Buildings &amp; Grounds'!$H129+'Buildings &amp; Grounds'!$L129,IF($J129='Drop Down Options'!$H$6,'Buildings &amp; Grounds'!$M129,"CHECK")))), 0)</f>
        <v>0</v>
      </c>
      <c r="P129" s="29">
        <f t="shared" si="111"/>
        <v>0</v>
      </c>
      <c r="Q129" s="31">
        <f t="shared" si="112"/>
        <v>0</v>
      </c>
      <c r="R129" s="29">
        <f t="shared" ref="R129:R135" si="117">ROUND(($O129-$F129),0)</f>
        <v>0</v>
      </c>
      <c r="S129" s="31">
        <f t="shared" si="84"/>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18">SUM(X129:AI129)</f>
        <v>0</v>
      </c>
      <c r="AK129" s="195" t="str">
        <f t="shared" si="115"/>
        <v>In Balance</v>
      </c>
    </row>
    <row r="130" spans="2:37" outlineLevel="2" x14ac:dyDescent="0.2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Options'!$H$3,(1+$I130)*'Buildings &amp; Grounds'!$H130,IF('Buildings &amp; Grounds'!$J130='Drop Down Options'!$H$4,(1+'Buildings &amp; Grounds'!$K130)*'Buildings &amp; Grounds'!$H130,IF('Buildings &amp; Grounds'!$J130='Drop Down Options'!$H$5,'Buildings &amp; Grounds'!$H130+'Buildings &amp; Grounds'!$L130,IF($J130='Drop Down Options'!$H$6,'Buildings &amp; Grounds'!$M130,"CHECK")))), 0)</f>
        <v>0</v>
      </c>
      <c r="P130" s="29">
        <f t="shared" si="111"/>
        <v>0</v>
      </c>
      <c r="Q130" s="31">
        <f t="shared" si="112"/>
        <v>0</v>
      </c>
      <c r="R130" s="29">
        <f t="shared" si="117"/>
        <v>0</v>
      </c>
      <c r="S130" s="31">
        <f t="shared" si="84"/>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18"/>
        <v>0</v>
      </c>
      <c r="AK130" s="195" t="str">
        <f t="shared" si="115"/>
        <v>In Balance</v>
      </c>
    </row>
    <row r="131" spans="2:37" outlineLevel="2" x14ac:dyDescent="0.2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Options'!$H$3,(1+$I131)*'Buildings &amp; Grounds'!$H131,IF('Buildings &amp; Grounds'!$J131='Drop Down Options'!$H$4,(1+'Buildings &amp; Grounds'!$K131)*'Buildings &amp; Grounds'!$H131,IF('Buildings &amp; Grounds'!$J131='Drop Down Options'!$H$5,'Buildings &amp; Grounds'!$H131+'Buildings &amp; Grounds'!$L131,IF($J131='Drop Down Options'!$H$6,'Buildings &amp; Grounds'!$M131,"CHECK")))), 0)</f>
        <v>0</v>
      </c>
      <c r="P131" s="29">
        <f t="shared" si="111"/>
        <v>0</v>
      </c>
      <c r="Q131" s="31">
        <f t="shared" si="112"/>
        <v>0</v>
      </c>
      <c r="R131" s="29">
        <f t="shared" si="117"/>
        <v>0</v>
      </c>
      <c r="S131" s="31">
        <f t="shared" si="84"/>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18"/>
        <v>0</v>
      </c>
      <c r="AK131" s="195" t="str">
        <f t="shared" si="115"/>
        <v>In Balance</v>
      </c>
    </row>
    <row r="132" spans="2:37" outlineLevel="2" x14ac:dyDescent="0.2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Options'!$H$3,(1+$I132)*'Buildings &amp; Grounds'!$H132,IF('Buildings &amp; Grounds'!$J132='Drop Down Options'!$H$4,(1+'Buildings &amp; Grounds'!$K132)*'Buildings &amp; Grounds'!$H132,IF('Buildings &amp; Grounds'!$J132='Drop Down Options'!$H$5,'Buildings &amp; Grounds'!$H132+'Buildings &amp; Grounds'!$L132,IF($J132='Drop Down Options'!$H$6,'Buildings &amp; Grounds'!$M132,"CHECK")))), 0)</f>
        <v>0</v>
      </c>
      <c r="P132" s="29">
        <f t="shared" si="111"/>
        <v>0</v>
      </c>
      <c r="Q132" s="31">
        <f>IFERROR(P132/H132, 0)</f>
        <v>0</v>
      </c>
      <c r="R132" s="29">
        <f t="shared" si="117"/>
        <v>0</v>
      </c>
      <c r="S132" s="31">
        <f t="shared" si="84"/>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18"/>
        <v>0</v>
      </c>
      <c r="AK132" s="195" t="str">
        <f t="shared" si="115"/>
        <v>In Balance</v>
      </c>
    </row>
    <row r="133" spans="2:37" outlineLevel="2" x14ac:dyDescent="0.2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Options'!$H$3,(1+$I133)*'Buildings &amp; Grounds'!$H133,IF('Buildings &amp; Grounds'!$J133='Drop Down Options'!$H$4,(1+'Buildings &amp; Grounds'!$K133)*'Buildings &amp; Grounds'!$H133,IF('Buildings &amp; Grounds'!$J133='Drop Down Options'!$H$5,'Buildings &amp; Grounds'!$H133+'Buildings &amp; Grounds'!$L133,IF($J133='Drop Down Options'!$H$6,'Buildings &amp; Grounds'!$M133,"CHECK")))), 0)</f>
        <v>0</v>
      </c>
      <c r="P133" s="29">
        <f t="shared" si="111"/>
        <v>0</v>
      </c>
      <c r="Q133" s="31">
        <f t="shared" si="112"/>
        <v>0</v>
      </c>
      <c r="R133" s="29">
        <f t="shared" si="117"/>
        <v>0</v>
      </c>
      <c r="S133" s="31">
        <f t="shared" si="84"/>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18"/>
        <v>0</v>
      </c>
      <c r="AK133" s="195" t="str">
        <f t="shared" si="115"/>
        <v>In Balance</v>
      </c>
    </row>
    <row r="134" spans="2:37" outlineLevel="2" x14ac:dyDescent="0.2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Options'!$H$3,(1+$I134)*'Buildings &amp; Grounds'!$H134,IF('Buildings &amp; Grounds'!$J134='Drop Down Options'!$H$4,(1+'Buildings &amp; Grounds'!$K134)*'Buildings &amp; Grounds'!$H134,IF('Buildings &amp; Grounds'!$J134='Drop Down Options'!$H$5,'Buildings &amp; Grounds'!$H134+'Buildings &amp; Grounds'!$L134,IF($J134='Drop Down Options'!$H$6,'Buildings &amp; Grounds'!$M134,"CHECK")))), 0)</f>
        <v>0</v>
      </c>
      <c r="P134" s="29">
        <f t="shared" si="111"/>
        <v>0</v>
      </c>
      <c r="Q134" s="31">
        <f t="shared" si="112"/>
        <v>0</v>
      </c>
      <c r="R134" s="29">
        <f t="shared" si="117"/>
        <v>0</v>
      </c>
      <c r="S134" s="31">
        <f t="shared" si="84"/>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18"/>
        <v>0</v>
      </c>
      <c r="AK134" s="195" t="str">
        <f t="shared" si="115"/>
        <v>In Balance</v>
      </c>
    </row>
    <row r="135" spans="2:37" outlineLevel="2" x14ac:dyDescent="0.2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Options'!$H$3,(1+$I135)*'Buildings &amp; Grounds'!$H135,IF('Buildings &amp; Grounds'!$J135='Drop Down Options'!$H$4,(1+'Buildings &amp; Grounds'!$K135)*'Buildings &amp; Grounds'!$H135,IF('Buildings &amp; Grounds'!$J135='Drop Down Options'!$H$5,'Buildings &amp; Grounds'!$H135+'Buildings &amp; Grounds'!$L135,IF($J135='Drop Down Options'!$H$6,'Buildings &amp; Grounds'!$M135,"CHECK")))), 0)</f>
        <v>0</v>
      </c>
      <c r="P135" s="29">
        <f t="shared" si="111"/>
        <v>0</v>
      </c>
      <c r="Q135" s="31">
        <f t="shared" si="112"/>
        <v>0</v>
      </c>
      <c r="R135" s="29">
        <f t="shared" si="117"/>
        <v>0</v>
      </c>
      <c r="S135" s="31">
        <f t="shared" si="84"/>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18"/>
        <v>0</v>
      </c>
      <c r="AK135" s="195" t="str">
        <f t="shared" si="115"/>
        <v>In Balance</v>
      </c>
    </row>
    <row r="136" spans="2:37" outlineLevel="2" x14ac:dyDescent="0.2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2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Options'!$H$3,(1+$I137)*'Buildings &amp; Grounds'!$H137,IF('Buildings &amp; Grounds'!$J137='Drop Down Options'!$H$4,(1+'Buildings &amp; Grounds'!$K137)*'Buildings &amp; Grounds'!$H137,IF('Buildings &amp; Grounds'!$J137='Drop Down Options'!$H$5,'Buildings &amp; Grounds'!$H137+'Buildings &amp; Grounds'!$L137,IF($J137='Drop Down Options'!$H$6,'Buildings &amp; Grounds'!$M137,"CHECK")))), 0)</f>
        <v>0</v>
      </c>
      <c r="P137" s="29">
        <f t="shared" si="111"/>
        <v>0</v>
      </c>
      <c r="Q137" s="31">
        <f t="shared" si="112"/>
        <v>0</v>
      </c>
      <c r="R137" s="29">
        <f>ROUND(($O137-$F137),0)</f>
        <v>0</v>
      </c>
      <c r="S137" s="31">
        <f t="shared" si="84"/>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18"/>
        <v>0</v>
      </c>
      <c r="AK137" s="195" t="str">
        <f t="shared" si="115"/>
        <v>In Balance</v>
      </c>
    </row>
    <row r="138" spans="2:37" outlineLevel="2" x14ac:dyDescent="0.2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2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Options'!$H$3,(1+$I139)*'Buildings &amp; Grounds'!$H139,IF('Buildings &amp; Grounds'!$J139='Drop Down Options'!$H$4,(1+'Buildings &amp; Grounds'!$K139)*'Buildings &amp; Grounds'!$H139,IF('Buildings &amp; Grounds'!$J139='Drop Down Options'!$H$5,'Buildings &amp; Grounds'!$H139+'Buildings &amp; Grounds'!$L139,IF($J139='Drop Down Options'!$H$6,'Buildings &amp; Grounds'!$M139,"CHECK")))), 0)</f>
        <v>0</v>
      </c>
      <c r="P139" s="29">
        <f t="shared" si="111"/>
        <v>0</v>
      </c>
      <c r="Q139" s="31">
        <f t="shared" si="112"/>
        <v>0</v>
      </c>
      <c r="R139" s="29">
        <f t="shared" ref="R139:R140" si="119">ROUND(($O139-$F139),0)</f>
        <v>0</v>
      </c>
      <c r="S139" s="31">
        <f t="shared" si="84"/>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18"/>
        <v>0</v>
      </c>
      <c r="AK139" s="195" t="str">
        <f t="shared" si="115"/>
        <v>In Balance</v>
      </c>
    </row>
    <row r="140" spans="2:37" outlineLevel="2" x14ac:dyDescent="0.2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Options'!$H$3,(1+$I140)*'Buildings &amp; Grounds'!$H140,IF('Buildings &amp; Grounds'!$J140='Drop Down Options'!$H$4,(1+'Buildings &amp; Grounds'!$K140)*'Buildings &amp; Grounds'!$H140,IF('Buildings &amp; Grounds'!$J140='Drop Down Options'!$H$5,'Buildings &amp; Grounds'!$H140+'Buildings &amp; Grounds'!$L140,IF($J140='Drop Down Options'!$H$6,'Buildings &amp; Grounds'!$M140,"CHECK")))), 0)</f>
        <v>0</v>
      </c>
      <c r="P140" s="29">
        <f t="shared" si="111"/>
        <v>0</v>
      </c>
      <c r="Q140" s="31">
        <f t="shared" si="112"/>
        <v>0</v>
      </c>
      <c r="R140" s="29">
        <f t="shared" si="119"/>
        <v>0</v>
      </c>
      <c r="S140" s="31">
        <f t="shared" si="84"/>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18"/>
        <v>0</v>
      </c>
      <c r="AK140" s="195" t="str">
        <f t="shared" si="115"/>
        <v>In Balance</v>
      </c>
    </row>
    <row r="141" spans="2:37" outlineLevel="2" x14ac:dyDescent="0.2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2"/>
        <v>0</v>
      </c>
      <c r="R141" s="40">
        <f>SUM(R139:R140)</f>
        <v>0</v>
      </c>
      <c r="S141" s="730">
        <f t="shared" si="84"/>
        <v>0</v>
      </c>
      <c r="T141" s="245"/>
      <c r="U141" s="246"/>
      <c r="W141" s="239"/>
      <c r="X141" s="240">
        <f>X139+X140</f>
        <v>0</v>
      </c>
      <c r="Y141" s="240">
        <f t="shared" ref="Y141:AJ141" si="120">Y139+Y140</f>
        <v>0</v>
      </c>
      <c r="Z141" s="240">
        <f t="shared" si="120"/>
        <v>0</v>
      </c>
      <c r="AA141" s="240">
        <f t="shared" si="120"/>
        <v>0</v>
      </c>
      <c r="AB141" s="240">
        <f t="shared" si="120"/>
        <v>0</v>
      </c>
      <c r="AC141" s="240">
        <f t="shared" si="120"/>
        <v>0</v>
      </c>
      <c r="AD141" s="240">
        <f t="shared" si="120"/>
        <v>0</v>
      </c>
      <c r="AE141" s="240">
        <f t="shared" si="120"/>
        <v>0</v>
      </c>
      <c r="AF141" s="240">
        <f t="shared" si="120"/>
        <v>0</v>
      </c>
      <c r="AG141" s="240">
        <f t="shared" si="120"/>
        <v>0</v>
      </c>
      <c r="AH141" s="240">
        <f t="shared" si="120"/>
        <v>0</v>
      </c>
      <c r="AI141" s="240">
        <f t="shared" si="120"/>
        <v>0</v>
      </c>
      <c r="AJ141" s="240">
        <f t="shared" si="120"/>
        <v>0</v>
      </c>
      <c r="AK141" s="241" t="str">
        <f t="shared" si="115"/>
        <v>In Balance</v>
      </c>
    </row>
    <row r="142" spans="2:37" s="208" customFormat="1" outlineLevel="1" x14ac:dyDescent="0.2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2"/>
        <v>0</v>
      </c>
      <c r="R142" s="34">
        <f>SUM(R120:R125)+R128+SUM(R129:R138)+R141</f>
        <v>0</v>
      </c>
      <c r="S142" s="36">
        <f t="shared" ref="S142:S144" si="121">IFERROR(R142/F142, 0)</f>
        <v>0</v>
      </c>
      <c r="T142" s="206"/>
      <c r="U142" s="207"/>
      <c r="W142" s="209"/>
      <c r="X142" s="34">
        <f>SUM(X120:X125)+X128+SUM(X129:X138)+X141</f>
        <v>0</v>
      </c>
      <c r="Y142" s="34">
        <f t="shared" ref="Y142:AJ142" si="122">SUM(Y120:Y125)+Y128+SUM(Y129:Y138)+Y141</f>
        <v>0</v>
      </c>
      <c r="Z142" s="34">
        <f t="shared" si="122"/>
        <v>0</v>
      </c>
      <c r="AA142" s="34">
        <f t="shared" si="122"/>
        <v>0</v>
      </c>
      <c r="AB142" s="34">
        <f t="shared" si="122"/>
        <v>0</v>
      </c>
      <c r="AC142" s="34">
        <f t="shared" si="122"/>
        <v>0</v>
      </c>
      <c r="AD142" s="34">
        <f t="shared" si="122"/>
        <v>0</v>
      </c>
      <c r="AE142" s="34">
        <f t="shared" si="122"/>
        <v>0</v>
      </c>
      <c r="AF142" s="34">
        <f t="shared" si="122"/>
        <v>0</v>
      </c>
      <c r="AG142" s="34">
        <f t="shared" si="122"/>
        <v>0</v>
      </c>
      <c r="AH142" s="34">
        <f t="shared" si="122"/>
        <v>0</v>
      </c>
      <c r="AI142" s="34">
        <f t="shared" si="122"/>
        <v>0</v>
      </c>
      <c r="AJ142" s="34">
        <f t="shared" si="122"/>
        <v>0</v>
      </c>
      <c r="AK142" s="80" t="str">
        <f t="shared" si="115"/>
        <v>In Balance</v>
      </c>
    </row>
    <row r="143" spans="2:37" s="208" customFormat="1" x14ac:dyDescent="0.2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2"/>
        <v>0</v>
      </c>
      <c r="R143" s="43">
        <f>SUM(R142+R118+R103+R90)</f>
        <v>0</v>
      </c>
      <c r="S143" s="44">
        <f t="shared" si="121"/>
        <v>0</v>
      </c>
      <c r="T143" s="230"/>
      <c r="U143" s="231"/>
      <c r="W143" s="232"/>
      <c r="X143" s="43">
        <f>SUM(X142+X118+X103+X90)</f>
        <v>0</v>
      </c>
      <c r="Y143" s="43">
        <f t="shared" ref="Y143:AJ143" si="123">SUM(Y142+Y118+Y103+Y90)</f>
        <v>0</v>
      </c>
      <c r="Z143" s="43">
        <f t="shared" si="123"/>
        <v>0</v>
      </c>
      <c r="AA143" s="43">
        <f t="shared" si="123"/>
        <v>0</v>
      </c>
      <c r="AB143" s="43">
        <f t="shared" si="123"/>
        <v>0</v>
      </c>
      <c r="AC143" s="43">
        <f t="shared" si="123"/>
        <v>0</v>
      </c>
      <c r="AD143" s="43">
        <f t="shared" si="123"/>
        <v>0</v>
      </c>
      <c r="AE143" s="43">
        <f t="shared" si="123"/>
        <v>0</v>
      </c>
      <c r="AF143" s="43">
        <f t="shared" si="123"/>
        <v>0</v>
      </c>
      <c r="AG143" s="43">
        <f t="shared" si="123"/>
        <v>0</v>
      </c>
      <c r="AH143" s="43">
        <f t="shared" si="123"/>
        <v>0</v>
      </c>
      <c r="AI143" s="43">
        <f t="shared" si="123"/>
        <v>0</v>
      </c>
      <c r="AJ143" s="43">
        <f t="shared" si="123"/>
        <v>0</v>
      </c>
      <c r="AK143" s="81" t="str">
        <f t="shared" si="115"/>
        <v>In Balance</v>
      </c>
    </row>
    <row r="144" spans="2:37" s="256" customFormat="1" ht="23.25" customHeight="1" thickBot="1" x14ac:dyDescent="0.3">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2"/>
        <v>0</v>
      </c>
      <c r="R144" s="302">
        <f>R70-R143</f>
        <v>0</v>
      </c>
      <c r="S144" s="305">
        <f t="shared" si="121"/>
        <v>0</v>
      </c>
      <c r="T144" s="362"/>
      <c r="U144" s="363"/>
      <c r="W144" s="364"/>
      <c r="X144" s="302">
        <f t="shared" ref="X144:AJ144" si="124">X70-X143</f>
        <v>0</v>
      </c>
      <c r="Y144" s="302">
        <f t="shared" si="124"/>
        <v>0</v>
      </c>
      <c r="Z144" s="302">
        <f t="shared" si="124"/>
        <v>0</v>
      </c>
      <c r="AA144" s="302">
        <f t="shared" si="124"/>
        <v>0</v>
      </c>
      <c r="AB144" s="302">
        <f t="shared" si="124"/>
        <v>0</v>
      </c>
      <c r="AC144" s="302">
        <f t="shared" si="124"/>
        <v>0</v>
      </c>
      <c r="AD144" s="302">
        <f t="shared" si="124"/>
        <v>0</v>
      </c>
      <c r="AE144" s="302">
        <f t="shared" si="124"/>
        <v>0</v>
      </c>
      <c r="AF144" s="302">
        <f t="shared" si="124"/>
        <v>0</v>
      </c>
      <c r="AG144" s="302">
        <f t="shared" si="124"/>
        <v>0</v>
      </c>
      <c r="AH144" s="302">
        <f t="shared" si="124"/>
        <v>0</v>
      </c>
      <c r="AI144" s="302">
        <f t="shared" si="124"/>
        <v>0</v>
      </c>
      <c r="AJ144" s="302">
        <f t="shared" si="124"/>
        <v>0</v>
      </c>
      <c r="AK144" s="310" t="str">
        <f t="shared" si="115"/>
        <v>In Balance</v>
      </c>
    </row>
    <row r="145" spans="2:37" s="256" customFormat="1" ht="11.25" customHeight="1" x14ac:dyDescent="0.2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2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3">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2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25">
      <c r="B149" s="172">
        <v>144</v>
      </c>
      <c r="C149" s="192">
        <v>3430</v>
      </c>
      <c r="D149" s="193" t="s">
        <v>1186</v>
      </c>
      <c r="E149" s="13"/>
      <c r="F149" s="13"/>
      <c r="G149" s="13"/>
      <c r="H149" s="29">
        <f>IFERROR(($G149/'FY 2026-27 Budget Summary'!$F$8)*12, 0)</f>
        <v>0</v>
      </c>
      <c r="I149" s="49"/>
      <c r="J149" s="204" t="s">
        <v>844</v>
      </c>
      <c r="K149" s="32"/>
      <c r="L149" s="32"/>
      <c r="M149" s="13"/>
      <c r="N149" s="15"/>
      <c r="O149" s="29">
        <f>ROUND(IF($J149='Drop Down Options'!$H$3,(1+$I149)*'Buildings &amp; Grounds'!$H149,IF('Buildings &amp; Grounds'!$J149='Drop Down Options'!$H$4,(1+'Buildings &amp; Grounds'!$K149)*'Buildings &amp; Grounds'!$H149,IF('Buildings &amp; Grounds'!$J149='Drop Down Options'!$H$5,'Buildings &amp; Grounds'!$H149+'Buildings &amp; Grounds'!$L149,IF($J149='Drop Down Options'!$H$6,'Buildings &amp; Grounds'!$M149,"CHECK")))), 0)</f>
        <v>0</v>
      </c>
      <c r="P149" s="29">
        <f t="shared" ref="P149" si="125">ROUND(($O149-$H149),0)</f>
        <v>0</v>
      </c>
      <c r="Q149" s="31">
        <f t="shared" ref="Q149:Q150" si="126">IFERROR(P149/H149, 0)</f>
        <v>0</v>
      </c>
      <c r="R149" s="29">
        <f t="shared" ref="R149:R150" si="127">ROUND(($O149-$F149),0)</f>
        <v>0</v>
      </c>
      <c r="S149" s="31">
        <f t="shared" ref="S149:S151" si="12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29">SUM(X149:AI149)</f>
        <v>0</v>
      </c>
      <c r="AK149" s="195" t="str">
        <f t="shared" ref="AK149" si="130">IF(AJ149=O149,"In Balance",CONCATENATE("Out of Balance by $",AJ149-O149))</f>
        <v>In Balance</v>
      </c>
    </row>
    <row r="150" spans="2:37" s="256" customFormat="1" ht="11.25" customHeight="1" outlineLevel="1" x14ac:dyDescent="0.2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Options'!$H$6,'Buildings &amp; Grounds'!$M150,"CHECK"), 0)</f>
        <v>0</v>
      </c>
      <c r="P150" s="29">
        <f>ROUND(($O150-$H150),0)</f>
        <v>0</v>
      </c>
      <c r="Q150" s="78">
        <f t="shared" si="126"/>
        <v>0</v>
      </c>
      <c r="R150" s="29">
        <f t="shared" si="127"/>
        <v>0</v>
      </c>
      <c r="S150" s="78">
        <f t="shared" si="128"/>
        <v>0</v>
      </c>
      <c r="T150" s="219" t="str">
        <f t="shared" ref="T150" si="131">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29"/>
        <v>0</v>
      </c>
      <c r="AK150" s="195" t="str">
        <f>IF(AJ150=O150,"In Balance",CONCATENATE("Out of Balance by $",AJ150-O150))</f>
        <v>In Balance</v>
      </c>
    </row>
    <row r="151" spans="2:37" s="256" customFormat="1" ht="11.25" customHeight="1" thickBot="1" x14ac:dyDescent="0.3">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28"/>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2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2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3">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2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2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Options'!$H$6,'Buildings &amp; Grounds'!$M156,"CHECK"), 0)</f>
        <v>0</v>
      </c>
      <c r="P156" s="29">
        <f t="shared" ref="P156:P158" si="133">ROUND(($O156-$H156),0)</f>
        <v>0</v>
      </c>
      <c r="Q156" s="31">
        <f t="shared" ref="Q156:Q158" si="134">IFERROR(P156/H156, 0)</f>
        <v>0</v>
      </c>
      <c r="R156" s="29">
        <f t="shared" ref="R156:R158" si="135">ROUND(($O156-$F156),0)</f>
        <v>0</v>
      </c>
      <c r="S156" s="31">
        <f t="shared" ref="S156:S160" si="136">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37">SUM(X156:AI156)</f>
        <v>0</v>
      </c>
      <c r="AK156" s="195" t="str">
        <f>IF(AJ156=O156,"In Balance",CONCATENATE("Out of Balance by $",AJ156-O156))</f>
        <v>In Balance</v>
      </c>
    </row>
    <row r="157" spans="2:37" outlineLevel="2" x14ac:dyDescent="0.2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Options'!$H$6,'Buildings &amp; Grounds'!$M157,"CHECK"), 0)</f>
        <v>0</v>
      </c>
      <c r="P157" s="29">
        <f t="shared" si="133"/>
        <v>0</v>
      </c>
      <c r="Q157" s="31">
        <f t="shared" si="134"/>
        <v>0</v>
      </c>
      <c r="R157" s="29">
        <f t="shared" si="135"/>
        <v>0</v>
      </c>
      <c r="S157" s="31">
        <f t="shared" si="136"/>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37"/>
        <v>0</v>
      </c>
      <c r="AK157" s="195" t="str">
        <f>IF(AJ157=O157,"In Balance",CONCATENATE("Out of Balance by $",AJ157-O157))</f>
        <v>In Balance</v>
      </c>
    </row>
    <row r="158" spans="2:37" outlineLevel="2" x14ac:dyDescent="0.25">
      <c r="B158" s="172">
        <v>153</v>
      </c>
      <c r="C158" s="192">
        <v>4775</v>
      </c>
      <c r="D158" s="193" t="s">
        <v>1191</v>
      </c>
      <c r="E158" s="13"/>
      <c r="F158" s="423"/>
      <c r="G158" s="423"/>
      <c r="H158" s="29">
        <f>IFERROR(($G158/'FY 2026-27 Budget Summary'!$F$8)*12, 0)</f>
        <v>0</v>
      </c>
      <c r="I158" s="49"/>
      <c r="J158" s="204" t="s">
        <v>844</v>
      </c>
      <c r="K158" s="32"/>
      <c r="L158" s="32"/>
      <c r="M158" s="13"/>
      <c r="N158" s="15"/>
      <c r="O158" s="29">
        <f>ROUND(IF($J158='Drop Down Options'!$H$6,'Buildings &amp; Grounds'!$M158,"CHECK"), 0)</f>
        <v>0</v>
      </c>
      <c r="P158" s="29">
        <f t="shared" si="133"/>
        <v>0</v>
      </c>
      <c r="Q158" s="31">
        <f t="shared" si="134"/>
        <v>0</v>
      </c>
      <c r="R158" s="29">
        <f t="shared" si="135"/>
        <v>0</v>
      </c>
      <c r="S158" s="31">
        <f t="shared" si="136"/>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37"/>
        <v>0</v>
      </c>
      <c r="AK158" s="195" t="str">
        <f>IF(AJ158=O158,"In Balance",CONCATENATE("Out of Balance by $",AJ158-O158))</f>
        <v>In Balance</v>
      </c>
    </row>
    <row r="159" spans="2:37" s="256" customFormat="1" ht="11.25" customHeight="1" x14ac:dyDescent="0.2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8">SUM(Y155:Y156)</f>
        <v>0</v>
      </c>
      <c r="Z159" s="426">
        <f t="shared" si="138"/>
        <v>0</v>
      </c>
      <c r="AA159" s="426">
        <f t="shared" si="138"/>
        <v>0</v>
      </c>
      <c r="AB159" s="426">
        <f t="shared" si="138"/>
        <v>0</v>
      </c>
      <c r="AC159" s="426">
        <f t="shared" si="138"/>
        <v>0</v>
      </c>
      <c r="AD159" s="426">
        <f t="shared" si="138"/>
        <v>0</v>
      </c>
      <c r="AE159" s="426">
        <f t="shared" si="138"/>
        <v>0</v>
      </c>
      <c r="AF159" s="426">
        <f t="shared" si="138"/>
        <v>0</v>
      </c>
      <c r="AG159" s="426">
        <f t="shared" si="138"/>
        <v>0</v>
      </c>
      <c r="AH159" s="426">
        <f t="shared" si="138"/>
        <v>0</v>
      </c>
      <c r="AI159" s="426">
        <f t="shared" si="138"/>
        <v>0</v>
      </c>
      <c r="AJ159" s="426">
        <f t="shared" si="138"/>
        <v>0</v>
      </c>
      <c r="AK159" s="233"/>
    </row>
    <row r="160" spans="2:37" s="256" customFormat="1" ht="23.25" customHeight="1" thickBot="1" x14ac:dyDescent="0.3">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39">IFERROR(P160/H160, 0)</f>
        <v>0</v>
      </c>
      <c r="R160" s="52">
        <f>R144+R151-R159</f>
        <v>0</v>
      </c>
      <c r="S160" s="55">
        <f t="shared" si="136"/>
        <v>0</v>
      </c>
      <c r="T160" s="254"/>
      <c r="U160" s="255"/>
      <c r="W160" s="262"/>
      <c r="X160" s="52">
        <f>X144+X151-X159</f>
        <v>0</v>
      </c>
      <c r="Y160" s="52">
        <f t="shared" ref="Y160:AJ160" si="140">Y144+Y151-Y159</f>
        <v>0</v>
      </c>
      <c r="Z160" s="52">
        <f t="shared" si="140"/>
        <v>0</v>
      </c>
      <c r="AA160" s="52">
        <f t="shared" si="140"/>
        <v>0</v>
      </c>
      <c r="AB160" s="52">
        <f t="shared" si="140"/>
        <v>0</v>
      </c>
      <c r="AC160" s="52">
        <f t="shared" si="140"/>
        <v>0</v>
      </c>
      <c r="AD160" s="52">
        <f t="shared" si="140"/>
        <v>0</v>
      </c>
      <c r="AE160" s="52">
        <f t="shared" si="140"/>
        <v>0</v>
      </c>
      <c r="AF160" s="52">
        <f t="shared" si="140"/>
        <v>0</v>
      </c>
      <c r="AG160" s="52">
        <f t="shared" si="140"/>
        <v>0</v>
      </c>
      <c r="AH160" s="52">
        <f t="shared" si="140"/>
        <v>0</v>
      </c>
      <c r="AI160" s="52">
        <f t="shared" si="140"/>
        <v>0</v>
      </c>
      <c r="AJ160" s="52">
        <f t="shared" si="140"/>
        <v>0</v>
      </c>
      <c r="AK160" s="82" t="str">
        <f t="shared" ref="AK160" si="141">IF(AJ160=O160,"In Balance",CONCATENATE("Out of Balance by $",AJ160-O160))</f>
        <v>In Balance</v>
      </c>
    </row>
    <row r="161" spans="2:37" s="256" customFormat="1" ht="11.25" customHeight="1" x14ac:dyDescent="0.2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2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3">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2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Options'!$H$6,'Buildings &amp; Grounds'!$M164,"CHECK"), 0)</f>
        <v>0</v>
      </c>
      <c r="P164" s="29">
        <f t="shared" ref="P164:P165" si="142">ROUND(($O164-$H164),0)</f>
        <v>0</v>
      </c>
      <c r="Q164" s="31">
        <f t="shared" ref="Q164:Q166" si="143">IFERROR(P164/H164, 0)</f>
        <v>0</v>
      </c>
      <c r="R164" s="29">
        <f t="shared" ref="R164:R165" si="144">ROUND(($O164-$F164),0)</f>
        <v>0</v>
      </c>
      <c r="S164" s="31">
        <f t="shared" ref="S164:S166" si="145">IFERROR(R164/F164, 0)</f>
        <v>0</v>
      </c>
      <c r="T164" s="219" t="str">
        <f t="shared" ref="T164:T165" si="146">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47">SUM(X164:AI164)</f>
        <v>0</v>
      </c>
      <c r="AK164" s="195" t="str">
        <f>IF(AJ164=O164,"In Balance",CONCATENATE("Out of Balance by $",AJ164-O164))</f>
        <v>In Balance</v>
      </c>
    </row>
    <row r="165" spans="2:37" s="256" customFormat="1" ht="11.25" customHeight="1" outlineLevel="1" x14ac:dyDescent="0.2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Options'!$H$6,'Buildings &amp; Grounds'!$M165,"CHECK"), 0)</f>
        <v>0</v>
      </c>
      <c r="P165" s="29">
        <f t="shared" si="142"/>
        <v>0</v>
      </c>
      <c r="Q165" s="31">
        <f t="shared" si="143"/>
        <v>0</v>
      </c>
      <c r="R165" s="29">
        <f t="shared" si="144"/>
        <v>0</v>
      </c>
      <c r="S165" s="31">
        <f t="shared" si="145"/>
        <v>0</v>
      </c>
      <c r="T165" s="219" t="str">
        <f t="shared" si="146"/>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47"/>
        <v>0</v>
      </c>
      <c r="AK165" s="195" t="str">
        <f>IF(AJ165=O165,"In Balance",CONCATENATE("Out of Balance by $",AJ165-O165))</f>
        <v>In Balance</v>
      </c>
    </row>
    <row r="166" spans="2:37" s="256" customFormat="1" ht="23.25" customHeight="1" thickBot="1" x14ac:dyDescent="0.3">
      <c r="B166" s="172">
        <v>161</v>
      </c>
      <c r="C166" s="263"/>
      <c r="D166" s="264" t="s">
        <v>832</v>
      </c>
      <c r="E166" s="88">
        <f>E160+E164-E165</f>
        <v>0</v>
      </c>
      <c r="F166" s="88">
        <f>F160+F164-F165</f>
        <v>0</v>
      </c>
      <c r="G166" s="88">
        <f t="shared" ref="G166:H166" si="148">G160+G164-G165</f>
        <v>0</v>
      </c>
      <c r="H166" s="88">
        <f t="shared" si="148"/>
        <v>0</v>
      </c>
      <c r="I166" s="89"/>
      <c r="J166" s="88"/>
      <c r="K166" s="88"/>
      <c r="L166" s="88">
        <f t="shared" ref="L166:M166" si="149">L160+L164-L165</f>
        <v>0</v>
      </c>
      <c r="M166" s="88">
        <f t="shared" si="149"/>
        <v>0</v>
      </c>
      <c r="N166" s="90"/>
      <c r="O166" s="88">
        <f t="shared" ref="O166:R166" si="150">O160+O164-O165</f>
        <v>0</v>
      </c>
      <c r="P166" s="88">
        <f t="shared" si="150"/>
        <v>0</v>
      </c>
      <c r="Q166" s="91">
        <f t="shared" si="143"/>
        <v>0</v>
      </c>
      <c r="R166" s="88">
        <f t="shared" si="150"/>
        <v>0</v>
      </c>
      <c r="S166" s="91">
        <f t="shared" si="145"/>
        <v>0</v>
      </c>
      <c r="T166" s="264"/>
      <c r="U166" s="265"/>
      <c r="W166" s="266"/>
      <c r="X166" s="88">
        <f>X160+X164-X165</f>
        <v>0</v>
      </c>
      <c r="Y166" s="88">
        <f t="shared" ref="Y166:AJ166" si="151">Y160+Y164-Y165</f>
        <v>0</v>
      </c>
      <c r="Z166" s="88">
        <f t="shared" si="151"/>
        <v>0</v>
      </c>
      <c r="AA166" s="88">
        <f t="shared" si="151"/>
        <v>0</v>
      </c>
      <c r="AB166" s="88">
        <f t="shared" si="151"/>
        <v>0</v>
      </c>
      <c r="AC166" s="88">
        <f t="shared" si="151"/>
        <v>0</v>
      </c>
      <c r="AD166" s="88">
        <f t="shared" si="151"/>
        <v>0</v>
      </c>
      <c r="AE166" s="88">
        <f t="shared" si="151"/>
        <v>0</v>
      </c>
      <c r="AF166" s="88">
        <f t="shared" si="151"/>
        <v>0</v>
      </c>
      <c r="AG166" s="88">
        <f t="shared" si="151"/>
        <v>0</v>
      </c>
      <c r="AH166" s="88">
        <f t="shared" si="151"/>
        <v>0</v>
      </c>
      <c r="AI166" s="88">
        <f t="shared" si="151"/>
        <v>0</v>
      </c>
      <c r="AJ166" s="88">
        <f t="shared" si="151"/>
        <v>0</v>
      </c>
      <c r="AK166" s="82" t="str">
        <f t="shared" ref="AK166" si="152">IF(AJ166=O166,"In Balance",CONCATENATE("Out of Balance by $",AJ166-O166))</f>
        <v>In Balance</v>
      </c>
    </row>
    <row r="167" spans="2:37" s="256" customFormat="1" ht="18" customHeight="1" x14ac:dyDescent="0.3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nCoafvHAFw6NWeGIsTzNqD3Whb6Ck4rinhUocElRePuhLDtK8dT/VPGFtqjRXg+m1IUy/dG2vQcfIBIqluGcsg==" saltValue="eUjJEkl+wRrmML/HpnhLmg==" spinCount="100000" sheet="1" formatColumns="0" formatRows="0" autoFilter="0"/>
  <dataConsolidate/>
  <mergeCells count="4">
    <mergeCell ref="A1:D1"/>
    <mergeCell ref="W1:Y1"/>
    <mergeCell ref="A2:D2"/>
    <mergeCell ref="A3:D3"/>
  </mergeCells>
  <conditionalFormatting sqref="N11 N36 N149:N150 N156:N158 N164:N165">
    <cfRule type="expression" dxfId="547" priority="49">
      <formula>ISNUMBER($M11)</formula>
    </cfRule>
  </conditionalFormatting>
  <conditionalFormatting sqref="T7:T16 T33:T43 T79:T83 T129:T140">
    <cfRule type="cellIs" dxfId="544" priority="45" operator="equal">
      <formula>"Variance Explanation Required"</formula>
    </cfRule>
  </conditionalFormatting>
  <conditionalFormatting sqref="T19:T24">
    <cfRule type="cellIs" dxfId="543" priority="57" operator="equal">
      <formula>"Variance Explanation Required"</formula>
    </cfRule>
  </conditionalFormatting>
  <conditionalFormatting sqref="T27:T30">
    <cfRule type="cellIs" dxfId="542" priority="70" operator="equal">
      <formula>"Variance Explanation Required"</formula>
    </cfRule>
  </conditionalFormatting>
  <conditionalFormatting sqref="T46:T49">
    <cfRule type="cellIs" dxfId="541" priority="31" operator="equal">
      <formula>"Variance Explanation Required"</formula>
    </cfRule>
  </conditionalFormatting>
  <conditionalFormatting sqref="T52:T53">
    <cfRule type="cellIs" dxfId="540" priority="60" operator="equal">
      <formula>"Variance Explanation Required"</formula>
    </cfRule>
  </conditionalFormatting>
  <conditionalFormatting sqref="T55:T56">
    <cfRule type="cellIs" dxfId="539" priority="28" operator="equal">
      <formula>"Variance Explanation Required"</formula>
    </cfRule>
  </conditionalFormatting>
  <conditionalFormatting sqref="T58:T60">
    <cfRule type="cellIs" dxfId="538" priority="26" operator="equal">
      <formula>"Variance Explanation Required"</formula>
    </cfRule>
  </conditionalFormatting>
  <conditionalFormatting sqref="T62:T63">
    <cfRule type="cellIs" dxfId="537" priority="24" operator="equal">
      <formula>"Variance Explanation Required"</formula>
    </cfRule>
  </conditionalFormatting>
  <conditionalFormatting sqref="T65:T66">
    <cfRule type="cellIs" dxfId="536" priority="22" operator="equal">
      <formula>"Variance Explanation Required"</formula>
    </cfRule>
  </conditionalFormatting>
  <conditionalFormatting sqref="T75:T77">
    <cfRule type="cellIs" dxfId="535" priority="55" operator="equal">
      <formula>"Variance Explanation Required"</formula>
    </cfRule>
  </conditionalFormatting>
  <conditionalFormatting sqref="T85:T89">
    <cfRule type="cellIs" dxfId="534" priority="62" operator="equal">
      <formula>"Variance Explanation Required"</formula>
    </cfRule>
  </conditionalFormatting>
  <conditionalFormatting sqref="T92:T102">
    <cfRule type="cellIs" dxfId="533" priority="64" operator="equal">
      <formula>"Variance Explanation Required"</formula>
    </cfRule>
  </conditionalFormatting>
  <conditionalFormatting sqref="T105:T114">
    <cfRule type="cellIs" dxfId="532" priority="66" operator="equal">
      <formula>"Variance Explanation Required"</formula>
    </cfRule>
  </conditionalFormatting>
  <conditionalFormatting sqref="T116:T117">
    <cfRule type="cellIs" dxfId="531" priority="68" operator="equal">
      <formula>"Variance Explanation Required"</formula>
    </cfRule>
  </conditionalFormatting>
  <conditionalFormatting sqref="T120:T127">
    <cfRule type="cellIs" dxfId="530" priority="53" operator="equal">
      <formula>"Variance Explanation Required"</formula>
    </cfRule>
  </conditionalFormatting>
  <conditionalFormatting sqref="T148:T150">
    <cfRule type="cellIs" dxfId="529" priority="1" operator="equal">
      <formula>"Variance Explanation Required"</formula>
    </cfRule>
  </conditionalFormatting>
  <conditionalFormatting sqref="T156:T158 T164:T165">
    <cfRule type="cellIs" dxfId="528" priority="44" operator="equal">
      <formula>"Variance Explanation Required"</formula>
    </cfRule>
  </conditionalFormatting>
  <conditionalFormatting sqref="U7:U16 U33:U43 U79:U83 U129:U140 U164:U165">
    <cfRule type="expression" dxfId="527" priority="71">
      <formula>$T7="Variance Explanation Required"</formula>
    </cfRule>
  </conditionalFormatting>
  <conditionalFormatting sqref="U19:U24">
    <cfRule type="expression" dxfId="526" priority="56">
      <formula>$T19="Variance Explanation Required"</formula>
    </cfRule>
  </conditionalFormatting>
  <conditionalFormatting sqref="U27:U30">
    <cfRule type="expression" dxfId="525" priority="69">
      <formula>$T27="Variance Explanation Required"</formula>
    </cfRule>
  </conditionalFormatting>
  <conditionalFormatting sqref="U46:U49">
    <cfRule type="expression" dxfId="524" priority="30">
      <formula>$T46="Variance Explanation Required"</formula>
    </cfRule>
  </conditionalFormatting>
  <conditionalFormatting sqref="U52:U53">
    <cfRule type="expression" dxfId="523" priority="59">
      <formula>$T52="Variance Explanation Required"</formula>
    </cfRule>
  </conditionalFormatting>
  <conditionalFormatting sqref="U55:U56">
    <cfRule type="expression" dxfId="522" priority="27">
      <formula>$T55="Variance Explanation Required"</formula>
    </cfRule>
  </conditionalFormatting>
  <conditionalFormatting sqref="U58:U60">
    <cfRule type="expression" dxfId="521" priority="25">
      <formula>$T58="Variance Explanation Required"</formula>
    </cfRule>
  </conditionalFormatting>
  <conditionalFormatting sqref="U62:U63">
    <cfRule type="expression" dxfId="520" priority="23">
      <formula>$T62="Variance Explanation Required"</formula>
    </cfRule>
  </conditionalFormatting>
  <conditionalFormatting sqref="U65:U66">
    <cfRule type="expression" dxfId="519" priority="21">
      <formula>$T65="Variance Explanation Required"</formula>
    </cfRule>
  </conditionalFormatting>
  <conditionalFormatting sqref="U75:U77">
    <cfRule type="expression" dxfId="518" priority="54">
      <formula>$T75="Variance Explanation Required"</formula>
    </cfRule>
  </conditionalFormatting>
  <conditionalFormatting sqref="U85:U89">
    <cfRule type="expression" dxfId="517" priority="61">
      <formula>$T85="Variance Explanation Required"</formula>
    </cfRule>
  </conditionalFormatting>
  <conditionalFormatting sqref="U92:U102">
    <cfRule type="expression" dxfId="516" priority="63">
      <formula>$T92="Variance Explanation Required"</formula>
    </cfRule>
  </conditionalFormatting>
  <conditionalFormatting sqref="U105:U114">
    <cfRule type="expression" dxfId="515" priority="65">
      <formula>$T105="Variance Explanation Required"</formula>
    </cfRule>
  </conditionalFormatting>
  <conditionalFormatting sqref="U116:U117">
    <cfRule type="expression" dxfId="514" priority="67">
      <formula>$T116="Variance Explanation Required"</formula>
    </cfRule>
  </conditionalFormatting>
  <conditionalFormatting sqref="U120:U127">
    <cfRule type="expression" dxfId="513" priority="52">
      <formula>$T120="Variance Explanation Required"</formula>
    </cfRule>
  </conditionalFormatting>
  <conditionalFormatting sqref="U149:U150">
    <cfRule type="expression" dxfId="512" priority="2">
      <formula>$T149="Variance Explanation Required"</formula>
    </cfRule>
  </conditionalFormatting>
  <conditionalFormatting sqref="U156:U158">
    <cfRule type="expression" dxfId="511" priority="58">
      <formula>$T156="Variance Explanation Required"</formula>
    </cfRule>
  </conditionalFormatting>
  <hyperlinks>
    <hyperlink ref="A1" location="'Table of Contents'!D1" display="RETURN TO TABLE OF CONTENTS" xr:uid="{1A5DD637-9B21-4794-8AB6-92444028D46F}"/>
    <hyperlink ref="A2:D2" location="'Assumptions - Arch'!A1" display="'Assumptions - Arch'!A1" xr:uid="{517F6489-768C-4E7F-A336-68A5331B77AC}"/>
    <hyperlink ref="A3:D3" location="'Assumptions - Parish'!A1" display="'Assumptions - Parish'!A1" xr:uid="{40DF3FE7-4D5A-4E5F-9CFE-D622381ACB80}"/>
    <hyperlink ref="W1:Y1" location="'Optional - Monthly Allocations'!C8" display="'Optional - Monthly Allocations'!C8" xr:uid="{1210E9C0-2354-49A8-92EE-FAF9EF41CEEC}"/>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7D1B7526-DE69-40CA-93DE-1A3CC67C1D4D}">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485101F3-2649-47A6-A7F9-B9DCFE7965F4}">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7C82C328-3976-4D5A-859A-B2150683DF6D}">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A0553A43-6E10-406F-8EE8-2555AE2655CA}">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E1DB9566-5FF5-4910-A33C-AA67AD387554}">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1EB6CB5F-59E8-4CBF-89E6-EEF59CA855E4}">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394213C5-EAC3-4867-8BF8-F6285A41A436}">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1909AEE0-9659-4861-8A69-09D86DDAF817}">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436A3CFB-80DF-4D34-9080-F3FF1B28C86E}">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783FF591-9267-49AC-B928-D3BC8CCCF7C1}">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CE05A784-24D6-449B-808E-564B54F96302}">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6F088290-2263-4E22-934C-E6E964FB7255}">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FFE1DEEE-C200-40EA-A603-56A70469B1B0}">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D15064E1-5C5C-4809-9476-9ABAD52EC0B9}">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6D099C9D-6AE6-444B-AA39-7F465E93B8A6}">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AE8F8905-682E-453C-99C0-DAEFB3D93ECE}">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2A13DF85-8676-40B3-92B6-21353BC68E6A}">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B47F00C7-3FF1-4242-A67F-86AED5263CDA}">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D5D5FC46-9768-4609-B6B0-9D924E65BEDF}">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751A454E-8FCF-4736-85F9-DC940C1854E8}">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056C5EA3-1922-4D4D-9A33-116183CBC5AE}">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733AA29D-132C-4608-A13B-652968BD710A}">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86A8389A-FF9F-4545-B9B6-B6D3F5DD30FB}">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97236520-F4B0-4BB5-A75C-ADCBB8DECF73}">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938C6E93-FF2C-4E0F-9847-35929EF32536}">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189C3C22-F662-4107-A0E3-98A0862C5F7D}">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3A32709F-2918-4415-A310-9B93282459EC}">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571A4B07-E124-4EE8-9A11-659A5108A571}">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3AD03E54-ED93-4F40-9EB2-D503FEA37571}">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2FBEE259-0834-4D1C-AB92-6C345B8DB426}">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53B93091-FDD7-49B4-A190-0A920FF93ED7}">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DC2EC92A-B32A-4D2F-B336-9E4A01CE7048}">
            <xm:f>$J7='Drop Down Options'!$H$4</xm:f>
            <x14:dxf>
              <font>
                <color theme="1"/>
              </font>
              <fill>
                <patternFill>
                  <bgColor rgb="FFFFFF00"/>
                </patternFill>
              </fill>
            </x14:dxf>
          </x14:cfRule>
          <x14:cfRule type="expression" priority="51" id="{086CA091-6DFD-40FC-93F8-805DDD3024C3}">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D75A20AF-B35F-4758-82E3-C9B88571A5C2}">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B5418831-AAEE-43C0-846E-7DA551EFA196}">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BCA3529B-894F-46F1-A76C-48FF4660DCEA}">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promptTitle="Additional Scenarios" prompt="To use additional Scenarios, ensure they total to 100% on the Optional - Monthly Allocations Tab" xr:uid="{2F0F08C0-35BD-48DA-9832-4F91E8CA1CFF}">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 type="list" allowBlank="1" showInputMessage="1" showErrorMessage="1" xr:uid="{37D3FCAF-E9B6-4CF7-9EA5-748E4430C18D}">
          <x14:formula1>
            <xm:f>'Drop Down Options'!$H$3:$H$6</xm:f>
          </x14:formula1>
          <xm:sqref>J37 J120:J126 J7:J8 J10 J12 J15:J16 J19:J24 J27:J30 J139:J140 J46:J49 J75:J76 J129:J137 J85:J89 J92:J102 J105:J114 J116:J117 J33:J35 J40:J42 J52:J67 J79:J83</xm:sqref>
        </x14:dataValidation>
        <x14:dataValidation type="list" allowBlank="1" showInputMessage="1" showErrorMessage="1" xr:uid="{0AF5D0A7-AF3B-49E3-90DE-C9623C621EBA}">
          <x14:formula1>
            <xm:f>'Drop Down Options'!$J$3:$J$8</xm:f>
          </x14:formula1>
          <xm:sqref>W68</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878EF-A342-4585-BF6E-F287B007A7FC}">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796875" defaultRowHeight="11.5" outlineLevelRow="2" outlineLevelCol="1" x14ac:dyDescent="0.25"/>
  <cols>
    <col min="1" max="1" width="1.54296875" style="172" customWidth="1"/>
    <col min="2" max="2" width="5.7265625" style="172" customWidth="1"/>
    <col min="3" max="3" width="12.26953125" style="172" customWidth="1"/>
    <col min="4" max="4" width="47" style="172" bestFit="1" customWidth="1"/>
    <col min="5" max="6" width="16" style="172" customWidth="1"/>
    <col min="7" max="7" width="15.1796875" style="172" customWidth="1"/>
    <col min="8" max="8" width="17.1796875" style="172" customWidth="1"/>
    <col min="9" max="9" width="15.7265625" style="172" customWidth="1" outlineLevel="1"/>
    <col min="10" max="10" width="23.453125" style="172" customWidth="1" outlineLevel="1"/>
    <col min="11" max="11" width="12.81640625" style="24" customWidth="1" outlineLevel="1"/>
    <col min="12" max="13" width="13" style="172" customWidth="1" outlineLevel="1"/>
    <col min="14" max="14" width="27.54296875" style="173" customWidth="1" outlineLevel="1"/>
    <col min="15" max="16" width="19.7265625" style="172" customWidth="1"/>
    <col min="17" max="18" width="19.1796875" style="172" customWidth="1"/>
    <col min="19" max="19" width="17.1796875" style="172" customWidth="1"/>
    <col min="20" max="20" width="36.7265625" style="172" customWidth="1"/>
    <col min="21" max="21" width="64.26953125" style="173" customWidth="1"/>
    <col min="22" max="22" width="6.81640625" style="172" customWidth="1"/>
    <col min="23" max="23" width="23.7265625" style="172" customWidth="1"/>
    <col min="24" max="35" width="16.81640625" style="172" customWidth="1" outlineLevel="1"/>
    <col min="36" max="36" width="16.81640625" style="172" customWidth="1"/>
    <col min="37" max="37" width="33" style="172" customWidth="1"/>
    <col min="38" max="38" width="1.7265625" style="172" customWidth="1"/>
    <col min="39" max="16384" width="9.1796875" style="172"/>
  </cols>
  <sheetData>
    <row r="1" spans="1:37" ht="14.5" outlineLevel="1" x14ac:dyDescent="0.35">
      <c r="A1" s="783" t="str">
        <f>'Parish Info'!$K$2</f>
        <v>RETURN TO TABLE OF CONTENTS</v>
      </c>
      <c r="B1" s="783"/>
      <c r="C1" s="783"/>
      <c r="D1" s="783"/>
      <c r="W1" s="783" t="str">
        <f>'Parish Info'!K5</f>
        <v>RETURN TO OPTIONAL - MONTHLY ALLOCATIONS</v>
      </c>
      <c r="X1" s="783"/>
      <c r="Y1" s="783"/>
    </row>
    <row r="2" spans="1:37" ht="14.5" outlineLevel="1" x14ac:dyDescent="0.35">
      <c r="A2" s="806" t="str">
        <f>'Parish Info'!$K$3</f>
        <v>RETURN TO ASSUMPTIONS - ARCH</v>
      </c>
      <c r="B2" s="783"/>
      <c r="C2" s="783"/>
      <c r="D2" s="783"/>
    </row>
    <row r="3" spans="1:37" ht="14.5" outlineLevel="1" x14ac:dyDescent="0.35">
      <c r="A3" s="783" t="str">
        <f>'Parish Info'!$K$4</f>
        <v>RETURN TO ASSUMPTIONS - PARISH</v>
      </c>
      <c r="B3" s="783"/>
      <c r="C3" s="783"/>
      <c r="D3" s="783"/>
    </row>
    <row r="4" spans="1:37" ht="18" customHeight="1" outlineLevel="1" thickBot="1" x14ac:dyDescent="0.3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8" thickBot="1" x14ac:dyDescent="0.3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1193</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2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25">
      <c r="B7" s="172">
        <v>2</v>
      </c>
      <c r="C7" s="192">
        <v>3010</v>
      </c>
      <c r="D7" s="193" t="s">
        <v>836</v>
      </c>
      <c r="E7" s="13"/>
      <c r="F7" s="13"/>
      <c r="G7" s="13"/>
      <c r="H7" s="29">
        <f>IFERROR(($G7/'FY 2026-27 Budget Summary'!$F$8)*12, 0)</f>
        <v>0</v>
      </c>
      <c r="I7" s="30">
        <v>0</v>
      </c>
      <c r="J7" s="13" t="s">
        <v>591</v>
      </c>
      <c r="K7" s="348"/>
      <c r="L7" s="421"/>
      <c r="M7" s="349"/>
      <c r="N7" s="422"/>
      <c r="O7" s="29">
        <f>ROUND(IF($J7='Drop Down Options'!$H$3,(1+$I7)*'Sacred Life &amp; Worship'!$H7,IF('Sacred Life &amp; Worship'!$J7='Drop Down Options'!$H$4,(1+'Sacred Life &amp; Worship'!$K7)*'Sacred Life &amp; Worship'!$H7,IF('Sacred Life &amp; Worship'!$J7='Drop Down Options'!$H$5,'Sacred Life &amp; Worship'!$H7+'Sacred Life &amp; Worship'!$L7,IF($J7='Drop Down Options'!$H$6,'Sacred Life &amp; Worship'!$M7,"CHECK")))),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25">
      <c r="B8" s="172">
        <v>3</v>
      </c>
      <c r="C8" s="192">
        <v>3020</v>
      </c>
      <c r="D8" s="193" t="s">
        <v>669</v>
      </c>
      <c r="E8" s="13"/>
      <c r="F8" s="13"/>
      <c r="G8" s="13"/>
      <c r="H8" s="29">
        <f>IFERROR(($G8/'FY 2026-27 Budget Summary'!$F$8)*12, 0)</f>
        <v>0</v>
      </c>
      <c r="I8" s="30">
        <v>0</v>
      </c>
      <c r="J8" s="13" t="s">
        <v>591</v>
      </c>
      <c r="K8" s="348"/>
      <c r="L8" s="349"/>
      <c r="M8" s="349"/>
      <c r="N8" s="15"/>
      <c r="O8" s="29">
        <f>ROUND(IF($J8='Drop Down Options'!$H$3,(1+$I8)*'Sacred Life &amp; Worship'!$H8,IF('Sacred Life &amp; Worship'!$J8='Drop Down Options'!$H$4,(1+'Sacred Life &amp; Worship'!$K8)*'Sacred Life &amp; Worship'!$H8,IF('Sacred Life &amp; Worship'!$J8='Drop Down Options'!$H$5,'Sacred Life &amp; Worship'!$H8+'Sacred Life &amp; Worship'!$L8,IF($J8='Drop Down Options'!$H$6,'Sacred Life &amp; Worship'!$M8,"CHECK")))),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2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2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Options'!$H$3,(1+$I10)*'Sacred Life &amp; Worship'!$H10,IF('Sacred Life &amp; Worship'!$J10='Drop Down Options'!$H$4,(1+'Sacred Life &amp; Worship'!$K10)*'Sacred Life &amp; Worship'!$H10,IF('Sacred Life &amp; Worship'!$J10='Drop Down Options'!$H$5,'Sacred Life &amp; Worship'!$H10+'Sacred Life &amp; Worship'!$L10,IF($J10='Drop Down Options'!$H$6,'Sacred Life &amp; Worship'!$M10,"CHECK")))),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25">
      <c r="B11" s="172">
        <v>6</v>
      </c>
      <c r="C11" s="192">
        <v>3050</v>
      </c>
      <c r="D11" s="193" t="s">
        <v>667</v>
      </c>
      <c r="E11" s="13"/>
      <c r="F11" s="13"/>
      <c r="G11" s="13"/>
      <c r="H11" s="29">
        <f>IFERROR(($G11/'FY 2026-27 Budget Summary'!$F$8)*12, 0)</f>
        <v>0</v>
      </c>
      <c r="I11" s="203"/>
      <c r="J11" s="204" t="s">
        <v>844</v>
      </c>
      <c r="K11" s="32"/>
      <c r="L11" s="32"/>
      <c r="M11" s="349"/>
      <c r="N11" s="15"/>
      <c r="O11" s="29">
        <f>ROUND(IF($J11='Drop Down Options'!$H$6,'Sacred Life &amp; Worship'!$M11,"CHECK"),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2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Options'!$H$3,(1+$I12)*'Sacred Life &amp; Worship'!$H12,IF('Sacred Life &amp; Worship'!$J12='Drop Down Options'!$H$4,(1+'Sacred Life &amp; Worship'!$K12)*'Sacred Life &amp; Worship'!$H12,IF('Sacred Life &amp; Worship'!$J12='Drop Down Options'!$H$5,'Sacred Life &amp; Worship'!$H12+'Sacred Life &amp; Worship'!$L12,IF($J12='Drop Down Options'!$H$6,'Sacred Life &amp; Worship'!$M12,"CHECK")))),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2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2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2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Options'!$H$3,(1+$I15)*'Sacred Life &amp; Worship'!$H15,IF('Sacred Life &amp; Worship'!$J15='Drop Down Options'!$H$4,(1+'Sacred Life &amp; Worship'!$K15)*'Sacred Life &amp; Worship'!$H15,IF('Sacred Life &amp; Worship'!$J15='Drop Down Options'!$H$5,'Sacred Life &amp; Worship'!$H15+'Sacred Life &amp; Worship'!$L15,IF($J15='Drop Down Options'!$H$6,'Sacred Life &amp; Worship'!$M15,"CHECK")))),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2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Options'!$H$3,(1+$I16)*'Sacred Life &amp; Worship'!$H16,IF('Sacred Life &amp; Worship'!$J16='Drop Down Options'!$H$4,(1+'Sacred Life &amp; Worship'!$K16)*'Sacred Life &amp; Worship'!$H16,IF('Sacred Life &amp; Worship'!$J16='Drop Down Options'!$H$5,'Sacred Life &amp; Worship'!$H16+'Sacred Life &amp; Worship'!$L16,IF($J16='Drop Down Options'!$H$6,'Sacred Life &amp; Worship'!$M16,"CHECK")))),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2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2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2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Options'!$H$3,(1+$I19)*'Sacred Life &amp; Worship'!$H19,IF('Sacred Life &amp; Worship'!$J19='Drop Down Options'!$H$4,(1+'Sacred Life &amp; Worship'!$K19)*'Sacred Life &amp; Worship'!$H19,IF('Sacred Life &amp; Worship'!$J19='Drop Down Options'!$H$5,'Sacred Life &amp; Worship'!$H19+'Sacred Life &amp; Worship'!$L19,IF($J19='Drop Down Options'!$H$6,'Sacred Life &amp; Worship'!$M19,"CHECK")))),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2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Options'!$H$3,(1+$I20)*'Sacred Life &amp; Worship'!$H20,IF('Sacred Life &amp; Worship'!$J20='Drop Down Options'!$H$4,(1+'Sacred Life &amp; Worship'!$K20)*'Sacred Life &amp; Worship'!$H20,IF('Sacred Life &amp; Worship'!$J20='Drop Down Options'!$H$5,'Sacred Life &amp; Worship'!$H20+'Sacred Life &amp; Worship'!$L20,IF($J20='Drop Down Options'!$H$6,'Sacred Life &amp; Worship'!$M20,"CHECK")))),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2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Options'!$H$3,(1+$I21)*'Sacred Life &amp; Worship'!$H21,IF('Sacred Life &amp; Worship'!$J21='Drop Down Options'!$H$4,(1+'Sacred Life &amp; Worship'!$K21)*'Sacred Life &amp; Worship'!$H21,IF('Sacred Life &amp; Worship'!$J21='Drop Down Options'!$H$5,'Sacred Life &amp; Worship'!$H21+'Sacred Life &amp; Worship'!$L21,IF($J21='Drop Down Options'!$H$6,'Sacred Life &amp; Worship'!$M21,"CHECK")))),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2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Options'!$H$3,(1+$I22)*'Sacred Life &amp; Worship'!$H22,IF('Sacred Life &amp; Worship'!$J22='Drop Down Options'!$H$4,(1+'Sacred Life &amp; Worship'!$K22)*'Sacred Life &amp; Worship'!$H22,IF('Sacred Life &amp; Worship'!$J22='Drop Down Options'!$H$5,'Sacred Life &amp; Worship'!$H22+'Sacred Life &amp; Worship'!$L22,IF($J22='Drop Down Options'!$H$6,'Sacred Life &amp; Worship'!$M22,"CHECK")))),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2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Options'!$H$3,(1+$I23)*'Sacred Life &amp; Worship'!$H23,IF('Sacred Life &amp; Worship'!$J23='Drop Down Options'!$H$4,(1+'Sacred Life &amp; Worship'!$K23)*'Sacred Life &amp; Worship'!$H23,IF('Sacred Life &amp; Worship'!$J23='Drop Down Options'!$H$5,'Sacred Life &amp; Worship'!$H23+'Sacred Life &amp; Worship'!$L23,IF($J23='Drop Down Options'!$H$6,'Sacred Life &amp; Worship'!$M23,"CHECK")))),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2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Options'!$H$3,(1+$I24)*'Sacred Life &amp; Worship'!$H24,IF('Sacred Life &amp; Worship'!$J24='Drop Down Options'!$H$4,(1+'Sacred Life &amp; Worship'!$K24)*'Sacred Life &amp; Worship'!$H24,IF('Sacred Life &amp; Worship'!$J24='Drop Down Options'!$H$5,'Sacred Life &amp; Worship'!$H24+'Sacred Life &amp; Worship'!$L24,IF($J24='Drop Down Options'!$H$6,'Sacred Life &amp; Worship'!$M24,"CHECK")))),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2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2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2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Options'!$H$3,(1+$I27)*'Sacred Life &amp; Worship'!$H27,IF('Sacred Life &amp; Worship'!$J27='Drop Down Options'!$H$4,(1+'Sacred Life &amp; Worship'!$K27)*'Sacred Life &amp; Worship'!$H27,IF('Sacred Life &amp; Worship'!$J27='Drop Down Options'!$H$5,'Sacred Life &amp; Worship'!$H27+'Sacred Life &amp; Worship'!$L27,IF($J27='Drop Down Options'!$H$6,'Sacred Life &amp; Worship'!$M27,"CHECK")))),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2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Options'!$H$3,(1+$I28)*'Sacred Life &amp; Worship'!$H28,IF('Sacred Life &amp; Worship'!$J28='Drop Down Options'!$H$4,(1+'Sacred Life &amp; Worship'!$K28)*'Sacred Life &amp; Worship'!$H28,IF('Sacred Life &amp; Worship'!$J28='Drop Down Options'!$H$5,'Sacred Life &amp; Worship'!$H28+'Sacred Life &amp; Worship'!$L28,IF($J28='Drop Down Options'!$H$6,'Sacred Life &amp; Worship'!$M28,"CHECK")))),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2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Options'!$H$3,(1+$I29)*'Sacred Life &amp; Worship'!$H29,IF('Sacred Life &amp; Worship'!$J29='Drop Down Options'!$H$4,(1+'Sacred Life &amp; Worship'!$K29)*'Sacred Life &amp; Worship'!$H29,IF('Sacred Life &amp; Worship'!$J29='Drop Down Options'!$H$5,'Sacred Life &amp; Worship'!$H29+'Sacred Life &amp; Worship'!$L29,IF($J29='Drop Down Options'!$H$6,'Sacred Life &amp; Worship'!$M29,"CHECK")))),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2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Options'!$H$3,(1+$I30)*'Sacred Life &amp; Worship'!$H30,IF('Sacred Life &amp; Worship'!$J30='Drop Down Options'!$H$4,(1+'Sacred Life &amp; Worship'!$K30)*'Sacred Life &amp; Worship'!$H30,IF('Sacred Life &amp; Worship'!$J30='Drop Down Options'!$H$5,'Sacred Life &amp; Worship'!$H30+'Sacred Life &amp; Worship'!$L30,IF($J30='Drop Down Options'!$H$6,'Sacred Life &amp; Worship'!$M30,"CHECK")))),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2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2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2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Options'!$H$3,(1+$I33)*'Sacred Life &amp; Worship'!$H33,IF('Sacred Life &amp; Worship'!$J33='Drop Down Options'!$H$4,(1+'Sacred Life &amp; Worship'!$K33)*'Sacred Life &amp; Worship'!$H33,IF('Sacred Life &amp; Worship'!$J33='Drop Down Options'!$H$5,'Sacred Life &amp; Worship'!$H33+'Sacred Life &amp; Worship'!$L33,IF($J33='Drop Down Options'!$H$6,'Sacred Life &amp; Worship'!$M33,"CHECK")))),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2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Options'!$H$3,(1+$I34)*'Sacred Life &amp; Worship'!$H34,IF('Sacred Life &amp; Worship'!$J34='Drop Down Options'!$H$4,(1+'Sacred Life &amp; Worship'!$K34)*'Sacred Life &amp; Worship'!$H34,IF('Sacred Life &amp; Worship'!$J34='Drop Down Options'!$H$5,'Sacred Life &amp; Worship'!$H34+'Sacred Life &amp; Worship'!$L34,IF($J34='Drop Down Options'!$H$6,'Sacred Life &amp; Worship'!$M34,"CHECK")))),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2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Options'!$H$3,(1+$I35)*'Sacred Life &amp; Worship'!$H35,IF('Sacred Life &amp; Worship'!$J35='Drop Down Options'!$H$4,(1+'Sacred Life &amp; Worship'!$K35)*'Sacred Life &amp; Worship'!$H35,IF('Sacred Life &amp; Worship'!$J35='Drop Down Options'!$H$5,'Sacred Life &amp; Worship'!$H35+'Sacred Life &amp; Worship'!$L35,IF($J35='Drop Down Options'!$H$6,'Sacred Life &amp; Worship'!$M35,"CHECK")))),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25">
      <c r="B36" s="172">
        <v>31</v>
      </c>
      <c r="C36" s="192">
        <v>3450</v>
      </c>
      <c r="D36" s="193" t="s">
        <v>656</v>
      </c>
      <c r="E36" s="13"/>
      <c r="F36" s="13"/>
      <c r="G36" s="13"/>
      <c r="H36" s="77">
        <f>IFERROR(($G36/'FY 2026-27 Budget Summary'!$F$8)*12, 0)</f>
        <v>0</v>
      </c>
      <c r="I36" s="32"/>
      <c r="J36" s="204" t="s">
        <v>844</v>
      </c>
      <c r="K36" s="32"/>
      <c r="L36" s="32"/>
      <c r="M36" s="349"/>
      <c r="N36" s="15"/>
      <c r="O36" s="77">
        <f>ROUND(IF($J36='Drop Down Options'!$H$6,'Sacred Life &amp; Worship'!$M36,"CHECK"),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2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Options'!$H$3,(1+$I37)*'Sacred Life &amp; Worship'!$H37,IF('Sacred Life &amp; Worship'!$J37='Drop Down Options'!$H$4,(1+'Sacred Life &amp; Worship'!$K37)*'Sacred Life &amp; Worship'!$H37,IF('Sacred Life &amp; Worship'!$J37='Drop Down Options'!$H$5,'Sacred Life &amp; Worship'!$H37+'Sacred Life &amp; Worship'!$L37,IF($J37='Drop Down Options'!$H$6,'Sacred Life &amp; Worship'!$M37,"CHECK")))),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2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2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2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Options'!$H$3,(1+$I40)*'Sacred Life &amp; Worship'!$H40,IF('Sacred Life &amp; Worship'!$J40='Drop Down Options'!$H$4,(1+'Sacred Life &amp; Worship'!$K40)*'Sacred Life &amp; Worship'!$H40,IF('Sacred Life &amp; Worship'!$J40='Drop Down Options'!$H$5,'Sacred Life &amp; Worship'!$H40+'Sacred Life &amp; Worship'!$L40,IF($J40='Drop Down Options'!$H$6,'Sacred Life &amp; Worship'!$M40,"CHECK")))),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2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Options'!$H$3,(1+$I41)*'Sacred Life &amp; Worship'!$H41,IF('Sacred Life &amp; Worship'!$J41='Drop Down Options'!$H$4,(1+'Sacred Life &amp; Worship'!$K41)*'Sacred Life &amp; Worship'!$H41,IF('Sacred Life &amp; Worship'!$J41='Drop Down Options'!$H$5,'Sacred Life &amp; Worship'!$H41+'Sacred Life &amp; Worship'!$L41,IF($J41='Drop Down Options'!$H$6,'Sacred Life &amp; Worship'!$M41,"CHECK")))),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2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Options'!$H$3,(1+$I42)*'Sacred Life &amp; Worship'!$H42,IF('Sacred Life &amp; Worship'!$J42='Drop Down Options'!$H$4,(1+'Sacred Life &amp; Worship'!$K42)*'Sacred Life &amp; Worship'!$H42,IF('Sacred Life &amp; Worship'!$J42='Drop Down Options'!$H$5,'Sacred Life &amp; Worship'!$H42+'Sacred Life &amp; Worship'!$L42,IF($J42='Drop Down Options'!$H$6,'Sacred Life &amp; Worship'!$M42,"CHECK")))),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2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2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2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2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Options'!$H$3,(1+$I46)*'Sacred Life &amp; Worship'!$H46,IF('Sacred Life &amp; Worship'!$J46='Drop Down Options'!$H$4,(1+'Sacred Life &amp; Worship'!$K46)*'Sacred Life &amp; Worship'!$H46,IF('Sacred Life &amp; Worship'!$J46='Drop Down Options'!$H$5,'Sacred Life &amp; Worship'!$H46+'Sacred Life &amp; Worship'!$L46,IF($J46='Drop Down Options'!$H$6,'Sacred Life &amp; Worship'!$M46,"CHECK")))),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2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Options'!$H$3,(1+$I47)*'Sacred Life &amp; Worship'!$H47,IF('Sacred Life &amp; Worship'!$J47='Drop Down Options'!$H$4,(1+'Sacred Life &amp; Worship'!$K47)*'Sacred Life &amp; Worship'!$H47,IF('Sacred Life &amp; Worship'!$J47='Drop Down Options'!$H$5,'Sacred Life &amp; Worship'!$H47+'Sacred Life &amp; Worship'!$L47,IF($J47='Drop Down Options'!$H$6,'Sacred Life &amp; Worship'!$M47,"CHECK")))),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2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Options'!$H$3,(1+$I48)*'Sacred Life &amp; Worship'!$H48,IF('Sacred Life &amp; Worship'!$J48='Drop Down Options'!$H$4,(1+'Sacred Life &amp; Worship'!$K48)*'Sacred Life &amp; Worship'!$H48,IF('Sacred Life &amp; Worship'!$J48='Drop Down Options'!$H$5,'Sacred Life &amp; Worship'!$H48+'Sacred Life &amp; Worship'!$L48,IF($J48='Drop Down Options'!$H$6,'Sacred Life &amp; Worship'!$M48,"CHECK")))),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2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Options'!$H$3,(1+$I49)*'Sacred Life &amp; Worship'!$H49,IF('Sacred Life &amp; Worship'!$J49='Drop Down Options'!$H$4,(1+'Sacred Life &amp; Worship'!$K49)*'Sacred Life &amp; Worship'!$H49,IF('Sacred Life &amp; Worship'!$J49='Drop Down Options'!$H$5,'Sacred Life &amp; Worship'!$H49+'Sacred Life &amp; Worship'!$L49,IF($J49='Drop Down Options'!$H$6,'Sacred Life &amp; Worship'!$M49,"CHECK")))),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2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2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2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Options'!$H$3,(1+$I52)*'Sacred Life &amp; Worship'!$H52,IF('Sacred Life &amp; Worship'!$J52='Drop Down Options'!$H$4,(1+'Sacred Life &amp; Worship'!$K52)*'Sacred Life &amp; Worship'!$H52,IF('Sacred Life &amp; Worship'!$J52='Drop Down Options'!$H$5,'Sacred Life &amp; Worship'!$H52+'Sacred Life &amp; Worship'!$L52,IF($J52='Drop Down Options'!$H$6,'Sacred Life &amp; Worship'!$M52,"CHECK")))),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2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Options'!$H$3,(1+$I53)*'Sacred Life &amp; Worship'!$H53,IF('Sacred Life &amp; Worship'!$J53='Drop Down Options'!$H$4,(1+'Sacred Life &amp; Worship'!$K53)*'Sacred Life &amp; Worship'!$H53,IF('Sacred Life &amp; Worship'!$J53='Drop Down Options'!$H$5,'Sacred Life &amp; Worship'!$H53+'Sacred Life &amp; Worship'!$L53,IF($J53='Drop Down Options'!$H$6,'Sacred Life &amp; Worship'!$M53,"CHECK")))),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2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2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Options'!$H$3,(1+$I55)*'Sacred Life &amp; Worship'!$H55,IF('Sacred Life &amp; Worship'!$J55='Drop Down Options'!$H$4,(1+'Sacred Life &amp; Worship'!$K55)*'Sacred Life &amp; Worship'!$H55,IF('Sacred Life &amp; Worship'!$J55='Drop Down Options'!$H$5,'Sacred Life &amp; Worship'!$H55+'Sacred Life &amp; Worship'!$L55,IF($J55='Drop Down Options'!$H$6,'Sacred Life &amp; Worship'!$M55,"CHECK")))),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2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Options'!$H$3,(1+$I56)*'Sacred Life &amp; Worship'!$H56,IF('Sacred Life &amp; Worship'!$J56='Drop Down Options'!$H$4,(1+'Sacred Life &amp; Worship'!$K56)*'Sacred Life &amp; Worship'!$H56,IF('Sacred Life &amp; Worship'!$J56='Drop Down Options'!$H$5,'Sacred Life &amp; Worship'!$H56+'Sacred Life &amp; Worship'!$L56,IF($J56='Drop Down Options'!$H$6,'Sacred Life &amp; Worship'!$M56,"CHECK")))),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2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2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Options'!$H$3,(1+$I58)*'Sacred Life &amp; Worship'!$H58,IF('Sacred Life &amp; Worship'!$J58='Drop Down Options'!$H$4,(1+'Sacred Life &amp; Worship'!$K58)*'Sacred Life &amp; Worship'!$H58,IF('Sacred Life &amp; Worship'!$J58='Drop Down Options'!$H$5,'Sacred Life &amp; Worship'!$H58+'Sacred Life &amp; Worship'!$L58,IF($J58='Drop Down Options'!$H$6,'Sacred Life &amp; Worship'!$M58,"CHECK")))),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2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Options'!$H$3,(1+$I59)*'Sacred Life &amp; Worship'!$H59,IF('Sacred Life &amp; Worship'!$J59='Drop Down Options'!$H$4,(1+'Sacred Life &amp; Worship'!$K59)*'Sacred Life &amp; Worship'!$H59,IF('Sacred Life &amp; Worship'!$J59='Drop Down Options'!$H$5,'Sacred Life &amp; Worship'!$H59+'Sacred Life &amp; Worship'!$L59,IF($J59='Drop Down Options'!$H$6,'Sacred Life &amp; Worship'!$M59,"CHECK")))),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2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Options'!$H$3,(1+$I60)*'Sacred Life &amp; Worship'!$H60,IF('Sacred Life &amp; Worship'!$J60='Drop Down Options'!$H$4,(1+'Sacred Life &amp; Worship'!$K60)*'Sacred Life &amp; Worship'!$H60,IF('Sacred Life &amp; Worship'!$J60='Drop Down Options'!$H$5,'Sacred Life &amp; Worship'!$H60+'Sacred Life &amp; Worship'!$L60,IF($J60='Drop Down Options'!$H$6,'Sacred Life &amp; Worship'!$M60,"CHECK")))),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2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2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Options'!$H$3,(1+$I62)*'Sacred Life &amp; Worship'!$H62,IF('Sacred Life &amp; Worship'!$J62='Drop Down Options'!$H$4,(1+'Sacred Life &amp; Worship'!$K62)*'Sacred Life &amp; Worship'!$H62,IF('Sacred Life &amp; Worship'!$J62='Drop Down Options'!$H$5,'Sacred Life &amp; Worship'!$H62+'Sacred Life &amp; Worship'!$L62,IF($J62='Drop Down Options'!$H$6,'Sacred Life &amp; Worship'!$M62,"CHECK")))),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2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Options'!$H$3,(1+$I63)*'Sacred Life &amp; Worship'!$H63,IF('Sacred Life &amp; Worship'!$J63='Drop Down Options'!$H$4,(1+'Sacred Life &amp; Worship'!$K63)*'Sacred Life &amp; Worship'!$H63,IF('Sacred Life &amp; Worship'!$J63='Drop Down Options'!$H$5,'Sacred Life &amp; Worship'!$H63+'Sacred Life &amp; Worship'!$L63,IF($J63='Drop Down Options'!$H$6,'Sacred Life &amp; Worship'!$M63,"CHECK")))),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2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2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Options'!$H$3,(1+$I65)*'Sacred Life &amp; Worship'!$H65,IF('Sacred Life &amp; Worship'!$J65='Drop Down Options'!$H$4,(1+'Sacred Life &amp; Worship'!$K65)*'Sacred Life &amp; Worship'!$H65,IF('Sacred Life &amp; Worship'!$J65='Drop Down Options'!$H$5,'Sacred Life &amp; Worship'!$H65+'Sacred Life &amp; Worship'!$L65,IF($J65='Drop Down Options'!$H$6,'Sacred Life &amp; Worship'!$M65,"CHECK")))),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25">
      <c r="B66" s="172">
        <v>61</v>
      </c>
      <c r="C66" s="192">
        <v>3690.2</v>
      </c>
      <c r="D66" s="193" t="s">
        <v>1180</v>
      </c>
      <c r="E66" s="13"/>
      <c r="F66" s="13"/>
      <c r="G66" s="13"/>
      <c r="H66" s="29">
        <f>IFERROR(($G66/'FY 2026-27 Budget Summary'!$F$8)*12, 0)</f>
        <v>0</v>
      </c>
      <c r="I66" s="30">
        <v>0</v>
      </c>
      <c r="J66" s="13" t="s">
        <v>591</v>
      </c>
      <c r="K66" s="348"/>
      <c r="L66" s="349"/>
      <c r="M66" s="349"/>
      <c r="N66" s="15"/>
      <c r="O66" s="29">
        <f>ROUND(IF($J66='Drop Down Options'!$H$3,(1+$I66)*'Sacred Life &amp; Worship'!$H66,IF('Sacred Life &amp; Worship'!$J66='Drop Down Options'!$H$4,(1+'Sacred Life &amp; Worship'!$K66)*'Sacred Life &amp; Worship'!$H66,IF('Sacred Life &amp; Worship'!$J66='Drop Down Options'!$H$5,'Sacred Life &amp; Worship'!$H66+'Sacred Life &amp; Worship'!$L66,IF($J66='Drop Down Options'!$H$6,'Sacred Life &amp; Worship'!$M66,"CHECK")))),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2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2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2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3">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2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2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2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3">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25">
      <c r="B75" s="172">
        <v>70</v>
      </c>
      <c r="C75" s="356">
        <v>4011</v>
      </c>
      <c r="D75" s="357" t="s">
        <v>755</v>
      </c>
      <c r="E75" s="423"/>
      <c r="F75" s="423"/>
      <c r="G75" s="13"/>
      <c r="H75" s="29">
        <f>IFERROR(($G75/'FY 2026-27 Budget Summary'!$F$8)*12, 0)</f>
        <v>0</v>
      </c>
      <c r="I75" s="274">
        <f>'Assumptions - Arch'!C9</f>
        <v>3.2500000000000001E-2</v>
      </c>
      <c r="J75" s="13" t="s">
        <v>591</v>
      </c>
      <c r="K75" s="348"/>
      <c r="L75" s="349"/>
      <c r="M75" s="349"/>
      <c r="N75" s="15"/>
      <c r="O75" s="29">
        <f>ROUND(IF($J75='Drop Down Options'!$H$3,(1+$I75)*'Sacred Life &amp; Worship'!$H75,IF('Sacred Life &amp; Worship'!$J75='Drop Down Options'!$H$4,(1+'Sacred Life &amp; Worship'!$K75)*'Sacred Life &amp; Worship'!$H75,IF('Sacred Life &amp; Worship'!$J75='Drop Down Options'!$H$5,'Sacred Life &amp; Worship'!$H75+'Sacred Life &amp; Worship'!$L75,IF($J75='Drop Down Options'!$H$6,'Sacred Life &amp; Worship'!$M75,"CHECK")))), 0)</f>
        <v>0</v>
      </c>
      <c r="P75" s="273">
        <f t="shared" ref="P75:P89" si="78">ROUND(($O75-$H75),0)</f>
        <v>0</v>
      </c>
      <c r="Q75" s="275">
        <f t="shared" ref="Q75:Q90" si="79">IFERROR(P75/H75, 0)</f>
        <v>0</v>
      </c>
      <c r="R75" s="29">
        <f t="shared" ref="R75:R76"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2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Options'!$H$3,(1+$I76)*'Sacred Life &amp; Worship'!$H76,IF('Sacred Life &amp; Worship'!$J76='Drop Down Options'!$H$4,(1+'Sacred Life &amp; Worship'!$K76)*'Sacred Life &amp; Worship'!$H76,IF('Sacred Life &amp; Worship'!$J76='Drop Down Options'!$H$5,'Sacred Life &amp; Worship'!$H76+'Sacred Life &amp; Worship'!$L76,IF($J76='Drop Down Options'!$H$6,'Sacred Life &amp; Worship'!$M76,"CHECK")))),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2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2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4">IFERROR(R78/F78, 0)</f>
        <v>0</v>
      </c>
      <c r="T78" s="235"/>
      <c r="U78" s="238"/>
      <c r="W78" s="239"/>
      <c r="X78" s="240">
        <f>SUM(X75:X77)</f>
        <v>0</v>
      </c>
      <c r="Y78" s="240">
        <f t="shared" ref="Y78:AJ78" si="85">SUM(Y75:Y77)</f>
        <v>0</v>
      </c>
      <c r="Z78" s="240">
        <f t="shared" si="85"/>
        <v>0</v>
      </c>
      <c r="AA78" s="240">
        <f t="shared" si="85"/>
        <v>0</v>
      </c>
      <c r="AB78" s="240">
        <f t="shared" si="85"/>
        <v>0</v>
      </c>
      <c r="AC78" s="240">
        <f t="shared" si="85"/>
        <v>0</v>
      </c>
      <c r="AD78" s="240">
        <f>SUM(AD75:AD77)</f>
        <v>0</v>
      </c>
      <c r="AE78" s="240">
        <f t="shared" si="85"/>
        <v>0</v>
      </c>
      <c r="AF78" s="240">
        <f t="shared" si="85"/>
        <v>0</v>
      </c>
      <c r="AG78" s="240">
        <f t="shared" si="85"/>
        <v>0</v>
      </c>
      <c r="AH78" s="240">
        <f t="shared" si="85"/>
        <v>0</v>
      </c>
      <c r="AI78" s="240">
        <f t="shared" si="85"/>
        <v>0</v>
      </c>
      <c r="AJ78" s="240">
        <f t="shared" si="85"/>
        <v>0</v>
      </c>
      <c r="AK78" s="241" t="str">
        <f t="shared" si="83"/>
        <v>In Balance</v>
      </c>
    </row>
    <row r="79" spans="2:37" outlineLevel="2" x14ac:dyDescent="0.2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Options'!$H$3,(1+$I79)*'Sacred Life &amp; Worship'!$H79,IF('Sacred Life &amp; Worship'!$J79='Drop Down Options'!$H$4,(1+'Sacred Life &amp; Worship'!$K79)*'Sacred Life &amp; Worship'!$H79,IF('Sacred Life &amp; Worship'!$J79='Drop Down Options'!$H$5,'Sacred Life &amp; Worship'!$H79+'Sacred Life &amp; Worship'!$L79,IF($J79='Drop Down Options'!$H$6,'Sacred Life &amp; Worship'!$M79,"CHECK")))), 0)</f>
        <v>0</v>
      </c>
      <c r="P79" s="29">
        <f t="shared" si="78"/>
        <v>0</v>
      </c>
      <c r="Q79" s="31">
        <f t="shared" ref="Q79" si="86">IFERROR(P79/H79, 0)</f>
        <v>0</v>
      </c>
      <c r="R79" s="29">
        <f t="shared" ref="R79:R83" si="87">ROUND(($O79-$F79),0)</f>
        <v>0</v>
      </c>
      <c r="S79" s="31">
        <f t="shared" ref="S79" si="88">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89">SUM(X79:AI79)</f>
        <v>0</v>
      </c>
      <c r="AK79" s="195" t="str">
        <f t="shared" si="83"/>
        <v>In Balance</v>
      </c>
    </row>
    <row r="80" spans="2:37" outlineLevel="2" x14ac:dyDescent="0.2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Options'!$H$3,(1+$I80)*'Sacred Life &amp; Worship'!$H80,IF('Sacred Life &amp; Worship'!$J80='Drop Down Options'!$H$4,(1+'Sacred Life &amp; Worship'!$K80)*'Sacred Life &amp; Worship'!$H80,IF('Sacred Life &amp; Worship'!$J80='Drop Down Options'!$H$5,'Sacred Life &amp; Worship'!$H80+'Sacred Life &amp; Worship'!$L80,IF($J80='Drop Down Options'!$H$6,'Sacred Life &amp; Worship'!$M80,"CHECK")))), 0)</f>
        <v>0</v>
      </c>
      <c r="P80" s="29">
        <f t="shared" si="78"/>
        <v>0</v>
      </c>
      <c r="Q80" s="31">
        <f t="shared" si="79"/>
        <v>0</v>
      </c>
      <c r="R80" s="29">
        <f t="shared" si="87"/>
        <v>0</v>
      </c>
      <c r="S80" s="31">
        <f t="shared" si="84"/>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89"/>
        <v>0</v>
      </c>
      <c r="AK80" s="195" t="str">
        <f t="shared" si="83"/>
        <v>In Balance</v>
      </c>
    </row>
    <row r="81" spans="2:37" outlineLevel="2" x14ac:dyDescent="0.25">
      <c r="B81" s="172">
        <v>76</v>
      </c>
      <c r="C81" s="192">
        <v>4050.1</v>
      </c>
      <c r="D81" s="193" t="s">
        <v>681</v>
      </c>
      <c r="E81" s="13"/>
      <c r="F81" s="13"/>
      <c r="G81" s="13"/>
      <c r="H81" s="614">
        <f>IFERROR(($G81/'FY 2026-27 Budget Summary'!$F$8)*12, 0)</f>
        <v>0</v>
      </c>
      <c r="I81" s="30">
        <f>'Assumptions - Arch'!C17</f>
        <v>0.08</v>
      </c>
      <c r="J81" s="13" t="s">
        <v>591</v>
      </c>
      <c r="K81" s="348"/>
      <c r="L81" s="349"/>
      <c r="M81" s="349"/>
      <c r="N81" s="15"/>
      <c r="O81" s="29">
        <f>ROUND(IF($J81='Drop Down Options'!$H$3,(1+$I81)*'Sacred Life &amp; Worship'!$H81,IF('Sacred Life &amp; Worship'!$J81='Drop Down Options'!$H$4,(1+'Sacred Life &amp; Worship'!$K81)*'Sacred Life &amp; Worship'!$H81,IF('Sacred Life &amp; Worship'!$J81='Drop Down Options'!$H$5,'Sacred Life &amp; Worship'!$H81+'Sacred Life &amp; Worship'!$L81,IF($J81='Drop Down Options'!$H$6,'Sacred Life &amp; Worship'!$M81,"CHECK")))), 0)</f>
        <v>0</v>
      </c>
      <c r="P81" s="29">
        <f t="shared" si="78"/>
        <v>0</v>
      </c>
      <c r="Q81" s="31">
        <f t="shared" si="79"/>
        <v>0</v>
      </c>
      <c r="R81" s="29">
        <f t="shared" si="87"/>
        <v>0</v>
      </c>
      <c r="S81" s="31">
        <f t="shared" si="84"/>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89"/>
        <v>0</v>
      </c>
      <c r="AK81" s="195" t="str">
        <f t="shared" si="83"/>
        <v>In Balance</v>
      </c>
    </row>
    <row r="82" spans="2:37" outlineLevel="2" x14ac:dyDescent="0.25">
      <c r="B82" s="172">
        <v>77</v>
      </c>
      <c r="C82" s="192">
        <v>4050.2</v>
      </c>
      <c r="D82" s="193" t="s">
        <v>682</v>
      </c>
      <c r="E82" s="13"/>
      <c r="F82" s="13"/>
      <c r="G82" s="13"/>
      <c r="H82" s="29">
        <f>IFERROR(($G82/'FY 2026-27 Budget Summary'!$F$8)*12, 0)</f>
        <v>0</v>
      </c>
      <c r="I82" s="30">
        <f>'Assumptions - Arch'!C18</f>
        <v>0.05</v>
      </c>
      <c r="J82" s="13" t="s">
        <v>591</v>
      </c>
      <c r="K82" s="348"/>
      <c r="L82" s="349"/>
      <c r="M82" s="349"/>
      <c r="N82" s="15"/>
      <c r="O82" s="29">
        <f>ROUND(IF($J82='Drop Down Options'!$H$3,(1+$I82)*'Sacred Life &amp; Worship'!$H82,IF('Sacred Life &amp; Worship'!$J82='Drop Down Options'!$H$4,(1+'Sacred Life &amp; Worship'!$K82)*'Sacred Life &amp; Worship'!$H82,IF('Sacred Life &amp; Worship'!$J82='Drop Down Options'!$H$5,'Sacred Life &amp; Worship'!$H82+'Sacred Life &amp; Worship'!$L82,IF($J82='Drop Down Options'!$H$6,'Sacred Life &amp; Worship'!$M82,"CHECK")))), 0)</f>
        <v>0</v>
      </c>
      <c r="P82" s="29">
        <f t="shared" si="78"/>
        <v>0</v>
      </c>
      <c r="Q82" s="31">
        <f t="shared" si="79"/>
        <v>0</v>
      </c>
      <c r="R82" s="29">
        <f t="shared" si="87"/>
        <v>0</v>
      </c>
      <c r="S82" s="31">
        <f t="shared" si="84"/>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89"/>
        <v>0</v>
      </c>
      <c r="AK82" s="195" t="str">
        <f t="shared" si="83"/>
        <v>In Balance</v>
      </c>
    </row>
    <row r="83" spans="2:37" outlineLevel="2" x14ac:dyDescent="0.2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Options'!$H$3,(1+$I83)*'Sacred Life &amp; Worship'!$H83,IF('Sacred Life &amp; Worship'!$J83='Drop Down Options'!$H$4,(1+'Sacred Life &amp; Worship'!$K83)*'Sacred Life &amp; Worship'!$H83,IF('Sacred Life &amp; Worship'!$J83='Drop Down Options'!$H$5,'Sacred Life &amp; Worship'!$H83+'Sacred Life &amp; Worship'!$L83,IF($J83='Drop Down Options'!$H$6,'Sacred Life &amp; Worship'!$M83,"CHECK")))), 0)</f>
        <v>0</v>
      </c>
      <c r="P83" s="29">
        <f t="shared" si="78"/>
        <v>0</v>
      </c>
      <c r="Q83" s="31">
        <f t="shared" si="79"/>
        <v>0</v>
      </c>
      <c r="R83" s="29">
        <f t="shared" si="87"/>
        <v>0</v>
      </c>
      <c r="S83" s="31">
        <f t="shared" si="84"/>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89"/>
        <v>0</v>
      </c>
      <c r="AK83" s="195" t="str">
        <f t="shared" si="83"/>
        <v>In Balance</v>
      </c>
    </row>
    <row r="84" spans="2:37" outlineLevel="2" x14ac:dyDescent="0.2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4"/>
        <v>0</v>
      </c>
      <c r="T84" s="235"/>
      <c r="U84" s="238"/>
      <c r="W84" s="239"/>
      <c r="X84" s="240">
        <f>SUM(X81:X83)</f>
        <v>0</v>
      </c>
      <c r="Y84" s="240">
        <f t="shared" ref="Y84:AJ84" si="90">SUM(Y81:Y83)</f>
        <v>0</v>
      </c>
      <c r="Z84" s="240">
        <f t="shared" si="90"/>
        <v>0</v>
      </c>
      <c r="AA84" s="240">
        <f t="shared" si="90"/>
        <v>0</v>
      </c>
      <c r="AB84" s="240">
        <f t="shared" si="90"/>
        <v>0</v>
      </c>
      <c r="AC84" s="240">
        <f t="shared" si="90"/>
        <v>0</v>
      </c>
      <c r="AD84" s="240">
        <f>SUM(AD81:AD83)</f>
        <v>0</v>
      </c>
      <c r="AE84" s="240">
        <f t="shared" si="90"/>
        <v>0</v>
      </c>
      <c r="AF84" s="240">
        <f t="shared" si="90"/>
        <v>0</v>
      </c>
      <c r="AG84" s="240">
        <f t="shared" si="90"/>
        <v>0</v>
      </c>
      <c r="AH84" s="240">
        <f t="shared" si="90"/>
        <v>0</v>
      </c>
      <c r="AI84" s="240">
        <f t="shared" si="90"/>
        <v>0</v>
      </c>
      <c r="AJ84" s="240">
        <f t="shared" si="90"/>
        <v>0</v>
      </c>
      <c r="AK84" s="241" t="str">
        <f t="shared" si="83"/>
        <v>In Balance</v>
      </c>
    </row>
    <row r="85" spans="2:37" outlineLevel="2" x14ac:dyDescent="0.2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Options'!$H$3,(1+$I85)*'Sacred Life &amp; Worship'!$H85,IF('Sacred Life &amp; Worship'!$J85='Drop Down Options'!$H$4,(1+'Sacred Life &amp; Worship'!$K85)*'Sacred Life &amp; Worship'!$H85,IF('Sacred Life &amp; Worship'!$J85='Drop Down Options'!$H$5,'Sacred Life &amp; Worship'!$H85+'Sacred Life &amp; Worship'!$L85,IF($J85='Drop Down Options'!$H$6,'Sacred Life &amp; Worship'!$M85,"CHECK")))), 0)</f>
        <v>0</v>
      </c>
      <c r="P85" s="29">
        <f t="shared" si="78"/>
        <v>0</v>
      </c>
      <c r="Q85" s="31">
        <f t="shared" si="79"/>
        <v>0</v>
      </c>
      <c r="R85" s="29">
        <f t="shared" ref="R85:R89" si="91">ROUND(($O85-$F85),0)</f>
        <v>0</v>
      </c>
      <c r="S85" s="31">
        <f t="shared" si="84"/>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2">SUM(X85:AI85)</f>
        <v>0</v>
      </c>
      <c r="AK85" s="195" t="str">
        <f t="shared" si="83"/>
        <v>In Balance</v>
      </c>
    </row>
    <row r="86" spans="2:37" outlineLevel="2" x14ac:dyDescent="0.2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Options'!$H$3,(1+$I86)*'Sacred Life &amp; Worship'!$H86,IF('Sacred Life &amp; Worship'!$J86='Drop Down Options'!$H$4,(1+'Sacred Life &amp; Worship'!$K86)*'Sacred Life &amp; Worship'!$H86,IF('Sacred Life &amp; Worship'!$J86='Drop Down Options'!$H$5,'Sacred Life &amp; Worship'!$H86+'Sacred Life &amp; Worship'!$L86,IF($J86='Drop Down Options'!$H$6,'Sacred Life &amp; Worship'!$M86,"CHECK")))), 0)</f>
        <v>0</v>
      </c>
      <c r="P86" s="29">
        <f t="shared" si="78"/>
        <v>0</v>
      </c>
      <c r="Q86" s="31">
        <f t="shared" si="79"/>
        <v>0</v>
      </c>
      <c r="R86" s="29">
        <f t="shared" si="91"/>
        <v>0</v>
      </c>
      <c r="S86" s="31">
        <f t="shared" si="84"/>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2"/>
        <v>0</v>
      </c>
      <c r="AK86" s="195" t="str">
        <f t="shared" si="83"/>
        <v>In Balance</v>
      </c>
    </row>
    <row r="87" spans="2:37" outlineLevel="2" x14ac:dyDescent="0.2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Options'!$H$3,(1+$I87)*'Sacred Life &amp; Worship'!$H87,IF('Sacred Life &amp; Worship'!$J87='Drop Down Options'!$H$4,(1+'Sacred Life &amp; Worship'!$K87)*'Sacred Life &amp; Worship'!$H87,IF('Sacred Life &amp; Worship'!$J87='Drop Down Options'!$H$5,'Sacred Life &amp; Worship'!$H87+'Sacred Life &amp; Worship'!$L87,IF($J87='Drop Down Options'!$H$6,'Sacred Life &amp; Worship'!$M87,"CHECK")))), 0)</f>
        <v>0</v>
      </c>
      <c r="P87" s="29">
        <f t="shared" si="78"/>
        <v>0</v>
      </c>
      <c r="Q87" s="31">
        <f t="shared" si="79"/>
        <v>0</v>
      </c>
      <c r="R87" s="29">
        <f t="shared" si="91"/>
        <v>0</v>
      </c>
      <c r="S87" s="31">
        <f t="shared" si="84"/>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2"/>
        <v>0</v>
      </c>
      <c r="AK87" s="195" t="str">
        <f t="shared" si="83"/>
        <v>In Balance</v>
      </c>
    </row>
    <row r="88" spans="2:37" outlineLevel="2" x14ac:dyDescent="0.2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Options'!$H$3,(1+$I88)*'Sacred Life &amp; Worship'!$H88,IF('Sacred Life &amp; Worship'!$J88='Drop Down Options'!$H$4,(1+'Sacred Life &amp; Worship'!$K88)*'Sacred Life &amp; Worship'!$H88,IF('Sacred Life &amp; Worship'!$J88='Drop Down Options'!$H$5,'Sacred Life &amp; Worship'!$H88+'Sacred Life &amp; Worship'!$L88,IF($J88='Drop Down Options'!$H$6,'Sacred Life &amp; Worship'!$M88,"CHECK")))), 0)</f>
        <v>0</v>
      </c>
      <c r="P88" s="29">
        <f t="shared" si="78"/>
        <v>0</v>
      </c>
      <c r="Q88" s="31">
        <f t="shared" si="79"/>
        <v>0</v>
      </c>
      <c r="R88" s="29">
        <f t="shared" si="91"/>
        <v>0</v>
      </c>
      <c r="S88" s="31">
        <f t="shared" si="84"/>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2"/>
        <v>0</v>
      </c>
      <c r="AK88" s="195" t="str">
        <f t="shared" si="83"/>
        <v>In Balance</v>
      </c>
    </row>
    <row r="89" spans="2:37" outlineLevel="2" x14ac:dyDescent="0.2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Options'!$H$3,(1+$I89)*'Sacred Life &amp; Worship'!$H89,IF('Sacred Life &amp; Worship'!$J89='Drop Down Options'!$H$4,(1+'Sacred Life &amp; Worship'!$K89)*'Sacred Life &amp; Worship'!$H89,IF('Sacred Life &amp; Worship'!$J89='Drop Down Options'!$H$5,'Sacred Life &amp; Worship'!$H89+'Sacred Life &amp; Worship'!$L89,IF($J89='Drop Down Options'!$H$6,'Sacred Life &amp; Worship'!$M89,"CHECK")))), 0)</f>
        <v>0</v>
      </c>
      <c r="P89" s="29">
        <f t="shared" si="78"/>
        <v>0</v>
      </c>
      <c r="Q89" s="31">
        <f t="shared" si="79"/>
        <v>0</v>
      </c>
      <c r="R89" s="29">
        <f t="shared" si="91"/>
        <v>0</v>
      </c>
      <c r="S89" s="31">
        <f t="shared" si="84"/>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2"/>
        <v>0</v>
      </c>
      <c r="AK89" s="195" t="str">
        <f t="shared" si="83"/>
        <v>In Balance</v>
      </c>
    </row>
    <row r="90" spans="2:37" s="208" customFormat="1" outlineLevel="1" x14ac:dyDescent="0.2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4"/>
        <v>0</v>
      </c>
      <c r="T90" s="206"/>
      <c r="U90" s="207"/>
      <c r="W90" s="209"/>
      <c r="X90" s="34">
        <f t="shared" ref="X90:AJ90" si="93">X78+SUM(X79:X80)+X84+SUM(X85:X89)</f>
        <v>0</v>
      </c>
      <c r="Y90" s="34">
        <f t="shared" si="93"/>
        <v>0</v>
      </c>
      <c r="Z90" s="34">
        <f t="shared" si="93"/>
        <v>0</v>
      </c>
      <c r="AA90" s="34">
        <f t="shared" si="93"/>
        <v>0</v>
      </c>
      <c r="AB90" s="34">
        <f t="shared" si="93"/>
        <v>0</v>
      </c>
      <c r="AC90" s="34">
        <f t="shared" si="93"/>
        <v>0</v>
      </c>
      <c r="AD90" s="34">
        <f t="shared" si="93"/>
        <v>0</v>
      </c>
      <c r="AE90" s="34">
        <f t="shared" si="93"/>
        <v>0</v>
      </c>
      <c r="AF90" s="34">
        <f t="shared" si="93"/>
        <v>0</v>
      </c>
      <c r="AG90" s="34">
        <f t="shared" si="93"/>
        <v>0</v>
      </c>
      <c r="AH90" s="34">
        <f t="shared" si="93"/>
        <v>0</v>
      </c>
      <c r="AI90" s="34">
        <f t="shared" si="93"/>
        <v>0</v>
      </c>
      <c r="AJ90" s="34">
        <f t="shared" si="93"/>
        <v>0</v>
      </c>
      <c r="AK90" s="210" t="str">
        <f t="shared" si="83"/>
        <v>In Balance</v>
      </c>
    </row>
    <row r="91" spans="2:37" outlineLevel="2" x14ac:dyDescent="0.2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2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Options'!$H$3,(1+$I92)*'Sacred Life &amp; Worship'!$H92,IF('Sacred Life &amp; Worship'!$J92='Drop Down Options'!$H$4,(1+'Sacred Life &amp; Worship'!$K92)*'Sacred Life &amp; Worship'!$H92,IF('Sacred Life &amp; Worship'!$J92='Drop Down Options'!$H$5,'Sacred Life &amp; Worship'!$H92+'Sacred Life &amp; Worship'!$L92,IF($J92='Drop Down Options'!$H$6,'Sacred Life &amp; Worship'!$M92,"CHECK")))), 0)</f>
        <v>0</v>
      </c>
      <c r="P92" s="29">
        <f t="shared" ref="P92:P102" si="94">ROUND(($O92-$H92),0)</f>
        <v>0</v>
      </c>
      <c r="Q92" s="31">
        <f t="shared" ref="Q92:Q103" si="95">IFERROR(P92/H92, 0)</f>
        <v>0</v>
      </c>
      <c r="R92" s="29">
        <f t="shared" ref="R92:R102" si="96">ROUND(($O92-$F92),0)</f>
        <v>0</v>
      </c>
      <c r="S92" s="31">
        <f t="shared" si="84"/>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97">SUM(X92:AI92)</f>
        <v>0</v>
      </c>
      <c r="AK92" s="195" t="str">
        <f t="shared" ref="AK92:AK103" si="98">IF(AJ92=O92,"In Balance",CONCATENATE("Out of Balance by $",AJ92-O92))</f>
        <v>In Balance</v>
      </c>
    </row>
    <row r="93" spans="2:37" outlineLevel="2" x14ac:dyDescent="0.2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Options'!$H$3,(1+$I93)*'Sacred Life &amp; Worship'!$H93,IF('Sacred Life &amp; Worship'!$J93='Drop Down Options'!$H$4,(1+'Sacred Life &amp; Worship'!$K93)*'Sacred Life &amp; Worship'!$H93,IF('Sacred Life &amp; Worship'!$J93='Drop Down Options'!$H$5,'Sacred Life &amp; Worship'!$H93+'Sacred Life &amp; Worship'!$L93,IF($J93='Drop Down Options'!$H$6,'Sacred Life &amp; Worship'!$M93,"CHECK")))), 0)</f>
        <v>0</v>
      </c>
      <c r="P93" s="29">
        <f t="shared" si="94"/>
        <v>0</v>
      </c>
      <c r="Q93" s="31">
        <f t="shared" si="95"/>
        <v>0</v>
      </c>
      <c r="R93" s="29">
        <f t="shared" si="96"/>
        <v>0</v>
      </c>
      <c r="S93" s="31">
        <f t="shared" si="84"/>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97"/>
        <v>0</v>
      </c>
      <c r="AK93" s="195" t="str">
        <f t="shared" si="98"/>
        <v>In Balance</v>
      </c>
    </row>
    <row r="94" spans="2:37" outlineLevel="2" x14ac:dyDescent="0.2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Options'!$H$3,(1+$I94)*'Sacred Life &amp; Worship'!$H94,IF('Sacred Life &amp; Worship'!$J94='Drop Down Options'!$H$4,(1+'Sacred Life &amp; Worship'!$K94)*'Sacred Life &amp; Worship'!$H94,IF('Sacred Life &amp; Worship'!$J94='Drop Down Options'!$H$5,'Sacred Life &amp; Worship'!$H94+'Sacred Life &amp; Worship'!$L94,IF($J94='Drop Down Options'!$H$6,'Sacred Life &amp; Worship'!$M94,"CHECK")))), 0)</f>
        <v>0</v>
      </c>
      <c r="P94" s="29">
        <f t="shared" si="94"/>
        <v>0</v>
      </c>
      <c r="Q94" s="31">
        <f t="shared" si="95"/>
        <v>0</v>
      </c>
      <c r="R94" s="29">
        <f t="shared" si="96"/>
        <v>0</v>
      </c>
      <c r="S94" s="31">
        <f t="shared" si="84"/>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97"/>
        <v>0</v>
      </c>
      <c r="AK94" s="195" t="str">
        <f t="shared" si="98"/>
        <v>In Balance</v>
      </c>
    </row>
    <row r="95" spans="2:37" outlineLevel="2" x14ac:dyDescent="0.2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Options'!$H$3,(1+$I95)*'Sacred Life &amp; Worship'!$H95,IF('Sacred Life &amp; Worship'!$J95='Drop Down Options'!$H$4,(1+'Sacred Life &amp; Worship'!$K95)*'Sacred Life &amp; Worship'!$H95,IF('Sacred Life &amp; Worship'!$J95='Drop Down Options'!$H$5,'Sacred Life &amp; Worship'!$H95+'Sacred Life &amp; Worship'!$L95,IF($J95='Drop Down Options'!$H$6,'Sacred Life &amp; Worship'!$M95,"CHECK")))), 0)</f>
        <v>0</v>
      </c>
      <c r="P95" s="29">
        <f t="shared" si="94"/>
        <v>0</v>
      </c>
      <c r="Q95" s="31">
        <f t="shared" si="95"/>
        <v>0</v>
      </c>
      <c r="R95" s="29">
        <f t="shared" si="96"/>
        <v>0</v>
      </c>
      <c r="S95" s="31">
        <f t="shared" si="84"/>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97"/>
        <v>0</v>
      </c>
      <c r="AK95" s="195" t="str">
        <f t="shared" si="98"/>
        <v>In Balance</v>
      </c>
    </row>
    <row r="96" spans="2:37" outlineLevel="2" x14ac:dyDescent="0.2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Options'!$H$3,(1+$I96)*'Sacred Life &amp; Worship'!$H96,IF('Sacred Life &amp; Worship'!$J96='Drop Down Options'!$H$4,(1+'Sacred Life &amp; Worship'!$K96)*'Sacred Life &amp; Worship'!$H96,IF('Sacred Life &amp; Worship'!$J96='Drop Down Options'!$H$5,'Sacred Life &amp; Worship'!$H96+'Sacred Life &amp; Worship'!$L96,IF($J96='Drop Down Options'!$H$6,'Sacred Life &amp; Worship'!$M96,"CHECK")))), 0)</f>
        <v>0</v>
      </c>
      <c r="P96" s="29">
        <f t="shared" si="94"/>
        <v>0</v>
      </c>
      <c r="Q96" s="31">
        <f t="shared" si="95"/>
        <v>0</v>
      </c>
      <c r="R96" s="29">
        <f t="shared" si="96"/>
        <v>0</v>
      </c>
      <c r="S96" s="31">
        <f t="shared" si="84"/>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97"/>
        <v>0</v>
      </c>
      <c r="AK96" s="195" t="str">
        <f t="shared" si="98"/>
        <v>In Balance</v>
      </c>
    </row>
    <row r="97" spans="2:37" outlineLevel="2" x14ac:dyDescent="0.2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Options'!$H$3,(1+$I97)*'Sacred Life &amp; Worship'!$H97,IF('Sacred Life &amp; Worship'!$J97='Drop Down Options'!$H$4,(1+'Sacred Life &amp; Worship'!$K97)*'Sacred Life &amp; Worship'!$H97,IF('Sacred Life &amp; Worship'!$J97='Drop Down Options'!$H$5,'Sacred Life &amp; Worship'!$H97+'Sacred Life &amp; Worship'!$L97,IF($J97='Drop Down Options'!$H$6,'Sacred Life &amp; Worship'!$M97,"CHECK")))), 0)</f>
        <v>0</v>
      </c>
      <c r="P97" s="29">
        <f t="shared" si="94"/>
        <v>0</v>
      </c>
      <c r="Q97" s="31">
        <f t="shared" si="95"/>
        <v>0</v>
      </c>
      <c r="R97" s="29">
        <f t="shared" si="96"/>
        <v>0</v>
      </c>
      <c r="S97" s="31">
        <f t="shared" si="84"/>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97"/>
        <v>0</v>
      </c>
      <c r="AK97" s="195" t="str">
        <f t="shared" si="98"/>
        <v>In Balance</v>
      </c>
    </row>
    <row r="98" spans="2:37" outlineLevel="2" x14ac:dyDescent="0.2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Options'!$H$3,(1+$I98)*'Sacred Life &amp; Worship'!$H98,IF('Sacred Life &amp; Worship'!$J98='Drop Down Options'!$H$4,(1+'Sacred Life &amp; Worship'!$K98)*'Sacred Life &amp; Worship'!$H98,IF('Sacred Life &amp; Worship'!$J98='Drop Down Options'!$H$5,'Sacred Life &amp; Worship'!$H98+'Sacred Life &amp; Worship'!$L98,IF($J98='Drop Down Options'!$H$6,'Sacred Life &amp; Worship'!$M98,"CHECK")))), 0)</f>
        <v>0</v>
      </c>
      <c r="P98" s="29">
        <f t="shared" si="94"/>
        <v>0</v>
      </c>
      <c r="Q98" s="31">
        <f t="shared" si="95"/>
        <v>0</v>
      </c>
      <c r="R98" s="29">
        <f t="shared" si="96"/>
        <v>0</v>
      </c>
      <c r="S98" s="31">
        <f t="shared" si="84"/>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97"/>
        <v>0</v>
      </c>
      <c r="AK98" s="195" t="str">
        <f t="shared" si="98"/>
        <v>In Balance</v>
      </c>
    </row>
    <row r="99" spans="2:37" outlineLevel="2" x14ac:dyDescent="0.2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Options'!$H$3,(1+$I99)*'Sacred Life &amp; Worship'!$H99,IF('Sacred Life &amp; Worship'!$J99='Drop Down Options'!$H$4,(1+'Sacred Life &amp; Worship'!$K99)*'Sacred Life &amp; Worship'!$H99,IF('Sacred Life &amp; Worship'!$J99='Drop Down Options'!$H$5,'Sacred Life &amp; Worship'!$H99+'Sacred Life &amp; Worship'!$L99,IF($J99='Drop Down Options'!$H$6,'Sacred Life &amp; Worship'!$M99,"CHECK")))), 0)</f>
        <v>0</v>
      </c>
      <c r="P99" s="29">
        <f t="shared" si="94"/>
        <v>0</v>
      </c>
      <c r="Q99" s="31">
        <f t="shared" si="95"/>
        <v>0</v>
      </c>
      <c r="R99" s="29">
        <f t="shared" si="96"/>
        <v>0</v>
      </c>
      <c r="S99" s="31">
        <f t="shared" si="84"/>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97"/>
        <v>0</v>
      </c>
      <c r="AK99" s="195" t="str">
        <f t="shared" si="98"/>
        <v>In Balance</v>
      </c>
    </row>
    <row r="100" spans="2:37" outlineLevel="2" x14ac:dyDescent="0.2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Options'!$H$3,(1+$I100)*'Sacred Life &amp; Worship'!$H100,IF('Sacred Life &amp; Worship'!$J100='Drop Down Options'!$H$4,(1+'Sacred Life &amp; Worship'!$K100)*'Sacred Life &amp; Worship'!$H100,IF('Sacred Life &amp; Worship'!$J100='Drop Down Options'!$H$5,'Sacred Life &amp; Worship'!$H100+'Sacred Life &amp; Worship'!$L100,IF($J100='Drop Down Options'!$H$6,'Sacred Life &amp; Worship'!$M100,"CHECK")))), 0)</f>
        <v>0</v>
      </c>
      <c r="P100" s="29">
        <f t="shared" si="94"/>
        <v>0</v>
      </c>
      <c r="Q100" s="31">
        <f t="shared" si="95"/>
        <v>0</v>
      </c>
      <c r="R100" s="29">
        <f t="shared" si="96"/>
        <v>0</v>
      </c>
      <c r="S100" s="31">
        <f t="shared" si="84"/>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97"/>
        <v>0</v>
      </c>
      <c r="AK100" s="195" t="str">
        <f t="shared" si="98"/>
        <v>In Balance</v>
      </c>
    </row>
    <row r="101" spans="2:37" outlineLevel="2" x14ac:dyDescent="0.2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Options'!$H$3,(1+$I101)*'Sacred Life &amp; Worship'!$H101,IF('Sacred Life &amp; Worship'!$J101='Drop Down Options'!$H$4,(1+'Sacred Life &amp; Worship'!$K101)*'Sacred Life &amp; Worship'!$H101,IF('Sacred Life &amp; Worship'!$J101='Drop Down Options'!$H$5,'Sacred Life &amp; Worship'!$H101+'Sacred Life &amp; Worship'!$L101,IF($J101='Drop Down Options'!$H$6,'Sacred Life &amp; Worship'!$M101,"CHECK")))), 0)</f>
        <v>0</v>
      </c>
      <c r="P101" s="29">
        <f t="shared" si="94"/>
        <v>0</v>
      </c>
      <c r="Q101" s="31">
        <f t="shared" si="95"/>
        <v>0</v>
      </c>
      <c r="R101" s="29">
        <f t="shared" si="96"/>
        <v>0</v>
      </c>
      <c r="S101" s="31">
        <f t="shared" si="84"/>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97"/>
        <v>0</v>
      </c>
      <c r="AK101" s="195" t="str">
        <f t="shared" si="98"/>
        <v>In Balance</v>
      </c>
    </row>
    <row r="102" spans="2:37" outlineLevel="2" x14ac:dyDescent="0.2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Options'!$H$3,(1+$I102)*'Sacred Life &amp; Worship'!$H102,IF('Sacred Life &amp; Worship'!$J102='Drop Down Options'!$H$4,(1+'Sacred Life &amp; Worship'!$K102)*'Sacred Life &amp; Worship'!$H102,IF('Sacred Life &amp; Worship'!$J102='Drop Down Options'!$H$5,'Sacred Life &amp; Worship'!$H102+'Sacred Life &amp; Worship'!$L102,IF($J102='Drop Down Options'!$H$6,'Sacred Life &amp; Worship'!$M102,"CHECK")))), 0)</f>
        <v>0</v>
      </c>
      <c r="P102" s="29">
        <f t="shared" si="94"/>
        <v>0</v>
      </c>
      <c r="Q102" s="31">
        <f t="shared" si="95"/>
        <v>0</v>
      </c>
      <c r="R102" s="29">
        <f t="shared" si="96"/>
        <v>0</v>
      </c>
      <c r="S102" s="31">
        <f t="shared" si="84"/>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97"/>
        <v>0</v>
      </c>
      <c r="AK102" s="195" t="str">
        <f t="shared" si="98"/>
        <v>In Balance</v>
      </c>
    </row>
    <row r="103" spans="2:37" s="208" customFormat="1" outlineLevel="1" x14ac:dyDescent="0.25">
      <c r="B103" s="172">
        <v>98</v>
      </c>
      <c r="C103" s="205" t="s">
        <v>933</v>
      </c>
      <c r="D103" s="206" t="s">
        <v>629</v>
      </c>
      <c r="E103" s="34">
        <f>SUM(E92:E102)</f>
        <v>0</v>
      </c>
      <c r="F103" s="34">
        <f>SUM(F92:F102)</f>
        <v>0</v>
      </c>
      <c r="G103" s="34">
        <f t="shared" ref="G103:R103" si="99">SUM(G92:G102)</f>
        <v>0</v>
      </c>
      <c r="H103" s="34">
        <f t="shared" si="99"/>
        <v>0</v>
      </c>
      <c r="I103" s="35"/>
      <c r="J103" s="34"/>
      <c r="K103" s="36"/>
      <c r="L103" s="34">
        <f t="shared" si="99"/>
        <v>0</v>
      </c>
      <c r="M103" s="34">
        <f t="shared" si="99"/>
        <v>0</v>
      </c>
      <c r="N103" s="37"/>
      <c r="O103" s="34">
        <f t="shared" si="99"/>
        <v>0</v>
      </c>
      <c r="P103" s="34">
        <f t="shared" si="99"/>
        <v>0</v>
      </c>
      <c r="Q103" s="36">
        <f t="shared" si="95"/>
        <v>0</v>
      </c>
      <c r="R103" s="34">
        <f t="shared" si="99"/>
        <v>0</v>
      </c>
      <c r="S103" s="36">
        <f t="shared" si="84"/>
        <v>0</v>
      </c>
      <c r="T103" s="206"/>
      <c r="U103" s="207"/>
      <c r="W103" s="209"/>
      <c r="X103" s="34">
        <f t="shared" ref="X103:AJ103" si="100">SUM(X92:X102)</f>
        <v>0</v>
      </c>
      <c r="Y103" s="34">
        <f t="shared" si="100"/>
        <v>0</v>
      </c>
      <c r="Z103" s="34">
        <f t="shared" si="100"/>
        <v>0</v>
      </c>
      <c r="AA103" s="34">
        <f t="shared" si="100"/>
        <v>0</v>
      </c>
      <c r="AB103" s="34">
        <f t="shared" si="100"/>
        <v>0</v>
      </c>
      <c r="AC103" s="34">
        <f t="shared" si="100"/>
        <v>0</v>
      </c>
      <c r="AD103" s="34">
        <f t="shared" si="100"/>
        <v>0</v>
      </c>
      <c r="AE103" s="34">
        <f t="shared" si="100"/>
        <v>0</v>
      </c>
      <c r="AF103" s="34">
        <f t="shared" si="100"/>
        <v>0</v>
      </c>
      <c r="AG103" s="34">
        <f t="shared" si="100"/>
        <v>0</v>
      </c>
      <c r="AH103" s="34">
        <f t="shared" si="100"/>
        <v>0</v>
      </c>
      <c r="AI103" s="34">
        <f t="shared" si="100"/>
        <v>0</v>
      </c>
      <c r="AJ103" s="34">
        <f t="shared" si="100"/>
        <v>0</v>
      </c>
      <c r="AK103" s="210" t="str">
        <f t="shared" si="98"/>
        <v>In Balance</v>
      </c>
    </row>
    <row r="104" spans="2:37" outlineLevel="2" x14ac:dyDescent="0.2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2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Options'!$H$3,(1+$I105)*'Sacred Life &amp; Worship'!$H105,IF('Sacred Life &amp; Worship'!$J105='Drop Down Options'!$H$4,(1+'Sacred Life &amp; Worship'!$K105)*'Sacred Life &amp; Worship'!$H105,IF('Sacred Life &amp; Worship'!$J105='Drop Down Options'!$H$5,'Sacred Life &amp; Worship'!$H105+'Sacred Life &amp; Worship'!$L105,IF($J105='Drop Down Options'!$H$6,'Sacred Life &amp; Worship'!$M105,"CHECK")))), 0)</f>
        <v>0</v>
      </c>
      <c r="P105" s="29">
        <f t="shared" ref="P105:P117" si="101">ROUND(($O105-$H105),0)</f>
        <v>0</v>
      </c>
      <c r="Q105" s="31">
        <f t="shared" ref="Q105:Q118" si="102">IFERROR(P105/H105, 0)</f>
        <v>0</v>
      </c>
      <c r="R105" s="29">
        <f t="shared" ref="R105:R114" si="103">ROUND(($O105-$F105),0)</f>
        <v>0</v>
      </c>
      <c r="S105" s="31">
        <f t="shared" si="84"/>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4">SUM(X105:AI105)</f>
        <v>0</v>
      </c>
      <c r="AK105" s="195" t="str">
        <f t="shared" ref="AK105:AK118" si="105">IF(AJ105=O105,"In Balance",CONCATENATE("Out of Balance by $",AJ105-O105))</f>
        <v>In Balance</v>
      </c>
    </row>
    <row r="106" spans="2:37" outlineLevel="2" x14ac:dyDescent="0.2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Options'!$H$3,(1+$I106)*'Sacred Life &amp; Worship'!$H106,IF('Sacred Life &amp; Worship'!$J106='Drop Down Options'!$H$4,(1+'Sacred Life &amp; Worship'!$K106)*'Sacred Life &amp; Worship'!$H106,IF('Sacred Life &amp; Worship'!$J106='Drop Down Options'!$H$5,'Sacred Life &amp; Worship'!$H106+'Sacred Life &amp; Worship'!$L106,IF($J106='Drop Down Options'!$H$6,'Sacred Life &amp; Worship'!$M106,"CHECK")))), 0)</f>
        <v>0</v>
      </c>
      <c r="P106" s="29">
        <f t="shared" si="101"/>
        <v>0</v>
      </c>
      <c r="Q106" s="31">
        <f t="shared" si="102"/>
        <v>0</v>
      </c>
      <c r="R106" s="29">
        <f t="shared" si="103"/>
        <v>0</v>
      </c>
      <c r="S106" s="31">
        <f t="shared" si="84"/>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4"/>
        <v>0</v>
      </c>
      <c r="AK106" s="195" t="str">
        <f t="shared" si="105"/>
        <v>In Balance</v>
      </c>
    </row>
    <row r="107" spans="2:37" outlineLevel="2" x14ac:dyDescent="0.2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Options'!$H$3,(1+$I107)*'Sacred Life &amp; Worship'!$H107,IF('Sacred Life &amp; Worship'!$J107='Drop Down Options'!$H$4,(1+'Sacred Life &amp; Worship'!$K107)*'Sacred Life &amp; Worship'!$H107,IF('Sacred Life &amp; Worship'!$J107='Drop Down Options'!$H$5,'Sacred Life &amp; Worship'!$H107+'Sacred Life &amp; Worship'!$L107,IF($J107='Drop Down Options'!$H$6,'Sacred Life &amp; Worship'!$M107,"CHECK")))), 0)</f>
        <v>0</v>
      </c>
      <c r="P107" s="29">
        <f t="shared" si="101"/>
        <v>0</v>
      </c>
      <c r="Q107" s="31">
        <f t="shared" si="102"/>
        <v>0</v>
      </c>
      <c r="R107" s="29">
        <f t="shared" si="103"/>
        <v>0</v>
      </c>
      <c r="S107" s="31">
        <f t="shared" si="84"/>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4"/>
        <v>0</v>
      </c>
      <c r="AK107" s="195" t="str">
        <f t="shared" si="105"/>
        <v>In Balance</v>
      </c>
    </row>
    <row r="108" spans="2:37" outlineLevel="2" x14ac:dyDescent="0.2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Options'!$H$3,(1+$I108)*'Sacred Life &amp; Worship'!$H108,IF('Sacred Life &amp; Worship'!$J108='Drop Down Options'!$H$4,(1+'Sacred Life &amp; Worship'!$K108)*'Sacred Life &amp; Worship'!$H108,IF('Sacred Life &amp; Worship'!$J108='Drop Down Options'!$H$5,'Sacred Life &amp; Worship'!$H108+'Sacred Life &amp; Worship'!$L108,IF($J108='Drop Down Options'!$H$6,'Sacred Life &amp; Worship'!$M108,"CHECK")))), 0)</f>
        <v>0</v>
      </c>
      <c r="P108" s="29">
        <f t="shared" si="101"/>
        <v>0</v>
      </c>
      <c r="Q108" s="31">
        <f t="shared" si="102"/>
        <v>0</v>
      </c>
      <c r="R108" s="29">
        <f t="shared" si="103"/>
        <v>0</v>
      </c>
      <c r="S108" s="31">
        <f t="shared" si="84"/>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4"/>
        <v>0</v>
      </c>
      <c r="AK108" s="195" t="str">
        <f t="shared" si="105"/>
        <v>In Balance</v>
      </c>
    </row>
    <row r="109" spans="2:37" outlineLevel="2" x14ac:dyDescent="0.2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Options'!$H$3,(1+$I109)*'Sacred Life &amp; Worship'!$H109,IF('Sacred Life &amp; Worship'!$J109='Drop Down Options'!$H$4,(1+'Sacred Life &amp; Worship'!$K109)*'Sacred Life &amp; Worship'!$H109,IF('Sacred Life &amp; Worship'!$J109='Drop Down Options'!$H$5,'Sacred Life &amp; Worship'!$H109+'Sacred Life &amp; Worship'!$L109,IF($J109='Drop Down Options'!$H$6,'Sacred Life &amp; Worship'!$M109,"CHECK")))), 0)</f>
        <v>0</v>
      </c>
      <c r="P109" s="29">
        <f t="shared" si="101"/>
        <v>0</v>
      </c>
      <c r="Q109" s="31">
        <f t="shared" si="102"/>
        <v>0</v>
      </c>
      <c r="R109" s="29">
        <f t="shared" si="103"/>
        <v>0</v>
      </c>
      <c r="S109" s="31">
        <f t="shared" si="84"/>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4"/>
        <v>0</v>
      </c>
      <c r="AK109" s="195" t="str">
        <f t="shared" si="105"/>
        <v>In Balance</v>
      </c>
    </row>
    <row r="110" spans="2:37" outlineLevel="2" x14ac:dyDescent="0.2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Options'!$H$3,(1+$I110)*'Sacred Life &amp; Worship'!$H110,IF('Sacred Life &amp; Worship'!$J110='Drop Down Options'!$H$4,(1+'Sacred Life &amp; Worship'!$K110)*'Sacred Life &amp; Worship'!$H110,IF('Sacred Life &amp; Worship'!$J110='Drop Down Options'!$H$5,'Sacred Life &amp; Worship'!$H110+'Sacred Life &amp; Worship'!$L110,IF($J110='Drop Down Options'!$H$6,'Sacred Life &amp; Worship'!$M110,"CHECK")))), 0)</f>
        <v>0</v>
      </c>
      <c r="P110" s="29">
        <f t="shared" si="101"/>
        <v>0</v>
      </c>
      <c r="Q110" s="31">
        <f t="shared" si="102"/>
        <v>0</v>
      </c>
      <c r="R110" s="29">
        <f t="shared" si="103"/>
        <v>0</v>
      </c>
      <c r="S110" s="31">
        <f t="shared" si="84"/>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4"/>
        <v>0</v>
      </c>
      <c r="AK110" s="195" t="str">
        <f t="shared" si="105"/>
        <v>In Balance</v>
      </c>
    </row>
    <row r="111" spans="2:37" outlineLevel="2" x14ac:dyDescent="0.2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Options'!$H$3,(1+$I111)*'Sacred Life &amp; Worship'!$H111,IF('Sacred Life &amp; Worship'!$J111='Drop Down Options'!$H$4,(1+'Sacred Life &amp; Worship'!$K111)*'Sacred Life &amp; Worship'!$H111,IF('Sacred Life &amp; Worship'!$J111='Drop Down Options'!$H$5,'Sacred Life &amp; Worship'!$H111+'Sacred Life &amp; Worship'!$L111,IF($J111='Drop Down Options'!$H$6,'Sacred Life &amp; Worship'!$M111,"CHECK")))), 0)</f>
        <v>0</v>
      </c>
      <c r="P111" s="29">
        <f t="shared" si="101"/>
        <v>0</v>
      </c>
      <c r="Q111" s="31">
        <f t="shared" si="102"/>
        <v>0</v>
      </c>
      <c r="R111" s="29">
        <f t="shared" si="103"/>
        <v>0</v>
      </c>
      <c r="S111" s="31">
        <f t="shared" si="84"/>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4"/>
        <v>0</v>
      </c>
      <c r="AK111" s="195" t="str">
        <f t="shared" si="105"/>
        <v>In Balance</v>
      </c>
    </row>
    <row r="112" spans="2:37" outlineLevel="2" x14ac:dyDescent="0.2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Options'!$H$3,(1+$I112)*'Sacred Life &amp; Worship'!$H112,IF('Sacred Life &amp; Worship'!$J112='Drop Down Options'!$H$4,(1+'Sacred Life &amp; Worship'!$K112)*'Sacred Life &amp; Worship'!$H112,IF('Sacred Life &amp; Worship'!$J112='Drop Down Options'!$H$5,'Sacred Life &amp; Worship'!$H112+'Sacred Life &amp; Worship'!$L112,IF($J112='Drop Down Options'!$H$6,'Sacred Life &amp; Worship'!$M112,"CHECK")))), 0)</f>
        <v>0</v>
      </c>
      <c r="P112" s="29">
        <f t="shared" si="101"/>
        <v>0</v>
      </c>
      <c r="Q112" s="31">
        <f t="shared" si="102"/>
        <v>0</v>
      </c>
      <c r="R112" s="29">
        <f t="shared" si="103"/>
        <v>0</v>
      </c>
      <c r="S112" s="31">
        <f t="shared" si="84"/>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4"/>
        <v>0</v>
      </c>
      <c r="AK112" s="195" t="str">
        <f t="shared" si="105"/>
        <v>In Balance</v>
      </c>
    </row>
    <row r="113" spans="2:37" outlineLevel="2" x14ac:dyDescent="0.25">
      <c r="B113" s="172">
        <v>108</v>
      </c>
      <c r="C113" s="192">
        <v>4510.1000000000004</v>
      </c>
      <c r="D113" s="193" t="s">
        <v>684</v>
      </c>
      <c r="E113" s="13"/>
      <c r="F113" s="13"/>
      <c r="G113" s="13"/>
      <c r="H113" s="29">
        <f>IFERROR(($G113/'FY 2026-27 Budget Summary'!$F$8)*12, 0)</f>
        <v>0</v>
      </c>
      <c r="I113" s="30">
        <f>'Assumptions - Arch'!$C$22</f>
        <v>7.0000000000000007E-2</v>
      </c>
      <c r="J113" s="13" t="s">
        <v>591</v>
      </c>
      <c r="K113" s="348"/>
      <c r="L113" s="349"/>
      <c r="M113" s="349"/>
      <c r="N113" s="15"/>
      <c r="O113" s="77">
        <f>ROUND(IF($J113='Drop Down Options'!$H$3,(1+$I113)*'Sacred Life &amp; Worship'!$H113,IF('Sacred Life &amp; Worship'!$J113='Drop Down Options'!$H$4,(1+'Sacred Life &amp; Worship'!$K113)*'Sacred Life &amp; Worship'!$H113,IF('Sacred Life &amp; Worship'!$J113='Drop Down Options'!$H$5,'Sacred Life &amp; Worship'!$H113+'Sacred Life &amp; Worship'!$L113,IF($J113='Drop Down Options'!$H$6,'Sacred Life &amp; Worship'!$M113,"CHECK")))), 0)</f>
        <v>0</v>
      </c>
      <c r="P113" s="29">
        <f t="shared" si="101"/>
        <v>0</v>
      </c>
      <c r="Q113" s="31">
        <f t="shared" si="102"/>
        <v>0</v>
      </c>
      <c r="R113" s="29">
        <f t="shared" si="103"/>
        <v>0</v>
      </c>
      <c r="S113" s="31">
        <f t="shared" si="84"/>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4"/>
        <v>0</v>
      </c>
      <c r="AK113" s="195" t="str">
        <f t="shared" si="105"/>
        <v>In Balance</v>
      </c>
    </row>
    <row r="114" spans="2:37" outlineLevel="2" x14ac:dyDescent="0.25">
      <c r="B114" s="172">
        <v>109</v>
      </c>
      <c r="C114" s="192">
        <v>4510.2</v>
      </c>
      <c r="D114" s="193" t="s">
        <v>564</v>
      </c>
      <c r="E114" s="13"/>
      <c r="F114" s="13"/>
      <c r="G114" s="13"/>
      <c r="H114" s="29">
        <f>IFERROR(($G114/'FY 2026-27 Budget Summary'!$F$8)*12, 0)</f>
        <v>0</v>
      </c>
      <c r="I114" s="30">
        <f>'Assumptions - Arch'!$C$23</f>
        <v>0.05</v>
      </c>
      <c r="J114" s="13" t="s">
        <v>591</v>
      </c>
      <c r="K114" s="348"/>
      <c r="L114" s="349"/>
      <c r="M114" s="349"/>
      <c r="N114" s="15"/>
      <c r="O114" s="29">
        <f>ROUND(IF($J114='Drop Down Options'!$H$3,(1+$I114)*'Sacred Life &amp; Worship'!$H114,IF('Sacred Life &amp; Worship'!$J114='Drop Down Options'!$H$4,(1+'Sacred Life &amp; Worship'!$K114)*'Sacred Life &amp; Worship'!$H114,IF('Sacred Life &amp; Worship'!$J114='Drop Down Options'!$H$5,'Sacred Life &amp; Worship'!$H114+'Sacred Life &amp; Worship'!$L114,IF($J114='Drop Down Options'!$H$6,'Sacred Life &amp; Worship'!$M114,"CHECK")))), 0)</f>
        <v>0</v>
      </c>
      <c r="P114" s="29">
        <f t="shared" si="101"/>
        <v>0</v>
      </c>
      <c r="Q114" s="31">
        <f t="shared" si="102"/>
        <v>0</v>
      </c>
      <c r="R114" s="29">
        <f t="shared" si="103"/>
        <v>0</v>
      </c>
      <c r="S114" s="31">
        <f t="shared" si="84"/>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4"/>
        <v>0</v>
      </c>
      <c r="AK114" s="195" t="str">
        <f t="shared" si="105"/>
        <v>In Balance</v>
      </c>
    </row>
    <row r="115" spans="2:37" outlineLevel="2" x14ac:dyDescent="0.2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2"/>
        <v>0</v>
      </c>
      <c r="R115" s="40">
        <f>SUM(R113:R114)</f>
        <v>0</v>
      </c>
      <c r="S115" s="46">
        <f t="shared" si="84"/>
        <v>0</v>
      </c>
      <c r="T115" s="235"/>
      <c r="U115" s="238"/>
      <c r="W115" s="239"/>
      <c r="X115" s="240">
        <f>X113+X114</f>
        <v>0</v>
      </c>
      <c r="Y115" s="240">
        <f t="shared" ref="Y115:AJ115" si="106">Y113+Y114</f>
        <v>0</v>
      </c>
      <c r="Z115" s="240">
        <f t="shared" si="106"/>
        <v>0</v>
      </c>
      <c r="AA115" s="240">
        <f t="shared" si="106"/>
        <v>0</v>
      </c>
      <c r="AB115" s="240">
        <f t="shared" si="106"/>
        <v>0</v>
      </c>
      <c r="AC115" s="240">
        <f t="shared" si="106"/>
        <v>0</v>
      </c>
      <c r="AD115" s="240">
        <f t="shared" si="106"/>
        <v>0</v>
      </c>
      <c r="AE115" s="240">
        <f t="shared" si="106"/>
        <v>0</v>
      </c>
      <c r="AF115" s="240">
        <f t="shared" si="106"/>
        <v>0</v>
      </c>
      <c r="AG115" s="240">
        <f t="shared" si="106"/>
        <v>0</v>
      </c>
      <c r="AH115" s="240">
        <f t="shared" si="106"/>
        <v>0</v>
      </c>
      <c r="AI115" s="240">
        <f t="shared" si="106"/>
        <v>0</v>
      </c>
      <c r="AJ115" s="240">
        <f t="shared" si="106"/>
        <v>0</v>
      </c>
      <c r="AK115" s="241" t="str">
        <f t="shared" si="105"/>
        <v>In Balance</v>
      </c>
    </row>
    <row r="116" spans="2:37" outlineLevel="2" x14ac:dyDescent="0.2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Options'!$H$3,(1+$I116)*'Sacred Life &amp; Worship'!$H116,IF('Sacred Life &amp; Worship'!$J116='Drop Down Options'!$H$4,(1+'Sacred Life &amp; Worship'!$K116)*'Sacred Life &amp; Worship'!$H116,IF('Sacred Life &amp; Worship'!$J116='Drop Down Options'!$H$5,'Sacred Life &amp; Worship'!$H116+'Sacred Life &amp; Worship'!$L116,IF($J116='Drop Down Options'!$H$6,'Sacred Life &amp; Worship'!$M116,"CHECK")))), 0)</f>
        <v>0</v>
      </c>
      <c r="P116" s="29">
        <f t="shared" si="101"/>
        <v>0</v>
      </c>
      <c r="Q116" s="31">
        <f t="shared" si="102"/>
        <v>0</v>
      </c>
      <c r="R116" s="29">
        <f t="shared" ref="R116:R117" si="107">ROUND(($O116-$F116),0)</f>
        <v>0</v>
      </c>
      <c r="S116" s="31">
        <f t="shared" si="84"/>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08">SUM(X116:AI116)</f>
        <v>0</v>
      </c>
      <c r="AK116" s="195" t="str">
        <f t="shared" si="105"/>
        <v>In Balance</v>
      </c>
    </row>
    <row r="117" spans="2:37" outlineLevel="2" x14ac:dyDescent="0.2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Options'!$H$3,(1+$I117)*'Sacred Life &amp; Worship'!$H117,IF('Sacred Life &amp; Worship'!$J117='Drop Down Options'!$H$4,(1+'Sacred Life &amp; Worship'!$K117)*'Sacred Life &amp; Worship'!$H117,IF('Sacred Life &amp; Worship'!$J117='Drop Down Options'!$H$5,'Sacred Life &amp; Worship'!$H117+'Sacred Life &amp; Worship'!$L117,IF($J117='Drop Down Options'!$H$6,'Sacred Life &amp; Worship'!$M117,"CHECK")))), 0)</f>
        <v>0</v>
      </c>
      <c r="P117" s="29">
        <f t="shared" si="101"/>
        <v>0</v>
      </c>
      <c r="Q117" s="31">
        <f t="shared" si="102"/>
        <v>0</v>
      </c>
      <c r="R117" s="29">
        <f t="shared" si="107"/>
        <v>0</v>
      </c>
      <c r="S117" s="31">
        <f t="shared" si="84"/>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08"/>
        <v>0</v>
      </c>
      <c r="AK117" s="195" t="str">
        <f t="shared" si="105"/>
        <v>In Balance</v>
      </c>
    </row>
    <row r="118" spans="2:37" s="208" customFormat="1" outlineLevel="1" x14ac:dyDescent="0.25">
      <c r="B118" s="172">
        <v>113</v>
      </c>
      <c r="C118" s="205" t="s">
        <v>865</v>
      </c>
      <c r="D118" s="206" t="s">
        <v>616</v>
      </c>
      <c r="E118" s="34">
        <f>SUM(E105:E112)+E115+SUM(E116:E117)</f>
        <v>0</v>
      </c>
      <c r="F118" s="34">
        <f>SUM(F105:F112)+F115+SUM(F116:F117)</f>
        <v>0</v>
      </c>
      <c r="G118" s="34">
        <f t="shared" ref="G118" si="109">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2"/>
        <v>0</v>
      </c>
      <c r="R118" s="34">
        <f>SUM(R105:R112)+R115+SUM(R116:R117)</f>
        <v>0</v>
      </c>
      <c r="S118" s="36">
        <f t="shared" si="84"/>
        <v>0</v>
      </c>
      <c r="T118" s="206" t="str">
        <f>IF(AND(ABS(Q118)&gt;'Assumptions - Arch'!$D$54, ABS(P118)&gt;'Assumptions - Arch'!$D$55), "Variance Explanation Required", "Variance Explanation Not Required")</f>
        <v>Variance Explanation Not Required</v>
      </c>
      <c r="U118" s="207"/>
      <c r="W118" s="209"/>
      <c r="X118" s="34">
        <f t="shared" ref="X118:AJ118" si="110">SUM(X105:X112)+X115+SUM(X116:X117)</f>
        <v>0</v>
      </c>
      <c r="Y118" s="34">
        <f t="shared" si="110"/>
        <v>0</v>
      </c>
      <c r="Z118" s="34">
        <f t="shared" si="110"/>
        <v>0</v>
      </c>
      <c r="AA118" s="34">
        <f t="shared" si="110"/>
        <v>0</v>
      </c>
      <c r="AB118" s="34">
        <f t="shared" si="110"/>
        <v>0</v>
      </c>
      <c r="AC118" s="34">
        <f t="shared" si="110"/>
        <v>0</v>
      </c>
      <c r="AD118" s="34">
        <f t="shared" si="110"/>
        <v>0</v>
      </c>
      <c r="AE118" s="34">
        <f t="shared" si="110"/>
        <v>0</v>
      </c>
      <c r="AF118" s="34">
        <f t="shared" si="110"/>
        <v>0</v>
      </c>
      <c r="AG118" s="34">
        <f t="shared" si="110"/>
        <v>0</v>
      </c>
      <c r="AH118" s="34">
        <f t="shared" si="110"/>
        <v>0</v>
      </c>
      <c r="AI118" s="34">
        <f t="shared" si="110"/>
        <v>0</v>
      </c>
      <c r="AJ118" s="34">
        <f t="shared" si="110"/>
        <v>0</v>
      </c>
      <c r="AK118" s="210" t="str">
        <f t="shared" si="105"/>
        <v>In Balance</v>
      </c>
    </row>
    <row r="119" spans="2:37" outlineLevel="2" x14ac:dyDescent="0.2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2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Options'!$H$3,(1+$I120)*'Sacred Life &amp; Worship'!$H120,IF('Sacred Life &amp; Worship'!$J120='Drop Down Options'!$H$4,(1+'Sacred Life &amp; Worship'!$K120)*'Sacred Life &amp; Worship'!$H120,IF('Sacred Life &amp; Worship'!$J120='Drop Down Options'!$H$5,'Sacred Life &amp; Worship'!$H120+'Sacred Life &amp; Worship'!$L120,IF($J120='Drop Down Options'!$H$6,'Sacred Life &amp; Worship'!$M120,"CHECK")))), 0)</f>
        <v>0</v>
      </c>
      <c r="P120" s="29">
        <f t="shared" ref="P120:P140" si="111">ROUND(($O120-$H120),0)</f>
        <v>0</v>
      </c>
      <c r="Q120" s="31">
        <f t="shared" ref="Q120:Q144" si="112">IFERROR(P120/H120, 0)</f>
        <v>0</v>
      </c>
      <c r="R120" s="29">
        <f t="shared" ref="R120:R126" si="113">ROUND(($O120-$F120),0)</f>
        <v>0</v>
      </c>
      <c r="S120" s="31">
        <f t="shared" si="84"/>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4">SUM(X120:AI120)</f>
        <v>0</v>
      </c>
      <c r="AK120" s="195" t="str">
        <f t="shared" ref="AK120:AK144" si="115">IF(AJ120=O120,"In Balance",CONCATENATE("Out of Balance by $",AJ120-O120))</f>
        <v>In Balance</v>
      </c>
    </row>
    <row r="121" spans="2:37" outlineLevel="2" x14ac:dyDescent="0.2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Options'!$H$3,(1+$I121)*'Sacred Life &amp; Worship'!$H121,IF('Sacred Life &amp; Worship'!$J121='Drop Down Options'!$H$4,(1+'Sacred Life &amp; Worship'!$K121)*'Sacred Life &amp; Worship'!$H121,IF('Sacred Life &amp; Worship'!$J121='Drop Down Options'!$H$5,'Sacred Life &amp; Worship'!$H121+'Sacred Life &amp; Worship'!$L121,IF($J121='Drop Down Options'!$H$6,'Sacred Life &amp; Worship'!$M121,"CHECK")))), 0)</f>
        <v>0</v>
      </c>
      <c r="P121" s="29">
        <f t="shared" si="111"/>
        <v>0</v>
      </c>
      <c r="Q121" s="31">
        <f t="shared" si="112"/>
        <v>0</v>
      </c>
      <c r="R121" s="29">
        <f t="shared" si="113"/>
        <v>0</v>
      </c>
      <c r="S121" s="31">
        <f t="shared" si="84"/>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4"/>
        <v>0</v>
      </c>
      <c r="AK121" s="195" t="str">
        <f t="shared" si="115"/>
        <v>In Balance</v>
      </c>
    </row>
    <row r="122" spans="2:37" outlineLevel="2" x14ac:dyDescent="0.2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Options'!$H$3,(1+$I122)*'Sacred Life &amp; Worship'!$H122,IF('Sacred Life &amp; Worship'!$J122='Drop Down Options'!$H$4,(1+'Sacred Life &amp; Worship'!$K122)*'Sacred Life &amp; Worship'!$H122,IF('Sacred Life &amp; Worship'!$J122='Drop Down Options'!$H$5,'Sacred Life &amp; Worship'!$H122+'Sacred Life &amp; Worship'!$L122,IF($J122='Drop Down Options'!$H$6,'Sacred Life &amp; Worship'!$M122,"CHECK")))), 0)</f>
        <v>0</v>
      </c>
      <c r="P122" s="29">
        <f t="shared" si="111"/>
        <v>0</v>
      </c>
      <c r="Q122" s="31">
        <f t="shared" si="112"/>
        <v>0</v>
      </c>
      <c r="R122" s="29">
        <f t="shared" si="113"/>
        <v>0</v>
      </c>
      <c r="S122" s="31">
        <f t="shared" si="84"/>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4"/>
        <v>0</v>
      </c>
      <c r="AK122" s="195" t="str">
        <f t="shared" si="115"/>
        <v>In Balance</v>
      </c>
    </row>
    <row r="123" spans="2:37" outlineLevel="2" x14ac:dyDescent="0.2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Options'!$H$3,(1+$I123)*'Sacred Life &amp; Worship'!$H123,IF('Sacred Life &amp; Worship'!$J123='Drop Down Options'!$H$4,(1+'Sacred Life &amp; Worship'!$K123)*'Sacred Life &amp; Worship'!$H123,IF('Sacred Life &amp; Worship'!$J123='Drop Down Options'!$H$5,'Sacred Life &amp; Worship'!$H123+'Sacred Life &amp; Worship'!$L123,IF($J123='Drop Down Options'!$H$6,'Sacred Life &amp; Worship'!$M123,"CHECK")))), 0)</f>
        <v>0</v>
      </c>
      <c r="P123" s="29">
        <f t="shared" si="111"/>
        <v>0</v>
      </c>
      <c r="Q123" s="31">
        <f t="shared" si="112"/>
        <v>0</v>
      </c>
      <c r="R123" s="29">
        <f t="shared" si="113"/>
        <v>0</v>
      </c>
      <c r="S123" s="31">
        <f t="shared" si="84"/>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4"/>
        <v>0</v>
      </c>
      <c r="AK123" s="195" t="str">
        <f t="shared" si="115"/>
        <v>In Balance</v>
      </c>
    </row>
    <row r="124" spans="2:37" outlineLevel="2" x14ac:dyDescent="0.2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Options'!$H$3,(1+$I124)*'Sacred Life &amp; Worship'!$H124,IF('Sacred Life &amp; Worship'!$J124='Drop Down Options'!$H$4,(1+'Sacred Life &amp; Worship'!$K124)*'Sacred Life &amp; Worship'!$H124,IF('Sacred Life &amp; Worship'!$J124='Drop Down Options'!$H$5,'Sacred Life &amp; Worship'!$H124+'Sacred Life &amp; Worship'!$L124,IF($J124='Drop Down Options'!$H$6,'Sacred Life &amp; Worship'!$M124,"CHECK")))), 0)</f>
        <v>0</v>
      </c>
      <c r="P124" s="29">
        <f t="shared" si="111"/>
        <v>0</v>
      </c>
      <c r="Q124" s="31">
        <f t="shared" si="112"/>
        <v>0</v>
      </c>
      <c r="R124" s="29">
        <f t="shared" si="113"/>
        <v>0</v>
      </c>
      <c r="S124" s="31">
        <f t="shared" si="84"/>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4"/>
        <v>0</v>
      </c>
      <c r="AK124" s="195" t="str">
        <f t="shared" si="115"/>
        <v>In Balance</v>
      </c>
    </row>
    <row r="125" spans="2:37" outlineLevel="2" x14ac:dyDescent="0.2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Options'!$H$3,(1+$I125)*'Sacred Life &amp; Worship'!$H125,IF('Sacred Life &amp; Worship'!$J125='Drop Down Options'!$H$4,(1+'Sacred Life &amp; Worship'!$K125)*'Sacred Life &amp; Worship'!$H125,IF('Sacred Life &amp; Worship'!$J125='Drop Down Options'!$H$5,'Sacred Life &amp; Worship'!$H125+'Sacred Life &amp; Worship'!$L125,IF($J125='Drop Down Options'!$H$6,'Sacred Life &amp; Worship'!$M125,"CHECK")))), 0)</f>
        <v>0</v>
      </c>
      <c r="P125" s="29">
        <f t="shared" si="111"/>
        <v>0</v>
      </c>
      <c r="Q125" s="31">
        <f t="shared" si="112"/>
        <v>0</v>
      </c>
      <c r="R125" s="29">
        <f t="shared" si="113"/>
        <v>0</v>
      </c>
      <c r="S125" s="31">
        <f t="shared" si="84"/>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4"/>
        <v>0</v>
      </c>
      <c r="AK125" s="195" t="str">
        <f t="shared" si="115"/>
        <v>In Balance</v>
      </c>
    </row>
    <row r="126" spans="2:37" outlineLevel="2" x14ac:dyDescent="0.2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Options'!$H$3,(1+$I126)*'Sacred Life &amp; Worship'!$H126,IF('Sacred Life &amp; Worship'!$J126='Drop Down Options'!$H$4,(1+'Sacred Life &amp; Worship'!$K126)*'Sacred Life &amp; Worship'!$H126,IF('Sacred Life &amp; Worship'!$J126='Drop Down Options'!$H$5,'Sacred Life &amp; Worship'!$H126+'Sacred Life &amp; Worship'!$L126,IF($J126='Drop Down Options'!$H$6,'Sacred Life &amp; Worship'!$M126,"CHECK")))), 0)</f>
        <v>0</v>
      </c>
      <c r="P126" s="29">
        <f t="shared" si="111"/>
        <v>0</v>
      </c>
      <c r="Q126" s="31">
        <f t="shared" si="112"/>
        <v>0</v>
      </c>
      <c r="R126" s="29">
        <f t="shared" si="113"/>
        <v>0</v>
      </c>
      <c r="S126" s="31">
        <f t="shared" si="84"/>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4"/>
        <v>0</v>
      </c>
      <c r="AK126" s="195" t="str">
        <f t="shared" si="115"/>
        <v>In Balance</v>
      </c>
    </row>
    <row r="127" spans="2:37" s="243" customFormat="1" ht="13.5" customHeight="1" outlineLevel="2" x14ac:dyDescent="0.2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2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2"/>
        <v>0</v>
      </c>
      <c r="R128" s="40">
        <f>SUM(R126:R127)</f>
        <v>0</v>
      </c>
      <c r="S128" s="46">
        <f t="shared" si="84"/>
        <v>0</v>
      </c>
      <c r="T128" s="235"/>
      <c r="U128" s="238"/>
      <c r="W128" s="239"/>
      <c r="X128" s="240">
        <f>X126+X127</f>
        <v>0</v>
      </c>
      <c r="Y128" s="240">
        <f t="shared" ref="Y128:AJ128" si="116">Y126+Y127</f>
        <v>0</v>
      </c>
      <c r="Z128" s="240">
        <f t="shared" si="116"/>
        <v>0</v>
      </c>
      <c r="AA128" s="240">
        <f t="shared" si="116"/>
        <v>0</v>
      </c>
      <c r="AB128" s="240">
        <f t="shared" si="116"/>
        <v>0</v>
      </c>
      <c r="AC128" s="240">
        <f t="shared" si="116"/>
        <v>0</v>
      </c>
      <c r="AD128" s="240">
        <f t="shared" si="116"/>
        <v>0</v>
      </c>
      <c r="AE128" s="240">
        <f t="shared" si="116"/>
        <v>0</v>
      </c>
      <c r="AF128" s="240">
        <f t="shared" si="116"/>
        <v>0</v>
      </c>
      <c r="AG128" s="240">
        <f t="shared" si="116"/>
        <v>0</v>
      </c>
      <c r="AH128" s="240">
        <f t="shared" si="116"/>
        <v>0</v>
      </c>
      <c r="AI128" s="240">
        <f t="shared" si="116"/>
        <v>0</v>
      </c>
      <c r="AJ128" s="240">
        <f t="shared" si="116"/>
        <v>0</v>
      </c>
      <c r="AK128" s="241" t="str">
        <f t="shared" si="115"/>
        <v>In Balance</v>
      </c>
    </row>
    <row r="129" spans="2:37" outlineLevel="2" x14ac:dyDescent="0.2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Options'!$H$3,(1+$I129)*'Sacred Life &amp; Worship'!$H129,IF('Sacred Life &amp; Worship'!$J129='Drop Down Options'!$H$4,(1+'Sacred Life &amp; Worship'!$K129)*'Sacred Life &amp; Worship'!$H129,IF('Sacred Life &amp; Worship'!$J129='Drop Down Options'!$H$5,'Sacred Life &amp; Worship'!$H129+'Sacred Life &amp; Worship'!$L129,IF($J129='Drop Down Options'!$H$6,'Sacred Life &amp; Worship'!$M129,"CHECK")))), 0)</f>
        <v>0</v>
      </c>
      <c r="P129" s="29">
        <f t="shared" si="111"/>
        <v>0</v>
      </c>
      <c r="Q129" s="31">
        <f t="shared" si="112"/>
        <v>0</v>
      </c>
      <c r="R129" s="29">
        <f t="shared" ref="R129:R135" si="117">ROUND(($O129-$F129),0)</f>
        <v>0</v>
      </c>
      <c r="S129" s="31">
        <f t="shared" si="84"/>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18">SUM(X129:AI129)</f>
        <v>0</v>
      </c>
      <c r="AK129" s="195" t="str">
        <f t="shared" si="115"/>
        <v>In Balance</v>
      </c>
    </row>
    <row r="130" spans="2:37" outlineLevel="2" x14ac:dyDescent="0.2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Options'!$H$3,(1+$I130)*'Sacred Life &amp; Worship'!$H130,IF('Sacred Life &amp; Worship'!$J130='Drop Down Options'!$H$4,(1+'Sacred Life &amp; Worship'!$K130)*'Sacred Life &amp; Worship'!$H130,IF('Sacred Life &amp; Worship'!$J130='Drop Down Options'!$H$5,'Sacred Life &amp; Worship'!$H130+'Sacred Life &amp; Worship'!$L130,IF($J130='Drop Down Options'!$H$6,'Sacred Life &amp; Worship'!$M130,"CHECK")))), 0)</f>
        <v>0</v>
      </c>
      <c r="P130" s="29">
        <f t="shared" si="111"/>
        <v>0</v>
      </c>
      <c r="Q130" s="31">
        <f t="shared" si="112"/>
        <v>0</v>
      </c>
      <c r="R130" s="29">
        <f t="shared" si="117"/>
        <v>0</v>
      </c>
      <c r="S130" s="31">
        <f t="shared" si="84"/>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18"/>
        <v>0</v>
      </c>
      <c r="AK130" s="195" t="str">
        <f t="shared" si="115"/>
        <v>In Balance</v>
      </c>
    </row>
    <row r="131" spans="2:37" outlineLevel="2" x14ac:dyDescent="0.2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Options'!$H$3,(1+$I131)*'Sacred Life &amp; Worship'!$H131,IF('Sacred Life &amp; Worship'!$J131='Drop Down Options'!$H$4,(1+'Sacred Life &amp; Worship'!$K131)*'Sacred Life &amp; Worship'!$H131,IF('Sacred Life &amp; Worship'!$J131='Drop Down Options'!$H$5,'Sacred Life &amp; Worship'!$H131+'Sacred Life &amp; Worship'!$L131,IF($J131='Drop Down Options'!$H$6,'Sacred Life &amp; Worship'!$M131,"CHECK")))), 0)</f>
        <v>0</v>
      </c>
      <c r="P131" s="29">
        <f t="shared" si="111"/>
        <v>0</v>
      </c>
      <c r="Q131" s="31">
        <f t="shared" si="112"/>
        <v>0</v>
      </c>
      <c r="R131" s="29">
        <f t="shared" si="117"/>
        <v>0</v>
      </c>
      <c r="S131" s="31">
        <f t="shared" si="84"/>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18"/>
        <v>0</v>
      </c>
      <c r="AK131" s="195" t="str">
        <f t="shared" si="115"/>
        <v>In Balance</v>
      </c>
    </row>
    <row r="132" spans="2:37" outlineLevel="2" x14ac:dyDescent="0.2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Options'!$H$3,(1+$I132)*'Sacred Life &amp; Worship'!$H132,IF('Sacred Life &amp; Worship'!$J132='Drop Down Options'!$H$4,(1+'Sacred Life &amp; Worship'!$K132)*'Sacred Life &amp; Worship'!$H132,IF('Sacred Life &amp; Worship'!$J132='Drop Down Options'!$H$5,'Sacred Life &amp; Worship'!$H132+'Sacred Life &amp; Worship'!$L132,IF($J132='Drop Down Options'!$H$6,'Sacred Life &amp; Worship'!$M132,"CHECK")))), 0)</f>
        <v>0</v>
      </c>
      <c r="P132" s="29">
        <f t="shared" si="111"/>
        <v>0</v>
      </c>
      <c r="Q132" s="31">
        <f>IFERROR(P132/H132, 0)</f>
        <v>0</v>
      </c>
      <c r="R132" s="29">
        <f t="shared" si="117"/>
        <v>0</v>
      </c>
      <c r="S132" s="31">
        <f t="shared" si="84"/>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18"/>
        <v>0</v>
      </c>
      <c r="AK132" s="195" t="str">
        <f t="shared" si="115"/>
        <v>In Balance</v>
      </c>
    </row>
    <row r="133" spans="2:37" outlineLevel="2" x14ac:dyDescent="0.2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Options'!$H$3,(1+$I133)*'Sacred Life &amp; Worship'!$H133,IF('Sacred Life &amp; Worship'!$J133='Drop Down Options'!$H$4,(1+'Sacred Life &amp; Worship'!$K133)*'Sacred Life &amp; Worship'!$H133,IF('Sacred Life &amp; Worship'!$J133='Drop Down Options'!$H$5,'Sacred Life &amp; Worship'!$H133+'Sacred Life &amp; Worship'!$L133,IF($J133='Drop Down Options'!$H$6,'Sacred Life &amp; Worship'!$M133,"CHECK")))), 0)</f>
        <v>0</v>
      </c>
      <c r="P133" s="29">
        <f t="shared" si="111"/>
        <v>0</v>
      </c>
      <c r="Q133" s="31">
        <f t="shared" si="112"/>
        <v>0</v>
      </c>
      <c r="R133" s="29">
        <f t="shared" si="117"/>
        <v>0</v>
      </c>
      <c r="S133" s="31">
        <f t="shared" si="84"/>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18"/>
        <v>0</v>
      </c>
      <c r="AK133" s="195" t="str">
        <f t="shared" si="115"/>
        <v>In Balance</v>
      </c>
    </row>
    <row r="134" spans="2:37" outlineLevel="2" x14ac:dyDescent="0.2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Options'!$H$3,(1+$I134)*'Sacred Life &amp; Worship'!$H134,IF('Sacred Life &amp; Worship'!$J134='Drop Down Options'!$H$4,(1+'Sacred Life &amp; Worship'!$K134)*'Sacred Life &amp; Worship'!$H134,IF('Sacred Life &amp; Worship'!$J134='Drop Down Options'!$H$5,'Sacred Life &amp; Worship'!$H134+'Sacred Life &amp; Worship'!$L134,IF($J134='Drop Down Options'!$H$6,'Sacred Life &amp; Worship'!$M134,"CHECK")))), 0)</f>
        <v>0</v>
      </c>
      <c r="P134" s="29">
        <f t="shared" si="111"/>
        <v>0</v>
      </c>
      <c r="Q134" s="31">
        <f t="shared" si="112"/>
        <v>0</v>
      </c>
      <c r="R134" s="29">
        <f t="shared" si="117"/>
        <v>0</v>
      </c>
      <c r="S134" s="31">
        <f t="shared" si="84"/>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18"/>
        <v>0</v>
      </c>
      <c r="AK134" s="195" t="str">
        <f t="shared" si="115"/>
        <v>In Balance</v>
      </c>
    </row>
    <row r="135" spans="2:37" outlineLevel="2" x14ac:dyDescent="0.2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Options'!$H$3,(1+$I135)*'Sacred Life &amp; Worship'!$H135,IF('Sacred Life &amp; Worship'!$J135='Drop Down Options'!$H$4,(1+'Sacred Life &amp; Worship'!$K135)*'Sacred Life &amp; Worship'!$H135,IF('Sacred Life &amp; Worship'!$J135='Drop Down Options'!$H$5,'Sacred Life &amp; Worship'!$H135+'Sacred Life &amp; Worship'!$L135,IF($J135='Drop Down Options'!$H$6,'Sacred Life &amp; Worship'!$M135,"CHECK")))), 0)</f>
        <v>0</v>
      </c>
      <c r="P135" s="29">
        <f t="shared" si="111"/>
        <v>0</v>
      </c>
      <c r="Q135" s="31">
        <f t="shared" si="112"/>
        <v>0</v>
      </c>
      <c r="R135" s="29">
        <f t="shared" si="117"/>
        <v>0</v>
      </c>
      <c r="S135" s="31">
        <f t="shared" si="84"/>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18"/>
        <v>0</v>
      </c>
      <c r="AK135" s="195" t="str">
        <f t="shared" si="115"/>
        <v>In Balance</v>
      </c>
    </row>
    <row r="136" spans="2:37" outlineLevel="2" x14ac:dyDescent="0.2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2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Options'!$H$3,(1+$I137)*'Sacred Life &amp; Worship'!$H137,IF('Sacred Life &amp; Worship'!$J137='Drop Down Options'!$H$4,(1+'Sacred Life &amp; Worship'!$K137)*'Sacred Life &amp; Worship'!$H137,IF('Sacred Life &amp; Worship'!$J137='Drop Down Options'!$H$5,'Sacred Life &amp; Worship'!$H137+'Sacred Life &amp; Worship'!$L137,IF($J137='Drop Down Options'!$H$6,'Sacred Life &amp; Worship'!$M137,"CHECK")))), 0)</f>
        <v>0</v>
      </c>
      <c r="P137" s="29">
        <f t="shared" si="111"/>
        <v>0</v>
      </c>
      <c r="Q137" s="31">
        <f t="shared" si="112"/>
        <v>0</v>
      </c>
      <c r="R137" s="29">
        <f>ROUND(($O137-$F137),0)</f>
        <v>0</v>
      </c>
      <c r="S137" s="31">
        <f t="shared" si="84"/>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18"/>
        <v>0</v>
      </c>
      <c r="AK137" s="195" t="str">
        <f t="shared" si="115"/>
        <v>In Balance</v>
      </c>
    </row>
    <row r="138" spans="2:37" outlineLevel="2" x14ac:dyDescent="0.2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2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Options'!$H$3,(1+$I139)*'Sacred Life &amp; Worship'!$H139,IF('Sacred Life &amp; Worship'!$J139='Drop Down Options'!$H$4,(1+'Sacred Life &amp; Worship'!$K139)*'Sacred Life &amp; Worship'!$H139,IF('Sacred Life &amp; Worship'!$J139='Drop Down Options'!$H$5,'Sacred Life &amp; Worship'!$H139+'Sacred Life &amp; Worship'!$L139,IF($J139='Drop Down Options'!$H$6,'Sacred Life &amp; Worship'!$M139,"CHECK")))), 0)</f>
        <v>0</v>
      </c>
      <c r="P139" s="29">
        <f t="shared" si="111"/>
        <v>0</v>
      </c>
      <c r="Q139" s="31">
        <f t="shared" si="112"/>
        <v>0</v>
      </c>
      <c r="R139" s="29">
        <f t="shared" ref="R139:R140" si="119">ROUND(($O139-$F139),0)</f>
        <v>0</v>
      </c>
      <c r="S139" s="31">
        <f t="shared" si="84"/>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18"/>
        <v>0</v>
      </c>
      <c r="AK139" s="195" t="str">
        <f t="shared" si="115"/>
        <v>In Balance</v>
      </c>
    </row>
    <row r="140" spans="2:37" outlineLevel="2" x14ac:dyDescent="0.2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Options'!$H$3,(1+$I140)*'Sacred Life &amp; Worship'!$H140,IF('Sacred Life &amp; Worship'!$J140='Drop Down Options'!$H$4,(1+'Sacred Life &amp; Worship'!$K140)*'Sacred Life &amp; Worship'!$H140,IF('Sacred Life &amp; Worship'!$J140='Drop Down Options'!$H$5,'Sacred Life &amp; Worship'!$H140+'Sacred Life &amp; Worship'!$L140,IF($J140='Drop Down Options'!$H$6,'Sacred Life &amp; Worship'!$M140,"CHECK")))), 0)</f>
        <v>0</v>
      </c>
      <c r="P140" s="29">
        <f t="shared" si="111"/>
        <v>0</v>
      </c>
      <c r="Q140" s="31">
        <f t="shared" si="112"/>
        <v>0</v>
      </c>
      <c r="R140" s="29">
        <f t="shared" si="119"/>
        <v>0</v>
      </c>
      <c r="S140" s="31">
        <f t="shared" si="84"/>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18"/>
        <v>0</v>
      </c>
      <c r="AK140" s="195" t="str">
        <f t="shared" si="115"/>
        <v>In Balance</v>
      </c>
    </row>
    <row r="141" spans="2:37" outlineLevel="2" x14ac:dyDescent="0.2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2"/>
        <v>0</v>
      </c>
      <c r="R141" s="40">
        <f>SUM(R139:R140)</f>
        <v>0</v>
      </c>
      <c r="S141" s="730">
        <f t="shared" si="84"/>
        <v>0</v>
      </c>
      <c r="T141" s="245"/>
      <c r="U141" s="246"/>
      <c r="W141" s="239"/>
      <c r="X141" s="240">
        <f>X139+X140</f>
        <v>0</v>
      </c>
      <c r="Y141" s="240">
        <f t="shared" ref="Y141:AJ141" si="120">Y139+Y140</f>
        <v>0</v>
      </c>
      <c r="Z141" s="240">
        <f t="shared" si="120"/>
        <v>0</v>
      </c>
      <c r="AA141" s="240">
        <f t="shared" si="120"/>
        <v>0</v>
      </c>
      <c r="AB141" s="240">
        <f t="shared" si="120"/>
        <v>0</v>
      </c>
      <c r="AC141" s="240">
        <f t="shared" si="120"/>
        <v>0</v>
      </c>
      <c r="AD141" s="240">
        <f t="shared" si="120"/>
        <v>0</v>
      </c>
      <c r="AE141" s="240">
        <f t="shared" si="120"/>
        <v>0</v>
      </c>
      <c r="AF141" s="240">
        <f t="shared" si="120"/>
        <v>0</v>
      </c>
      <c r="AG141" s="240">
        <f t="shared" si="120"/>
        <v>0</v>
      </c>
      <c r="AH141" s="240">
        <f t="shared" si="120"/>
        <v>0</v>
      </c>
      <c r="AI141" s="240">
        <f t="shared" si="120"/>
        <v>0</v>
      </c>
      <c r="AJ141" s="240">
        <f t="shared" si="120"/>
        <v>0</v>
      </c>
      <c r="AK141" s="241" t="str">
        <f t="shared" si="115"/>
        <v>In Balance</v>
      </c>
    </row>
    <row r="142" spans="2:37" s="208" customFormat="1" outlineLevel="1" x14ac:dyDescent="0.2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2"/>
        <v>0</v>
      </c>
      <c r="R142" s="34">
        <f>SUM(R120:R125)+R128+SUM(R129:R138)+R141</f>
        <v>0</v>
      </c>
      <c r="S142" s="36">
        <f t="shared" ref="S142:S144" si="121">IFERROR(R142/F142, 0)</f>
        <v>0</v>
      </c>
      <c r="T142" s="206"/>
      <c r="U142" s="207"/>
      <c r="W142" s="209"/>
      <c r="X142" s="34">
        <f>SUM(X120:X125)+X128+SUM(X129:X138)+X141</f>
        <v>0</v>
      </c>
      <c r="Y142" s="34">
        <f t="shared" ref="Y142:AJ142" si="122">SUM(Y120:Y125)+Y128+SUM(Y129:Y138)+Y141</f>
        <v>0</v>
      </c>
      <c r="Z142" s="34">
        <f t="shared" si="122"/>
        <v>0</v>
      </c>
      <c r="AA142" s="34">
        <f t="shared" si="122"/>
        <v>0</v>
      </c>
      <c r="AB142" s="34">
        <f t="shared" si="122"/>
        <v>0</v>
      </c>
      <c r="AC142" s="34">
        <f t="shared" si="122"/>
        <v>0</v>
      </c>
      <c r="AD142" s="34">
        <f t="shared" si="122"/>
        <v>0</v>
      </c>
      <c r="AE142" s="34">
        <f t="shared" si="122"/>
        <v>0</v>
      </c>
      <c r="AF142" s="34">
        <f t="shared" si="122"/>
        <v>0</v>
      </c>
      <c r="AG142" s="34">
        <f t="shared" si="122"/>
        <v>0</v>
      </c>
      <c r="AH142" s="34">
        <f t="shared" si="122"/>
        <v>0</v>
      </c>
      <c r="AI142" s="34">
        <f t="shared" si="122"/>
        <v>0</v>
      </c>
      <c r="AJ142" s="34">
        <f t="shared" si="122"/>
        <v>0</v>
      </c>
      <c r="AK142" s="80" t="str">
        <f t="shared" si="115"/>
        <v>In Balance</v>
      </c>
    </row>
    <row r="143" spans="2:37" s="208" customFormat="1" x14ac:dyDescent="0.2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2"/>
        <v>0</v>
      </c>
      <c r="R143" s="43">
        <f>SUM(R142+R118+R103+R90)</f>
        <v>0</v>
      </c>
      <c r="S143" s="44">
        <f t="shared" si="121"/>
        <v>0</v>
      </c>
      <c r="T143" s="230"/>
      <c r="U143" s="231"/>
      <c r="W143" s="232"/>
      <c r="X143" s="43">
        <f>SUM(X142+X118+X103+X90)</f>
        <v>0</v>
      </c>
      <c r="Y143" s="43">
        <f t="shared" ref="Y143:AJ143" si="123">SUM(Y142+Y118+Y103+Y90)</f>
        <v>0</v>
      </c>
      <c r="Z143" s="43">
        <f t="shared" si="123"/>
        <v>0</v>
      </c>
      <c r="AA143" s="43">
        <f t="shared" si="123"/>
        <v>0</v>
      </c>
      <c r="AB143" s="43">
        <f t="shared" si="123"/>
        <v>0</v>
      </c>
      <c r="AC143" s="43">
        <f t="shared" si="123"/>
        <v>0</v>
      </c>
      <c r="AD143" s="43">
        <f t="shared" si="123"/>
        <v>0</v>
      </c>
      <c r="AE143" s="43">
        <f t="shared" si="123"/>
        <v>0</v>
      </c>
      <c r="AF143" s="43">
        <f t="shared" si="123"/>
        <v>0</v>
      </c>
      <c r="AG143" s="43">
        <f t="shared" si="123"/>
        <v>0</v>
      </c>
      <c r="AH143" s="43">
        <f t="shared" si="123"/>
        <v>0</v>
      </c>
      <c r="AI143" s="43">
        <f t="shared" si="123"/>
        <v>0</v>
      </c>
      <c r="AJ143" s="43">
        <f t="shared" si="123"/>
        <v>0</v>
      </c>
      <c r="AK143" s="81" t="str">
        <f t="shared" si="115"/>
        <v>In Balance</v>
      </c>
    </row>
    <row r="144" spans="2:37" s="256" customFormat="1" ht="23.25" customHeight="1" thickBot="1" x14ac:dyDescent="0.3">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2"/>
        <v>0</v>
      </c>
      <c r="R144" s="302">
        <f>R70-R143</f>
        <v>0</v>
      </c>
      <c r="S144" s="305">
        <f t="shared" si="121"/>
        <v>0</v>
      </c>
      <c r="T144" s="362"/>
      <c r="U144" s="363"/>
      <c r="W144" s="364"/>
      <c r="X144" s="302">
        <f t="shared" ref="X144:AJ144" si="124">X70-X143</f>
        <v>0</v>
      </c>
      <c r="Y144" s="302">
        <f t="shared" si="124"/>
        <v>0</v>
      </c>
      <c r="Z144" s="302">
        <f t="shared" si="124"/>
        <v>0</v>
      </c>
      <c r="AA144" s="302">
        <f t="shared" si="124"/>
        <v>0</v>
      </c>
      <c r="AB144" s="302">
        <f t="shared" si="124"/>
        <v>0</v>
      </c>
      <c r="AC144" s="302">
        <f t="shared" si="124"/>
        <v>0</v>
      </c>
      <c r="AD144" s="302">
        <f t="shared" si="124"/>
        <v>0</v>
      </c>
      <c r="AE144" s="302">
        <f t="shared" si="124"/>
        <v>0</v>
      </c>
      <c r="AF144" s="302">
        <f t="shared" si="124"/>
        <v>0</v>
      </c>
      <c r="AG144" s="302">
        <f t="shared" si="124"/>
        <v>0</v>
      </c>
      <c r="AH144" s="302">
        <f t="shared" si="124"/>
        <v>0</v>
      </c>
      <c r="AI144" s="302">
        <f t="shared" si="124"/>
        <v>0</v>
      </c>
      <c r="AJ144" s="302">
        <f t="shared" si="124"/>
        <v>0</v>
      </c>
      <c r="AK144" s="310" t="str">
        <f t="shared" si="115"/>
        <v>In Balance</v>
      </c>
    </row>
    <row r="145" spans="2:37" s="256" customFormat="1" ht="11.25" customHeight="1" x14ac:dyDescent="0.2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2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3">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2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25">
      <c r="B149" s="172">
        <v>144</v>
      </c>
      <c r="C149" s="192">
        <v>3430</v>
      </c>
      <c r="D149" s="193" t="s">
        <v>1186</v>
      </c>
      <c r="E149" s="13"/>
      <c r="F149" s="13"/>
      <c r="G149" s="13"/>
      <c r="H149" s="29">
        <f>IFERROR(($G149/'FY 2026-27 Budget Summary'!$F$8)*12, 0)</f>
        <v>0</v>
      </c>
      <c r="I149" s="49"/>
      <c r="J149" s="204" t="s">
        <v>844</v>
      </c>
      <c r="K149" s="32"/>
      <c r="L149" s="32"/>
      <c r="M149" s="13"/>
      <c r="N149" s="15"/>
      <c r="O149" s="29">
        <f>ROUND(IF($J149='Drop Down Options'!$H$3,(1+$I149)*'Sacred Life &amp; Worship'!$H149,IF('Sacred Life &amp; Worship'!$J149='Drop Down Options'!$H$4,(1+'Sacred Life &amp; Worship'!$K149)*'Sacred Life &amp; Worship'!$H149,IF('Sacred Life &amp; Worship'!$J149='Drop Down Options'!$H$5,'Sacred Life &amp; Worship'!$H149+'Sacred Life &amp; Worship'!$L149,IF($J149='Drop Down Options'!$H$6,'Sacred Life &amp; Worship'!$M149,"CHECK")))), 0)</f>
        <v>0</v>
      </c>
      <c r="P149" s="29">
        <f t="shared" ref="P149" si="125">ROUND(($O149-$H149),0)</f>
        <v>0</v>
      </c>
      <c r="Q149" s="31">
        <f t="shared" ref="Q149:Q150" si="126">IFERROR(P149/H149, 0)</f>
        <v>0</v>
      </c>
      <c r="R149" s="29">
        <f t="shared" ref="R149:R150" si="127">ROUND(($O149-$F149),0)</f>
        <v>0</v>
      </c>
      <c r="S149" s="31">
        <f t="shared" ref="S149:S151" si="12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29">SUM(X149:AI149)</f>
        <v>0</v>
      </c>
      <c r="AK149" s="195" t="str">
        <f t="shared" ref="AK149" si="130">IF(AJ149=O149,"In Balance",CONCATENATE("Out of Balance by $",AJ149-O149))</f>
        <v>In Balance</v>
      </c>
    </row>
    <row r="150" spans="2:37" s="256" customFormat="1" ht="11.25" customHeight="1" outlineLevel="1" x14ac:dyDescent="0.2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Options'!$H$6,'Sacred Life &amp; Worship'!$M150,"CHECK"), 0)</f>
        <v>0</v>
      </c>
      <c r="P150" s="29">
        <f>ROUND(($O150-$H150),0)</f>
        <v>0</v>
      </c>
      <c r="Q150" s="78">
        <f t="shared" si="126"/>
        <v>0</v>
      </c>
      <c r="R150" s="29">
        <f t="shared" si="127"/>
        <v>0</v>
      </c>
      <c r="S150" s="78">
        <f t="shared" si="128"/>
        <v>0</v>
      </c>
      <c r="T150" s="219" t="str">
        <f t="shared" ref="T150" si="131">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29"/>
        <v>0</v>
      </c>
      <c r="AK150" s="195" t="str">
        <f>IF(AJ150=O150,"In Balance",CONCATENATE("Out of Balance by $",AJ150-O150))</f>
        <v>In Balance</v>
      </c>
    </row>
    <row r="151" spans="2:37" s="256" customFormat="1" ht="11.25" customHeight="1" thickBot="1" x14ac:dyDescent="0.3">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28"/>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2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2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3">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2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2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Options'!$H$6,'Sacred Life &amp; Worship'!$M156,"CHECK"), 0)</f>
        <v>0</v>
      </c>
      <c r="P156" s="29">
        <f t="shared" ref="P156:P158" si="133">ROUND(($O156-$H156),0)</f>
        <v>0</v>
      </c>
      <c r="Q156" s="31">
        <f t="shared" ref="Q156:Q158" si="134">IFERROR(P156/H156, 0)</f>
        <v>0</v>
      </c>
      <c r="R156" s="29">
        <f t="shared" ref="R156:R158" si="135">ROUND(($O156-$F156),0)</f>
        <v>0</v>
      </c>
      <c r="S156" s="31">
        <f t="shared" ref="S156:S160" si="136">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37">SUM(X156:AI156)</f>
        <v>0</v>
      </c>
      <c r="AK156" s="195" t="str">
        <f>IF(AJ156=O156,"In Balance",CONCATENATE("Out of Balance by $",AJ156-O156))</f>
        <v>In Balance</v>
      </c>
    </row>
    <row r="157" spans="2:37" outlineLevel="2" x14ac:dyDescent="0.2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Options'!$H$6,'Sacred Life &amp; Worship'!$M157,"CHECK"), 0)</f>
        <v>0</v>
      </c>
      <c r="P157" s="29">
        <f t="shared" si="133"/>
        <v>0</v>
      </c>
      <c r="Q157" s="31">
        <f t="shared" si="134"/>
        <v>0</v>
      </c>
      <c r="R157" s="29">
        <f t="shared" si="135"/>
        <v>0</v>
      </c>
      <c r="S157" s="31">
        <f t="shared" si="136"/>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37"/>
        <v>0</v>
      </c>
      <c r="AK157" s="195" t="str">
        <f>IF(AJ157=O157,"In Balance",CONCATENATE("Out of Balance by $",AJ157-O157))</f>
        <v>In Balance</v>
      </c>
    </row>
    <row r="158" spans="2:37" outlineLevel="2" x14ac:dyDescent="0.25">
      <c r="B158" s="172">
        <v>153</v>
      </c>
      <c r="C158" s="192">
        <v>4775</v>
      </c>
      <c r="D158" s="193" t="s">
        <v>1191</v>
      </c>
      <c r="E158" s="13"/>
      <c r="F158" s="423"/>
      <c r="G158" s="423"/>
      <c r="H158" s="29">
        <f>IFERROR(($G158/'FY 2026-27 Budget Summary'!$F$8)*12, 0)</f>
        <v>0</v>
      </c>
      <c r="I158" s="49"/>
      <c r="J158" s="204" t="s">
        <v>844</v>
      </c>
      <c r="K158" s="32"/>
      <c r="L158" s="32"/>
      <c r="M158" s="13"/>
      <c r="N158" s="15"/>
      <c r="O158" s="29">
        <f>ROUND(IF($J158='Drop Down Options'!$H$6,'Sacred Life &amp; Worship'!$M158,"CHECK"), 0)</f>
        <v>0</v>
      </c>
      <c r="P158" s="29">
        <f t="shared" si="133"/>
        <v>0</v>
      </c>
      <c r="Q158" s="31">
        <f t="shared" si="134"/>
        <v>0</v>
      </c>
      <c r="R158" s="29">
        <f t="shared" si="135"/>
        <v>0</v>
      </c>
      <c r="S158" s="31">
        <f t="shared" si="136"/>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37"/>
        <v>0</v>
      </c>
      <c r="AK158" s="195" t="str">
        <f>IF(AJ158=O158,"In Balance",CONCATENATE("Out of Balance by $",AJ158-O158))</f>
        <v>In Balance</v>
      </c>
    </row>
    <row r="159" spans="2:37" s="256" customFormat="1" ht="11.25" customHeight="1" x14ac:dyDescent="0.2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8">SUM(Y155:Y156)</f>
        <v>0</v>
      </c>
      <c r="Z159" s="426">
        <f t="shared" si="138"/>
        <v>0</v>
      </c>
      <c r="AA159" s="426">
        <f t="shared" si="138"/>
        <v>0</v>
      </c>
      <c r="AB159" s="426">
        <f t="shared" si="138"/>
        <v>0</v>
      </c>
      <c r="AC159" s="426">
        <f t="shared" si="138"/>
        <v>0</v>
      </c>
      <c r="AD159" s="426">
        <f t="shared" si="138"/>
        <v>0</v>
      </c>
      <c r="AE159" s="426">
        <f t="shared" si="138"/>
        <v>0</v>
      </c>
      <c r="AF159" s="426">
        <f t="shared" si="138"/>
        <v>0</v>
      </c>
      <c r="AG159" s="426">
        <f t="shared" si="138"/>
        <v>0</v>
      </c>
      <c r="AH159" s="426">
        <f t="shared" si="138"/>
        <v>0</v>
      </c>
      <c r="AI159" s="426">
        <f t="shared" si="138"/>
        <v>0</v>
      </c>
      <c r="AJ159" s="426">
        <f t="shared" si="138"/>
        <v>0</v>
      </c>
      <c r="AK159" s="233"/>
    </row>
    <row r="160" spans="2:37" s="256" customFormat="1" ht="23.25" customHeight="1" thickBot="1" x14ac:dyDescent="0.3">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39">IFERROR(P160/H160, 0)</f>
        <v>0</v>
      </c>
      <c r="R160" s="52">
        <f>R144+R151-R159</f>
        <v>0</v>
      </c>
      <c r="S160" s="55">
        <f t="shared" si="136"/>
        <v>0</v>
      </c>
      <c r="T160" s="254"/>
      <c r="U160" s="255"/>
      <c r="W160" s="262"/>
      <c r="X160" s="52">
        <f>X144+X151-X159</f>
        <v>0</v>
      </c>
      <c r="Y160" s="52">
        <f t="shared" ref="Y160:AJ160" si="140">Y144+Y151-Y159</f>
        <v>0</v>
      </c>
      <c r="Z160" s="52">
        <f t="shared" si="140"/>
        <v>0</v>
      </c>
      <c r="AA160" s="52">
        <f t="shared" si="140"/>
        <v>0</v>
      </c>
      <c r="AB160" s="52">
        <f t="shared" si="140"/>
        <v>0</v>
      </c>
      <c r="AC160" s="52">
        <f t="shared" si="140"/>
        <v>0</v>
      </c>
      <c r="AD160" s="52">
        <f t="shared" si="140"/>
        <v>0</v>
      </c>
      <c r="AE160" s="52">
        <f t="shared" si="140"/>
        <v>0</v>
      </c>
      <c r="AF160" s="52">
        <f t="shared" si="140"/>
        <v>0</v>
      </c>
      <c r="AG160" s="52">
        <f t="shared" si="140"/>
        <v>0</v>
      </c>
      <c r="AH160" s="52">
        <f t="shared" si="140"/>
        <v>0</v>
      </c>
      <c r="AI160" s="52">
        <f t="shared" si="140"/>
        <v>0</v>
      </c>
      <c r="AJ160" s="52">
        <f t="shared" si="140"/>
        <v>0</v>
      </c>
      <c r="AK160" s="82" t="str">
        <f t="shared" ref="AK160" si="141">IF(AJ160=O160,"In Balance",CONCATENATE("Out of Balance by $",AJ160-O160))</f>
        <v>In Balance</v>
      </c>
    </row>
    <row r="161" spans="2:37" s="256" customFormat="1" ht="11.25" customHeight="1" x14ac:dyDescent="0.2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2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3">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2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Options'!$H$6,'Sacred Life &amp; Worship'!$M164,"CHECK"), 0)</f>
        <v>0</v>
      </c>
      <c r="P164" s="29">
        <f t="shared" ref="P164:P165" si="142">ROUND(($O164-$H164),0)</f>
        <v>0</v>
      </c>
      <c r="Q164" s="31">
        <f t="shared" ref="Q164:Q166" si="143">IFERROR(P164/H164, 0)</f>
        <v>0</v>
      </c>
      <c r="R164" s="29">
        <f t="shared" ref="R164:R165" si="144">ROUND(($O164-$F164),0)</f>
        <v>0</v>
      </c>
      <c r="S164" s="31">
        <f t="shared" ref="S164:S166" si="145">IFERROR(R164/F164, 0)</f>
        <v>0</v>
      </c>
      <c r="T164" s="219" t="str">
        <f t="shared" ref="T164:T165" si="146">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47">SUM(X164:AI164)</f>
        <v>0</v>
      </c>
      <c r="AK164" s="195" t="str">
        <f>IF(AJ164=O164,"In Balance",CONCATENATE("Out of Balance by $",AJ164-O164))</f>
        <v>In Balance</v>
      </c>
    </row>
    <row r="165" spans="2:37" s="256" customFormat="1" ht="11.25" customHeight="1" outlineLevel="1" x14ac:dyDescent="0.2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Options'!$H$6,'Sacred Life &amp; Worship'!$M165,"CHECK"), 0)</f>
        <v>0</v>
      </c>
      <c r="P165" s="29">
        <f t="shared" si="142"/>
        <v>0</v>
      </c>
      <c r="Q165" s="31">
        <f t="shared" si="143"/>
        <v>0</v>
      </c>
      <c r="R165" s="29">
        <f t="shared" si="144"/>
        <v>0</v>
      </c>
      <c r="S165" s="31">
        <f t="shared" si="145"/>
        <v>0</v>
      </c>
      <c r="T165" s="219" t="str">
        <f t="shared" si="146"/>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47"/>
        <v>0</v>
      </c>
      <c r="AK165" s="195" t="str">
        <f>IF(AJ165=O165,"In Balance",CONCATENATE("Out of Balance by $",AJ165-O165))</f>
        <v>In Balance</v>
      </c>
    </row>
    <row r="166" spans="2:37" s="256" customFormat="1" ht="23.25" customHeight="1" thickBot="1" x14ac:dyDescent="0.3">
      <c r="B166" s="172">
        <v>161</v>
      </c>
      <c r="C166" s="263"/>
      <c r="D166" s="264" t="s">
        <v>832</v>
      </c>
      <c r="E166" s="88">
        <f>E160+E164-E165</f>
        <v>0</v>
      </c>
      <c r="F166" s="88">
        <f>F160+F164-F165</f>
        <v>0</v>
      </c>
      <c r="G166" s="88">
        <f t="shared" ref="G166:H166" si="148">G160+G164-G165</f>
        <v>0</v>
      </c>
      <c r="H166" s="88">
        <f t="shared" si="148"/>
        <v>0</v>
      </c>
      <c r="I166" s="89"/>
      <c r="J166" s="88"/>
      <c r="K166" s="88"/>
      <c r="L166" s="88">
        <f t="shared" ref="L166:M166" si="149">L160+L164-L165</f>
        <v>0</v>
      </c>
      <c r="M166" s="88">
        <f t="shared" si="149"/>
        <v>0</v>
      </c>
      <c r="N166" s="90"/>
      <c r="O166" s="88">
        <f t="shared" ref="O166:R166" si="150">O160+O164-O165</f>
        <v>0</v>
      </c>
      <c r="P166" s="88">
        <f t="shared" si="150"/>
        <v>0</v>
      </c>
      <c r="Q166" s="91">
        <f t="shared" si="143"/>
        <v>0</v>
      </c>
      <c r="R166" s="88">
        <f t="shared" si="150"/>
        <v>0</v>
      </c>
      <c r="S166" s="91">
        <f t="shared" si="145"/>
        <v>0</v>
      </c>
      <c r="T166" s="264"/>
      <c r="U166" s="265"/>
      <c r="W166" s="266"/>
      <c r="X166" s="88">
        <f>X160+X164-X165</f>
        <v>0</v>
      </c>
      <c r="Y166" s="88">
        <f t="shared" ref="Y166:AJ166" si="151">Y160+Y164-Y165</f>
        <v>0</v>
      </c>
      <c r="Z166" s="88">
        <f t="shared" si="151"/>
        <v>0</v>
      </c>
      <c r="AA166" s="88">
        <f t="shared" si="151"/>
        <v>0</v>
      </c>
      <c r="AB166" s="88">
        <f t="shared" si="151"/>
        <v>0</v>
      </c>
      <c r="AC166" s="88">
        <f t="shared" si="151"/>
        <v>0</v>
      </c>
      <c r="AD166" s="88">
        <f t="shared" si="151"/>
        <v>0</v>
      </c>
      <c r="AE166" s="88">
        <f t="shared" si="151"/>
        <v>0</v>
      </c>
      <c r="AF166" s="88">
        <f t="shared" si="151"/>
        <v>0</v>
      </c>
      <c r="AG166" s="88">
        <f t="shared" si="151"/>
        <v>0</v>
      </c>
      <c r="AH166" s="88">
        <f t="shared" si="151"/>
        <v>0</v>
      </c>
      <c r="AI166" s="88">
        <f t="shared" si="151"/>
        <v>0</v>
      </c>
      <c r="AJ166" s="88">
        <f t="shared" si="151"/>
        <v>0</v>
      </c>
      <c r="AK166" s="82" t="str">
        <f t="shared" ref="AK166" si="152">IF(AJ166=O166,"In Balance",CONCATENATE("Out of Balance by $",AJ166-O166))</f>
        <v>In Balance</v>
      </c>
    </row>
    <row r="167" spans="2:37" s="256" customFormat="1" ht="18" customHeight="1" x14ac:dyDescent="0.3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X1eUss75ruSdQa44pq0alPaEBWn2qFRYoknruWXXUZd943oEsxB1BG6VZoJLoffTEnZfy+jdix5vk1MUuniWw==" saltValue="lZlRt+xrY7E+pVSK7UPIgg==" spinCount="100000" sheet="1" formatColumns="0" formatRows="0" autoFilter="0"/>
  <dataConsolidate/>
  <mergeCells count="4">
    <mergeCell ref="A1:D1"/>
    <mergeCell ref="W1:Y1"/>
    <mergeCell ref="A2:D2"/>
    <mergeCell ref="A3:D3"/>
  </mergeCells>
  <conditionalFormatting sqref="N11 N36 N149:N150 N156:N158 N164:N165">
    <cfRule type="expression" dxfId="476" priority="49">
      <formula>ISNUMBER($M11)</formula>
    </cfRule>
  </conditionalFormatting>
  <conditionalFormatting sqref="T7:T16 T33:T43 T79:T83 T129:T140">
    <cfRule type="cellIs" dxfId="473" priority="45" operator="equal">
      <formula>"Variance Explanation Required"</formula>
    </cfRule>
  </conditionalFormatting>
  <conditionalFormatting sqref="T19:T24">
    <cfRule type="cellIs" dxfId="472" priority="57" operator="equal">
      <formula>"Variance Explanation Required"</formula>
    </cfRule>
  </conditionalFormatting>
  <conditionalFormatting sqref="T27:T30">
    <cfRule type="cellIs" dxfId="471" priority="70" operator="equal">
      <formula>"Variance Explanation Required"</formula>
    </cfRule>
  </conditionalFormatting>
  <conditionalFormatting sqref="T46:T49">
    <cfRule type="cellIs" dxfId="470" priority="31" operator="equal">
      <formula>"Variance Explanation Required"</formula>
    </cfRule>
  </conditionalFormatting>
  <conditionalFormatting sqref="T52:T53">
    <cfRule type="cellIs" dxfId="469" priority="60" operator="equal">
      <formula>"Variance Explanation Required"</formula>
    </cfRule>
  </conditionalFormatting>
  <conditionalFormatting sqref="T55:T56">
    <cfRule type="cellIs" dxfId="468" priority="28" operator="equal">
      <formula>"Variance Explanation Required"</formula>
    </cfRule>
  </conditionalFormatting>
  <conditionalFormatting sqref="T58:T60">
    <cfRule type="cellIs" dxfId="467" priority="26" operator="equal">
      <formula>"Variance Explanation Required"</formula>
    </cfRule>
  </conditionalFormatting>
  <conditionalFormatting sqref="T62:T63">
    <cfRule type="cellIs" dxfId="466" priority="24" operator="equal">
      <formula>"Variance Explanation Required"</formula>
    </cfRule>
  </conditionalFormatting>
  <conditionalFormatting sqref="T65:T66">
    <cfRule type="cellIs" dxfId="465" priority="22" operator="equal">
      <formula>"Variance Explanation Required"</formula>
    </cfRule>
  </conditionalFormatting>
  <conditionalFormatting sqref="T75:T77">
    <cfRule type="cellIs" dxfId="464" priority="55" operator="equal">
      <formula>"Variance Explanation Required"</formula>
    </cfRule>
  </conditionalFormatting>
  <conditionalFormatting sqref="T85:T89">
    <cfRule type="cellIs" dxfId="463" priority="62" operator="equal">
      <formula>"Variance Explanation Required"</formula>
    </cfRule>
  </conditionalFormatting>
  <conditionalFormatting sqref="T92:T102">
    <cfRule type="cellIs" dxfId="462" priority="64" operator="equal">
      <formula>"Variance Explanation Required"</formula>
    </cfRule>
  </conditionalFormatting>
  <conditionalFormatting sqref="T105:T114">
    <cfRule type="cellIs" dxfId="461" priority="66" operator="equal">
      <formula>"Variance Explanation Required"</formula>
    </cfRule>
  </conditionalFormatting>
  <conditionalFormatting sqref="T116:T117">
    <cfRule type="cellIs" dxfId="460" priority="68" operator="equal">
      <formula>"Variance Explanation Required"</formula>
    </cfRule>
  </conditionalFormatting>
  <conditionalFormatting sqref="T120:T127">
    <cfRule type="cellIs" dxfId="459" priority="53" operator="equal">
      <formula>"Variance Explanation Required"</formula>
    </cfRule>
  </conditionalFormatting>
  <conditionalFormatting sqref="T148:T150">
    <cfRule type="cellIs" dxfId="458" priority="1" operator="equal">
      <formula>"Variance Explanation Required"</formula>
    </cfRule>
  </conditionalFormatting>
  <conditionalFormatting sqref="T156:T158 T164:T165">
    <cfRule type="cellIs" dxfId="457" priority="44" operator="equal">
      <formula>"Variance Explanation Required"</formula>
    </cfRule>
  </conditionalFormatting>
  <conditionalFormatting sqref="U7:U16 U33:U43 U79:U83 U129:U140 U164:U165">
    <cfRule type="expression" dxfId="456" priority="71">
      <formula>$T7="Variance Explanation Required"</formula>
    </cfRule>
  </conditionalFormatting>
  <conditionalFormatting sqref="U19:U24">
    <cfRule type="expression" dxfId="455" priority="56">
      <formula>$T19="Variance Explanation Required"</formula>
    </cfRule>
  </conditionalFormatting>
  <conditionalFormatting sqref="U27:U30">
    <cfRule type="expression" dxfId="454" priority="69">
      <formula>$T27="Variance Explanation Required"</formula>
    </cfRule>
  </conditionalFormatting>
  <conditionalFormatting sqref="U46:U49">
    <cfRule type="expression" dxfId="453" priority="30">
      <formula>$T46="Variance Explanation Required"</formula>
    </cfRule>
  </conditionalFormatting>
  <conditionalFormatting sqref="U52:U53">
    <cfRule type="expression" dxfId="452" priority="59">
      <formula>$T52="Variance Explanation Required"</formula>
    </cfRule>
  </conditionalFormatting>
  <conditionalFormatting sqref="U55:U56">
    <cfRule type="expression" dxfId="451" priority="27">
      <formula>$T55="Variance Explanation Required"</formula>
    </cfRule>
  </conditionalFormatting>
  <conditionalFormatting sqref="U58:U60">
    <cfRule type="expression" dxfId="450" priority="25">
      <formula>$T58="Variance Explanation Required"</formula>
    </cfRule>
  </conditionalFormatting>
  <conditionalFormatting sqref="U62:U63">
    <cfRule type="expression" dxfId="449" priority="23">
      <formula>$T62="Variance Explanation Required"</formula>
    </cfRule>
  </conditionalFormatting>
  <conditionalFormatting sqref="U65:U66">
    <cfRule type="expression" dxfId="448" priority="21">
      <formula>$T65="Variance Explanation Required"</formula>
    </cfRule>
  </conditionalFormatting>
  <conditionalFormatting sqref="U75:U77">
    <cfRule type="expression" dxfId="447" priority="54">
      <formula>$T75="Variance Explanation Required"</formula>
    </cfRule>
  </conditionalFormatting>
  <conditionalFormatting sqref="U85:U89">
    <cfRule type="expression" dxfId="446" priority="61">
      <formula>$T85="Variance Explanation Required"</formula>
    </cfRule>
  </conditionalFormatting>
  <conditionalFormatting sqref="U92:U102">
    <cfRule type="expression" dxfId="445" priority="63">
      <formula>$T92="Variance Explanation Required"</formula>
    </cfRule>
  </conditionalFormatting>
  <conditionalFormatting sqref="U105:U114">
    <cfRule type="expression" dxfId="444" priority="65">
      <formula>$T105="Variance Explanation Required"</formula>
    </cfRule>
  </conditionalFormatting>
  <conditionalFormatting sqref="U116:U117">
    <cfRule type="expression" dxfId="443" priority="67">
      <formula>$T116="Variance Explanation Required"</formula>
    </cfRule>
  </conditionalFormatting>
  <conditionalFormatting sqref="U120:U127">
    <cfRule type="expression" dxfId="442" priority="52">
      <formula>$T120="Variance Explanation Required"</formula>
    </cfRule>
  </conditionalFormatting>
  <conditionalFormatting sqref="U149:U150">
    <cfRule type="expression" dxfId="441" priority="2">
      <formula>$T149="Variance Explanation Required"</formula>
    </cfRule>
  </conditionalFormatting>
  <conditionalFormatting sqref="U156:U158">
    <cfRule type="expression" dxfId="440" priority="58">
      <formula>$T156="Variance Explanation Required"</formula>
    </cfRule>
  </conditionalFormatting>
  <hyperlinks>
    <hyperlink ref="A1" location="'Table of Contents'!D1" display="RETURN TO TABLE OF CONTENTS" xr:uid="{ECFCC0A9-9CC8-461A-9339-F35FEF2A4E22}"/>
    <hyperlink ref="A2:D2" location="'Assumptions - Arch'!A1" display="'Assumptions - Arch'!A1" xr:uid="{81AB8BA2-DB08-4069-875F-82BB2DB03BAD}"/>
    <hyperlink ref="A3:D3" location="'Assumptions - Parish'!A1" display="'Assumptions - Parish'!A1" xr:uid="{4F85CF01-EED6-428C-B0FA-C9E33254884B}"/>
    <hyperlink ref="W1:Y1" location="'Optional - Monthly Allocations'!C8" display="'Optional - Monthly Allocations'!C8" xr:uid="{9E51C75F-FB1D-41C1-8354-FB02BF1939DD}"/>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7EA07E39-8C4F-4B92-B3D5-CC09E544C03A}">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27510C33-204B-40F5-8BE4-BC08A3A3F307}">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B767C508-CD6C-425C-89BB-265D0A03F308}">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496E37CD-C89C-4ACC-A0B4-5B4BE3F3AF8C}">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B54347CC-14A4-443E-AC22-D64F66958A2A}">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A318989B-A02C-4029-B225-867FAC5A580B}">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BEA880CA-9E37-4151-BD47-29CA452893C9}">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34B5DCA3-8CB4-4DEA-879E-6E3347F05069}">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FCB53C8B-3517-4265-B25C-87FF7073B977}">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76A99E13-BD4E-4685-AD3D-34043A1DEF75}">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618B9B28-8669-4DAE-A605-1072CFB72A17}">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136C1D01-F2C8-4201-85A8-82154A029DDF}">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294FB652-6009-47A6-9E3A-AC2C93E65FAB}">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E238511E-33D7-4EEF-805E-D38B6B15295C}">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E132F56F-074D-408C-BFD8-0078455D9D33}">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A62D3A8D-FD86-4156-BE13-BE0E8B5AA128}">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71535762-5302-4B42-A04B-6BD407A76B7D}">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E7DBB8EA-B0B1-47DB-8A69-98FDB1B4198D}">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5121F71C-F67A-4201-8CBD-70A641B45F80}">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5392D4EB-B18C-40D0-8E06-445B212D9793}">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C6B8B2E9-137B-4F2F-8DB1-54970579FCEC}">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35D89AC1-6C73-4FB1-86F3-D0597E0CFFC1}">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D0DE6633-02B2-4FA5-95BD-6E04F165A730}">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3202016C-66A5-4952-A150-44E5E5FB5781}">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E8F0A0B7-9DA0-40BB-83EE-73A08868DB37}">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AC575F3B-4E49-4314-95FF-44AAC39548BC}">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59B56555-90C3-4806-B721-9504CA6745C5}">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8A712B6B-ABDB-4C18-83F8-3F001EFA8A04}">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54AE238C-140C-45DB-8E2B-A7099A635D7C}">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503EB85C-2D82-4066-97AE-697B21F9209C}">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11465704-B4D3-48BC-A931-52B8EF06E0B2}">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CFED6321-3A95-4233-B719-66F8659B8B68}">
            <xm:f>$J7='Drop Down Options'!$H$4</xm:f>
            <x14:dxf>
              <font>
                <color theme="1"/>
              </font>
              <fill>
                <patternFill>
                  <bgColor rgb="FFFFFF00"/>
                </patternFill>
              </fill>
            </x14:dxf>
          </x14:cfRule>
          <x14:cfRule type="expression" priority="51" id="{8D571825-0482-4E96-A37F-0849A7155481}">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4771F068-B719-4B7C-85AF-59521058D768}">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59053D87-2DB3-40F2-A05A-D6419F918978}">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E9699FE4-2C46-4FF2-8938-3182AE0DE058}">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promptTitle="Additional Scenarios" prompt="To use additional Scenarios, ensure they total to 100% on the Optional - Monthly Allocations Tab" xr:uid="{C256D5A0-5F26-4F0F-922A-5A673434E448}">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 type="list" allowBlank="1" showInputMessage="1" showErrorMessage="1" xr:uid="{7012B430-B342-4922-AEF9-54268BA90575}">
          <x14:formula1>
            <xm:f>'Drop Down Options'!$H$3:$H$6</xm:f>
          </x14:formula1>
          <xm:sqref>J37 J120:J126 J7:J8 J10 J12 J15:J16 J19:J24 J27:J30 J139:J140 J46:J49 J75:J76 J129:J137 J85:J89 J92:J102 J105:J114 J116:J117 J33:J35 J40:J42 J52:J67 J79:J83</xm:sqref>
        </x14:dataValidation>
        <x14:dataValidation type="list" allowBlank="1" showInputMessage="1" showErrorMessage="1" xr:uid="{DBDDABF4-800A-4807-BE98-1A45C0A03831}">
          <x14:formula1>
            <xm:f>'Drop Down Options'!$J$3:$J$8</xm:f>
          </x14:formula1>
          <xm:sqref>W68</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6205E-A3F3-49D7-9835-A932128AC379}">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796875" defaultRowHeight="11.5" outlineLevelRow="2" outlineLevelCol="1" x14ac:dyDescent="0.25"/>
  <cols>
    <col min="1" max="1" width="1.54296875" style="172" customWidth="1"/>
    <col min="2" max="2" width="5.7265625" style="172" customWidth="1"/>
    <col min="3" max="3" width="12.26953125" style="172" customWidth="1"/>
    <col min="4" max="4" width="47" style="172" bestFit="1" customWidth="1"/>
    <col min="5" max="6" width="16" style="172" customWidth="1"/>
    <col min="7" max="7" width="15.1796875" style="172" customWidth="1"/>
    <col min="8" max="8" width="17.1796875" style="172" customWidth="1"/>
    <col min="9" max="9" width="15.7265625" style="172" customWidth="1" outlineLevel="1"/>
    <col min="10" max="10" width="23.453125" style="172" customWidth="1" outlineLevel="1"/>
    <col min="11" max="11" width="12.81640625" style="24" customWidth="1" outlineLevel="1"/>
    <col min="12" max="13" width="13" style="172" customWidth="1" outlineLevel="1"/>
    <col min="14" max="14" width="27.54296875" style="173" customWidth="1" outlineLevel="1"/>
    <col min="15" max="16" width="19.7265625" style="172" customWidth="1"/>
    <col min="17" max="18" width="19.1796875" style="172" customWidth="1"/>
    <col min="19" max="19" width="17.1796875" style="172" customWidth="1"/>
    <col min="20" max="20" width="36.7265625" style="172" customWidth="1"/>
    <col min="21" max="21" width="64.26953125" style="173" customWidth="1"/>
    <col min="22" max="22" width="6.81640625" style="172" customWidth="1"/>
    <col min="23" max="23" width="23.7265625" style="172" customWidth="1"/>
    <col min="24" max="35" width="16.81640625" style="172" customWidth="1" outlineLevel="1"/>
    <col min="36" max="36" width="16.81640625" style="172" customWidth="1"/>
    <col min="37" max="37" width="33" style="172" customWidth="1"/>
    <col min="38" max="38" width="1.7265625" style="172" customWidth="1"/>
    <col min="39" max="16384" width="9.1796875" style="172"/>
  </cols>
  <sheetData>
    <row r="1" spans="1:37" ht="14.5" outlineLevel="1" x14ac:dyDescent="0.35">
      <c r="A1" s="783" t="str">
        <f>'Parish Info'!$K$2</f>
        <v>RETURN TO TABLE OF CONTENTS</v>
      </c>
      <c r="B1" s="783"/>
      <c r="C1" s="783"/>
      <c r="D1" s="783"/>
      <c r="W1" s="783" t="str">
        <f>'Parish Info'!K5</f>
        <v>RETURN TO OPTIONAL - MONTHLY ALLOCATIONS</v>
      </c>
      <c r="X1" s="783"/>
      <c r="Y1" s="783"/>
    </row>
    <row r="2" spans="1:37" ht="14.5" outlineLevel="1" x14ac:dyDescent="0.35">
      <c r="A2" s="806" t="str">
        <f>'Parish Info'!$K$3</f>
        <v>RETURN TO ASSUMPTIONS - ARCH</v>
      </c>
      <c r="B2" s="783"/>
      <c r="C2" s="783"/>
      <c r="D2" s="783"/>
    </row>
    <row r="3" spans="1:37" ht="14.5" outlineLevel="1" x14ac:dyDescent="0.35">
      <c r="A3" s="783" t="str">
        <f>'Parish Info'!$K$4</f>
        <v>RETURN TO ASSUMPTIONS - PARISH</v>
      </c>
      <c r="B3" s="783"/>
      <c r="C3" s="783"/>
      <c r="D3" s="783"/>
    </row>
    <row r="4" spans="1:37" ht="18" customHeight="1" outlineLevel="1" thickBot="1" x14ac:dyDescent="0.3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8" thickBot="1" x14ac:dyDescent="0.3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1193</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2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25">
      <c r="B7" s="172">
        <v>2</v>
      </c>
      <c r="C7" s="192">
        <v>3010</v>
      </c>
      <c r="D7" s="193" t="s">
        <v>836</v>
      </c>
      <c r="E7" s="13"/>
      <c r="F7" s="13"/>
      <c r="G7" s="13"/>
      <c r="H7" s="29">
        <f>IFERROR(($G7/'FY 2026-27 Budget Summary'!$F$8)*12, 0)</f>
        <v>0</v>
      </c>
      <c r="I7" s="30">
        <v>0</v>
      </c>
      <c r="J7" s="13" t="s">
        <v>591</v>
      </c>
      <c r="K7" s="348"/>
      <c r="L7" s="421"/>
      <c r="M7" s="349"/>
      <c r="N7" s="422"/>
      <c r="O7" s="29">
        <f>ROUND(IF($J7='Drop Down Options'!$H$3,(1+$I7)*'Christian Formation'!$H7,IF('Christian Formation'!$J7='Drop Down Options'!$H$4,(1+'Christian Formation'!$K7)*'Christian Formation'!$H7,IF('Christian Formation'!$J7='Drop Down Options'!$H$5,'Christian Formation'!$H7+'Christian Formation'!$L7,IF($J7='Drop Down Options'!$H$6,'Christian Formation'!$M7,"CHECK")))),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25">
      <c r="B8" s="172">
        <v>3</v>
      </c>
      <c r="C8" s="192">
        <v>3020</v>
      </c>
      <c r="D8" s="193" t="s">
        <v>669</v>
      </c>
      <c r="E8" s="13"/>
      <c r="F8" s="13"/>
      <c r="G8" s="13"/>
      <c r="H8" s="29">
        <f>IFERROR(($G8/'FY 2026-27 Budget Summary'!$F$8)*12, 0)</f>
        <v>0</v>
      </c>
      <c r="I8" s="30">
        <v>0</v>
      </c>
      <c r="J8" s="13" t="s">
        <v>591</v>
      </c>
      <c r="K8" s="348"/>
      <c r="L8" s="349"/>
      <c r="M8" s="349"/>
      <c r="N8" s="15"/>
      <c r="O8" s="29">
        <f>ROUND(IF($J8='Drop Down Options'!$H$3,(1+$I8)*'Christian Formation'!$H8,IF('Christian Formation'!$J8='Drop Down Options'!$H$4,(1+'Christian Formation'!$K8)*'Christian Formation'!$H8,IF('Christian Formation'!$J8='Drop Down Options'!$H$5,'Christian Formation'!$H8+'Christian Formation'!$L8,IF($J8='Drop Down Options'!$H$6,'Christian Formation'!$M8,"CHECK")))),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2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2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Options'!$H$3,(1+$I10)*'Christian Formation'!$H10,IF('Christian Formation'!$J10='Drop Down Options'!$H$4,(1+'Christian Formation'!$K10)*'Christian Formation'!$H10,IF('Christian Formation'!$J10='Drop Down Options'!$H$5,'Christian Formation'!$H10+'Christian Formation'!$L10,IF($J10='Drop Down Options'!$H$6,'Christian Formation'!$M10,"CHECK")))),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25">
      <c r="B11" s="172">
        <v>6</v>
      </c>
      <c r="C11" s="192">
        <v>3050</v>
      </c>
      <c r="D11" s="193" t="s">
        <v>667</v>
      </c>
      <c r="E11" s="13"/>
      <c r="F11" s="13"/>
      <c r="G11" s="13"/>
      <c r="H11" s="29">
        <f>IFERROR(($G11/'FY 2026-27 Budget Summary'!$F$8)*12, 0)</f>
        <v>0</v>
      </c>
      <c r="I11" s="203"/>
      <c r="J11" s="204" t="s">
        <v>844</v>
      </c>
      <c r="K11" s="32"/>
      <c r="L11" s="32"/>
      <c r="M11" s="349"/>
      <c r="N11" s="15"/>
      <c r="O11" s="29">
        <f>ROUND(IF($J11='Drop Down Options'!$H$6,'Christian Formation'!$M11,"CHECK"),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2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Options'!$H$3,(1+$I12)*'Christian Formation'!$H12,IF('Christian Formation'!$J12='Drop Down Options'!$H$4,(1+'Christian Formation'!$K12)*'Christian Formation'!$H12,IF('Christian Formation'!$J12='Drop Down Options'!$H$5,'Christian Formation'!$H12+'Christian Formation'!$L12,IF($J12='Drop Down Options'!$H$6,'Christian Formation'!$M12,"CHECK")))),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2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2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2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Options'!$H$3,(1+$I15)*'Christian Formation'!$H15,IF('Christian Formation'!$J15='Drop Down Options'!$H$4,(1+'Christian Formation'!$K15)*'Christian Formation'!$H15,IF('Christian Formation'!$J15='Drop Down Options'!$H$5,'Christian Formation'!$H15+'Christian Formation'!$L15,IF($J15='Drop Down Options'!$H$6,'Christian Formation'!$M15,"CHECK")))),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2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Options'!$H$3,(1+$I16)*'Christian Formation'!$H16,IF('Christian Formation'!$J16='Drop Down Options'!$H$4,(1+'Christian Formation'!$K16)*'Christian Formation'!$H16,IF('Christian Formation'!$J16='Drop Down Options'!$H$5,'Christian Formation'!$H16+'Christian Formation'!$L16,IF($J16='Drop Down Options'!$H$6,'Christian Formation'!$M16,"CHECK")))),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2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2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2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Options'!$H$3,(1+$I19)*'Christian Formation'!$H19,IF('Christian Formation'!$J19='Drop Down Options'!$H$4,(1+'Christian Formation'!$K19)*'Christian Formation'!$H19,IF('Christian Formation'!$J19='Drop Down Options'!$H$5,'Christian Formation'!$H19+'Christian Formation'!$L19,IF($J19='Drop Down Options'!$H$6,'Christian Formation'!$M19,"CHECK")))),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2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Options'!$H$3,(1+$I20)*'Christian Formation'!$H20,IF('Christian Formation'!$J20='Drop Down Options'!$H$4,(1+'Christian Formation'!$K20)*'Christian Formation'!$H20,IF('Christian Formation'!$J20='Drop Down Options'!$H$5,'Christian Formation'!$H20+'Christian Formation'!$L20,IF($J20='Drop Down Options'!$H$6,'Christian Formation'!$M20,"CHECK")))),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2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Options'!$H$3,(1+$I21)*'Christian Formation'!$H21,IF('Christian Formation'!$J21='Drop Down Options'!$H$4,(1+'Christian Formation'!$K21)*'Christian Formation'!$H21,IF('Christian Formation'!$J21='Drop Down Options'!$H$5,'Christian Formation'!$H21+'Christian Formation'!$L21,IF($J21='Drop Down Options'!$H$6,'Christian Formation'!$M21,"CHECK")))),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2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Options'!$H$3,(1+$I22)*'Christian Formation'!$H22,IF('Christian Formation'!$J22='Drop Down Options'!$H$4,(1+'Christian Formation'!$K22)*'Christian Formation'!$H22,IF('Christian Formation'!$J22='Drop Down Options'!$H$5,'Christian Formation'!$H22+'Christian Formation'!$L22,IF($J22='Drop Down Options'!$H$6,'Christian Formation'!$M22,"CHECK")))),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2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Options'!$H$3,(1+$I23)*'Christian Formation'!$H23,IF('Christian Formation'!$J23='Drop Down Options'!$H$4,(1+'Christian Formation'!$K23)*'Christian Formation'!$H23,IF('Christian Formation'!$J23='Drop Down Options'!$H$5,'Christian Formation'!$H23+'Christian Formation'!$L23,IF($J23='Drop Down Options'!$H$6,'Christian Formation'!$M23,"CHECK")))),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2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Options'!$H$3,(1+$I24)*'Christian Formation'!$H24,IF('Christian Formation'!$J24='Drop Down Options'!$H$4,(1+'Christian Formation'!$K24)*'Christian Formation'!$H24,IF('Christian Formation'!$J24='Drop Down Options'!$H$5,'Christian Formation'!$H24+'Christian Formation'!$L24,IF($J24='Drop Down Options'!$H$6,'Christian Formation'!$M24,"CHECK")))),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2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2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2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Options'!$H$3,(1+$I27)*'Christian Formation'!$H27,IF('Christian Formation'!$J27='Drop Down Options'!$H$4,(1+'Christian Formation'!$K27)*'Christian Formation'!$H27,IF('Christian Formation'!$J27='Drop Down Options'!$H$5,'Christian Formation'!$H27+'Christian Formation'!$L27,IF($J27='Drop Down Options'!$H$6,'Christian Formation'!$M27,"CHECK")))),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2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Options'!$H$3,(1+$I28)*'Christian Formation'!$H28,IF('Christian Formation'!$J28='Drop Down Options'!$H$4,(1+'Christian Formation'!$K28)*'Christian Formation'!$H28,IF('Christian Formation'!$J28='Drop Down Options'!$H$5,'Christian Formation'!$H28+'Christian Formation'!$L28,IF($J28='Drop Down Options'!$H$6,'Christian Formation'!$M28,"CHECK")))),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2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Options'!$H$3,(1+$I29)*'Christian Formation'!$H29,IF('Christian Formation'!$J29='Drop Down Options'!$H$4,(1+'Christian Formation'!$K29)*'Christian Formation'!$H29,IF('Christian Formation'!$J29='Drop Down Options'!$H$5,'Christian Formation'!$H29+'Christian Formation'!$L29,IF($J29='Drop Down Options'!$H$6,'Christian Formation'!$M29,"CHECK")))),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2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Options'!$H$3,(1+$I30)*'Christian Formation'!$H30,IF('Christian Formation'!$J30='Drop Down Options'!$H$4,(1+'Christian Formation'!$K30)*'Christian Formation'!$H30,IF('Christian Formation'!$J30='Drop Down Options'!$H$5,'Christian Formation'!$H30+'Christian Formation'!$L30,IF($J30='Drop Down Options'!$H$6,'Christian Formation'!$M30,"CHECK")))),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2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2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2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Options'!$H$3,(1+$I33)*'Christian Formation'!$H33,IF('Christian Formation'!$J33='Drop Down Options'!$H$4,(1+'Christian Formation'!$K33)*'Christian Formation'!$H33,IF('Christian Formation'!$J33='Drop Down Options'!$H$5,'Christian Formation'!$H33+'Christian Formation'!$L33,IF($J33='Drop Down Options'!$H$6,'Christian Formation'!$M33,"CHECK")))),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2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Options'!$H$3,(1+$I34)*'Christian Formation'!$H34,IF('Christian Formation'!$J34='Drop Down Options'!$H$4,(1+'Christian Formation'!$K34)*'Christian Formation'!$H34,IF('Christian Formation'!$J34='Drop Down Options'!$H$5,'Christian Formation'!$H34+'Christian Formation'!$L34,IF($J34='Drop Down Options'!$H$6,'Christian Formation'!$M34,"CHECK")))),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2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Options'!$H$3,(1+$I35)*'Christian Formation'!$H35,IF('Christian Formation'!$J35='Drop Down Options'!$H$4,(1+'Christian Formation'!$K35)*'Christian Formation'!$H35,IF('Christian Formation'!$J35='Drop Down Options'!$H$5,'Christian Formation'!$H35+'Christian Formation'!$L35,IF($J35='Drop Down Options'!$H$6,'Christian Formation'!$M35,"CHECK")))),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25">
      <c r="B36" s="172">
        <v>31</v>
      </c>
      <c r="C36" s="192">
        <v>3450</v>
      </c>
      <c r="D36" s="193" t="s">
        <v>656</v>
      </c>
      <c r="E36" s="13"/>
      <c r="F36" s="13"/>
      <c r="G36" s="13"/>
      <c r="H36" s="77">
        <f>IFERROR(($G36/'FY 2026-27 Budget Summary'!$F$8)*12, 0)</f>
        <v>0</v>
      </c>
      <c r="I36" s="32"/>
      <c r="J36" s="204" t="s">
        <v>844</v>
      </c>
      <c r="K36" s="32"/>
      <c r="L36" s="32"/>
      <c r="M36" s="349"/>
      <c r="N36" s="15"/>
      <c r="O36" s="77">
        <f>ROUND(IF($J36='Drop Down Options'!$H$6,'Christian Formation'!$M36,"CHECK"),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2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Options'!$H$3,(1+$I37)*'Christian Formation'!$H37,IF('Christian Formation'!$J37='Drop Down Options'!$H$4,(1+'Christian Formation'!$K37)*'Christian Formation'!$H37,IF('Christian Formation'!$J37='Drop Down Options'!$H$5,'Christian Formation'!$H37+'Christian Formation'!$L37,IF($J37='Drop Down Options'!$H$6,'Christian Formation'!$M37,"CHECK")))),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2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2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2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Options'!$H$3,(1+$I40)*'Christian Formation'!$H40,IF('Christian Formation'!$J40='Drop Down Options'!$H$4,(1+'Christian Formation'!$K40)*'Christian Formation'!$H40,IF('Christian Formation'!$J40='Drop Down Options'!$H$5,'Christian Formation'!$H40+'Christian Formation'!$L40,IF($J40='Drop Down Options'!$H$6,'Christian Formation'!$M40,"CHECK")))),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2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Options'!$H$3,(1+$I41)*'Christian Formation'!$H41,IF('Christian Formation'!$J41='Drop Down Options'!$H$4,(1+'Christian Formation'!$K41)*'Christian Formation'!$H41,IF('Christian Formation'!$J41='Drop Down Options'!$H$5,'Christian Formation'!$H41+'Christian Formation'!$L41,IF($J41='Drop Down Options'!$H$6,'Christian Formation'!$M41,"CHECK")))),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2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Options'!$H$3,(1+$I42)*'Christian Formation'!$H42,IF('Christian Formation'!$J42='Drop Down Options'!$H$4,(1+'Christian Formation'!$K42)*'Christian Formation'!$H42,IF('Christian Formation'!$J42='Drop Down Options'!$H$5,'Christian Formation'!$H42+'Christian Formation'!$L42,IF($J42='Drop Down Options'!$H$6,'Christian Formation'!$M42,"CHECK")))),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2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2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2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2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Options'!$H$3,(1+$I46)*'Christian Formation'!$H46,IF('Christian Formation'!$J46='Drop Down Options'!$H$4,(1+'Christian Formation'!$K46)*'Christian Formation'!$H46,IF('Christian Formation'!$J46='Drop Down Options'!$H$5,'Christian Formation'!$H46+'Christian Formation'!$L46,IF($J46='Drop Down Options'!$H$6,'Christian Formation'!$M46,"CHECK")))),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2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Options'!$H$3,(1+$I47)*'Christian Formation'!$H47,IF('Christian Formation'!$J47='Drop Down Options'!$H$4,(1+'Christian Formation'!$K47)*'Christian Formation'!$H47,IF('Christian Formation'!$J47='Drop Down Options'!$H$5,'Christian Formation'!$H47+'Christian Formation'!$L47,IF($J47='Drop Down Options'!$H$6,'Christian Formation'!$M47,"CHECK")))),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2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Options'!$H$3,(1+$I48)*'Christian Formation'!$H48,IF('Christian Formation'!$J48='Drop Down Options'!$H$4,(1+'Christian Formation'!$K48)*'Christian Formation'!$H48,IF('Christian Formation'!$J48='Drop Down Options'!$H$5,'Christian Formation'!$H48+'Christian Formation'!$L48,IF($J48='Drop Down Options'!$H$6,'Christian Formation'!$M48,"CHECK")))),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2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Options'!$H$3,(1+$I49)*'Christian Formation'!$H49,IF('Christian Formation'!$J49='Drop Down Options'!$H$4,(1+'Christian Formation'!$K49)*'Christian Formation'!$H49,IF('Christian Formation'!$J49='Drop Down Options'!$H$5,'Christian Formation'!$H49+'Christian Formation'!$L49,IF($J49='Drop Down Options'!$H$6,'Christian Formation'!$M49,"CHECK")))),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2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2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2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Options'!$H$3,(1+$I52)*'Christian Formation'!$H52,IF('Christian Formation'!$J52='Drop Down Options'!$H$4,(1+'Christian Formation'!$K52)*'Christian Formation'!$H52,IF('Christian Formation'!$J52='Drop Down Options'!$H$5,'Christian Formation'!$H52+'Christian Formation'!$L52,IF($J52='Drop Down Options'!$H$6,'Christian Formation'!$M52,"CHECK")))),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2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Options'!$H$3,(1+$I53)*'Christian Formation'!$H53,IF('Christian Formation'!$J53='Drop Down Options'!$H$4,(1+'Christian Formation'!$K53)*'Christian Formation'!$H53,IF('Christian Formation'!$J53='Drop Down Options'!$H$5,'Christian Formation'!$H53+'Christian Formation'!$L53,IF($J53='Drop Down Options'!$H$6,'Christian Formation'!$M53,"CHECK")))),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2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2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Options'!$H$3,(1+$I55)*'Christian Formation'!$H55,IF('Christian Formation'!$J55='Drop Down Options'!$H$4,(1+'Christian Formation'!$K55)*'Christian Formation'!$H55,IF('Christian Formation'!$J55='Drop Down Options'!$H$5,'Christian Formation'!$H55+'Christian Formation'!$L55,IF($J55='Drop Down Options'!$H$6,'Christian Formation'!$M55,"CHECK")))),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2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Options'!$H$3,(1+$I56)*'Christian Formation'!$H56,IF('Christian Formation'!$J56='Drop Down Options'!$H$4,(1+'Christian Formation'!$K56)*'Christian Formation'!$H56,IF('Christian Formation'!$J56='Drop Down Options'!$H$5,'Christian Formation'!$H56+'Christian Formation'!$L56,IF($J56='Drop Down Options'!$H$6,'Christian Formation'!$M56,"CHECK")))),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2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2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Options'!$H$3,(1+$I58)*'Christian Formation'!$H58,IF('Christian Formation'!$J58='Drop Down Options'!$H$4,(1+'Christian Formation'!$K58)*'Christian Formation'!$H58,IF('Christian Formation'!$J58='Drop Down Options'!$H$5,'Christian Formation'!$H58+'Christian Formation'!$L58,IF($J58='Drop Down Options'!$H$6,'Christian Formation'!$M58,"CHECK")))),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2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Options'!$H$3,(1+$I59)*'Christian Formation'!$H59,IF('Christian Formation'!$J59='Drop Down Options'!$H$4,(1+'Christian Formation'!$K59)*'Christian Formation'!$H59,IF('Christian Formation'!$J59='Drop Down Options'!$H$5,'Christian Formation'!$H59+'Christian Formation'!$L59,IF($J59='Drop Down Options'!$H$6,'Christian Formation'!$M59,"CHECK")))),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2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Options'!$H$3,(1+$I60)*'Christian Formation'!$H60,IF('Christian Formation'!$J60='Drop Down Options'!$H$4,(1+'Christian Formation'!$K60)*'Christian Formation'!$H60,IF('Christian Formation'!$J60='Drop Down Options'!$H$5,'Christian Formation'!$H60+'Christian Formation'!$L60,IF($J60='Drop Down Options'!$H$6,'Christian Formation'!$M60,"CHECK")))),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2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2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Options'!$H$3,(1+$I62)*'Christian Formation'!$H62,IF('Christian Formation'!$J62='Drop Down Options'!$H$4,(1+'Christian Formation'!$K62)*'Christian Formation'!$H62,IF('Christian Formation'!$J62='Drop Down Options'!$H$5,'Christian Formation'!$H62+'Christian Formation'!$L62,IF($J62='Drop Down Options'!$H$6,'Christian Formation'!$M62,"CHECK")))),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2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Options'!$H$3,(1+$I63)*'Christian Formation'!$H63,IF('Christian Formation'!$J63='Drop Down Options'!$H$4,(1+'Christian Formation'!$K63)*'Christian Formation'!$H63,IF('Christian Formation'!$J63='Drop Down Options'!$H$5,'Christian Formation'!$H63+'Christian Formation'!$L63,IF($J63='Drop Down Options'!$H$6,'Christian Formation'!$M63,"CHECK")))),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2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2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Options'!$H$3,(1+$I65)*'Christian Formation'!$H65,IF('Christian Formation'!$J65='Drop Down Options'!$H$4,(1+'Christian Formation'!$K65)*'Christian Formation'!$H65,IF('Christian Formation'!$J65='Drop Down Options'!$H$5,'Christian Formation'!$H65+'Christian Formation'!$L65,IF($J65='Drop Down Options'!$H$6,'Christian Formation'!$M65,"CHECK")))),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25">
      <c r="B66" s="172">
        <v>61</v>
      </c>
      <c r="C66" s="192">
        <v>3690.2</v>
      </c>
      <c r="D66" s="193" t="s">
        <v>1180</v>
      </c>
      <c r="E66" s="13"/>
      <c r="F66" s="13"/>
      <c r="G66" s="13"/>
      <c r="H66" s="29">
        <f>IFERROR(($G66/'FY 2026-27 Budget Summary'!$F$8)*12, 0)</f>
        <v>0</v>
      </c>
      <c r="I66" s="30">
        <v>0</v>
      </c>
      <c r="J66" s="13" t="s">
        <v>591</v>
      </c>
      <c r="K66" s="348"/>
      <c r="L66" s="349"/>
      <c r="M66" s="349"/>
      <c r="N66" s="15"/>
      <c r="O66" s="29">
        <f>ROUND(IF($J66='Drop Down Options'!$H$3,(1+$I66)*'Christian Formation'!$H66,IF('Christian Formation'!$J66='Drop Down Options'!$H$4,(1+'Christian Formation'!$K66)*'Christian Formation'!$H66,IF('Christian Formation'!$J66='Drop Down Options'!$H$5,'Christian Formation'!$H66+'Christian Formation'!$L66,IF($J66='Drop Down Options'!$H$6,'Christian Formation'!$M66,"CHECK")))),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2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2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2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3">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2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2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2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3">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25">
      <c r="B75" s="172">
        <v>70</v>
      </c>
      <c r="C75" s="356">
        <v>4011</v>
      </c>
      <c r="D75" s="357" t="s">
        <v>755</v>
      </c>
      <c r="E75" s="423"/>
      <c r="F75" s="423"/>
      <c r="G75" s="13"/>
      <c r="H75" s="29">
        <f>IFERROR(($G75/'FY 2026-27 Budget Summary'!$F$8)*12, 0)</f>
        <v>0</v>
      </c>
      <c r="I75" s="274">
        <f>'Assumptions - Arch'!C9</f>
        <v>3.2500000000000001E-2</v>
      </c>
      <c r="J75" s="13" t="s">
        <v>591</v>
      </c>
      <c r="K75" s="348"/>
      <c r="L75" s="349"/>
      <c r="M75" s="349"/>
      <c r="N75" s="15"/>
      <c r="O75" s="29">
        <f>ROUND(IF($J75='Drop Down Options'!$H$3,(1+$I75)*'Christian Formation'!$H75,IF('Christian Formation'!$J75='Drop Down Options'!$H$4,(1+'Christian Formation'!$K75)*'Christian Formation'!$H75,IF('Christian Formation'!$J75='Drop Down Options'!$H$5,'Christian Formation'!$H75+'Christian Formation'!$L75,IF($J75='Drop Down Options'!$H$6,'Christian Formation'!$M75,"CHECK")))), 0)</f>
        <v>0</v>
      </c>
      <c r="P75" s="273">
        <f t="shared" ref="P75:P89" si="78">ROUND(($O75-$H75),0)</f>
        <v>0</v>
      </c>
      <c r="Q75" s="275">
        <f t="shared" ref="Q75:Q90" si="79">IFERROR(P75/H75, 0)</f>
        <v>0</v>
      </c>
      <c r="R75" s="29">
        <f t="shared" ref="R75:R76"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2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Options'!$H$3,(1+$I76)*'Christian Formation'!$H76,IF('Christian Formation'!$J76='Drop Down Options'!$H$4,(1+'Christian Formation'!$K76)*'Christian Formation'!$H76,IF('Christian Formation'!$J76='Drop Down Options'!$H$5,'Christian Formation'!$H76+'Christian Formation'!$L76,IF($J76='Drop Down Options'!$H$6,'Christian Formation'!$M76,"CHECK")))),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2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2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4">IFERROR(R78/F78, 0)</f>
        <v>0</v>
      </c>
      <c r="T78" s="235"/>
      <c r="U78" s="238"/>
      <c r="W78" s="239"/>
      <c r="X78" s="240">
        <f>SUM(X75:X77)</f>
        <v>0</v>
      </c>
      <c r="Y78" s="240">
        <f t="shared" ref="Y78:AJ78" si="85">SUM(Y75:Y77)</f>
        <v>0</v>
      </c>
      <c r="Z78" s="240">
        <f t="shared" si="85"/>
        <v>0</v>
      </c>
      <c r="AA78" s="240">
        <f t="shared" si="85"/>
        <v>0</v>
      </c>
      <c r="AB78" s="240">
        <f t="shared" si="85"/>
        <v>0</v>
      </c>
      <c r="AC78" s="240">
        <f t="shared" si="85"/>
        <v>0</v>
      </c>
      <c r="AD78" s="240">
        <f>SUM(AD75:AD77)</f>
        <v>0</v>
      </c>
      <c r="AE78" s="240">
        <f t="shared" si="85"/>
        <v>0</v>
      </c>
      <c r="AF78" s="240">
        <f t="shared" si="85"/>
        <v>0</v>
      </c>
      <c r="AG78" s="240">
        <f t="shared" si="85"/>
        <v>0</v>
      </c>
      <c r="AH78" s="240">
        <f t="shared" si="85"/>
        <v>0</v>
      </c>
      <c r="AI78" s="240">
        <f t="shared" si="85"/>
        <v>0</v>
      </c>
      <c r="AJ78" s="240">
        <f t="shared" si="85"/>
        <v>0</v>
      </c>
      <c r="AK78" s="241" t="str">
        <f t="shared" si="83"/>
        <v>In Balance</v>
      </c>
    </row>
    <row r="79" spans="2:37" outlineLevel="2" x14ac:dyDescent="0.2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Options'!$H$3,(1+$I79)*'Christian Formation'!$H79,IF('Christian Formation'!$J79='Drop Down Options'!$H$4,(1+'Christian Formation'!$K79)*'Christian Formation'!$H79,IF('Christian Formation'!$J79='Drop Down Options'!$H$5,'Christian Formation'!$H79+'Christian Formation'!$L79,IF($J79='Drop Down Options'!$H$6,'Christian Formation'!$M79,"CHECK")))), 0)</f>
        <v>0</v>
      </c>
      <c r="P79" s="29">
        <f t="shared" si="78"/>
        <v>0</v>
      </c>
      <c r="Q79" s="31">
        <f t="shared" ref="Q79" si="86">IFERROR(P79/H79, 0)</f>
        <v>0</v>
      </c>
      <c r="R79" s="29">
        <f t="shared" ref="R79:R83" si="87">ROUND(($O79-$F79),0)</f>
        <v>0</v>
      </c>
      <c r="S79" s="31">
        <f t="shared" ref="S79" si="88">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89">SUM(X79:AI79)</f>
        <v>0</v>
      </c>
      <c r="AK79" s="195" t="str">
        <f t="shared" si="83"/>
        <v>In Balance</v>
      </c>
    </row>
    <row r="80" spans="2:37" outlineLevel="2" x14ac:dyDescent="0.2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Options'!$H$3,(1+$I80)*'Christian Formation'!$H80,IF('Christian Formation'!$J80='Drop Down Options'!$H$4,(1+'Christian Formation'!$K80)*'Christian Formation'!$H80,IF('Christian Formation'!$J80='Drop Down Options'!$H$5,'Christian Formation'!$H80+'Christian Formation'!$L80,IF($J80='Drop Down Options'!$H$6,'Christian Formation'!$M80,"CHECK")))), 0)</f>
        <v>0</v>
      </c>
      <c r="P80" s="29">
        <f t="shared" si="78"/>
        <v>0</v>
      </c>
      <c r="Q80" s="31">
        <f t="shared" si="79"/>
        <v>0</v>
      </c>
      <c r="R80" s="29">
        <f t="shared" si="87"/>
        <v>0</v>
      </c>
      <c r="S80" s="31">
        <f t="shared" si="84"/>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89"/>
        <v>0</v>
      </c>
      <c r="AK80" s="195" t="str">
        <f t="shared" si="83"/>
        <v>In Balance</v>
      </c>
    </row>
    <row r="81" spans="2:37" outlineLevel="2" x14ac:dyDescent="0.25">
      <c r="B81" s="172">
        <v>76</v>
      </c>
      <c r="C81" s="192">
        <v>4050.1</v>
      </c>
      <c r="D81" s="193" t="s">
        <v>681</v>
      </c>
      <c r="E81" s="13"/>
      <c r="F81" s="13"/>
      <c r="G81" s="13"/>
      <c r="H81" s="614">
        <f>IFERROR(($G81/'FY 2026-27 Budget Summary'!$F$8)*12, 0)</f>
        <v>0</v>
      </c>
      <c r="I81" s="30">
        <f>'Assumptions - Arch'!C17</f>
        <v>0.08</v>
      </c>
      <c r="J81" s="13" t="s">
        <v>591</v>
      </c>
      <c r="K81" s="348"/>
      <c r="L81" s="349"/>
      <c r="M81" s="349"/>
      <c r="N81" s="15"/>
      <c r="O81" s="29">
        <f>ROUND(IF($J81='Drop Down Options'!$H$3,(1+$I81)*'Christian Formation'!$H81,IF('Christian Formation'!$J81='Drop Down Options'!$H$4,(1+'Christian Formation'!$K81)*'Christian Formation'!$H81,IF('Christian Formation'!$J81='Drop Down Options'!$H$5,'Christian Formation'!$H81+'Christian Formation'!$L81,IF($J81='Drop Down Options'!$H$6,'Christian Formation'!$M81,"CHECK")))), 0)</f>
        <v>0</v>
      </c>
      <c r="P81" s="29">
        <f t="shared" si="78"/>
        <v>0</v>
      </c>
      <c r="Q81" s="31">
        <f t="shared" si="79"/>
        <v>0</v>
      </c>
      <c r="R81" s="29">
        <f t="shared" si="87"/>
        <v>0</v>
      </c>
      <c r="S81" s="31">
        <f t="shared" si="84"/>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89"/>
        <v>0</v>
      </c>
      <c r="AK81" s="195" t="str">
        <f t="shared" si="83"/>
        <v>In Balance</v>
      </c>
    </row>
    <row r="82" spans="2:37" outlineLevel="2" x14ac:dyDescent="0.25">
      <c r="B82" s="172">
        <v>77</v>
      </c>
      <c r="C82" s="192">
        <v>4050.2</v>
      </c>
      <c r="D82" s="193" t="s">
        <v>682</v>
      </c>
      <c r="E82" s="13"/>
      <c r="F82" s="13"/>
      <c r="G82" s="13"/>
      <c r="H82" s="29">
        <f>IFERROR(($G82/'FY 2026-27 Budget Summary'!$F$8)*12, 0)</f>
        <v>0</v>
      </c>
      <c r="I82" s="30">
        <f>'Assumptions - Arch'!C18</f>
        <v>0.05</v>
      </c>
      <c r="J82" s="13" t="s">
        <v>591</v>
      </c>
      <c r="K82" s="348"/>
      <c r="L82" s="349"/>
      <c r="M82" s="349"/>
      <c r="N82" s="15"/>
      <c r="O82" s="29">
        <f>ROUND(IF($J82='Drop Down Options'!$H$3,(1+$I82)*'Christian Formation'!$H82,IF('Christian Formation'!$J82='Drop Down Options'!$H$4,(1+'Christian Formation'!$K82)*'Christian Formation'!$H82,IF('Christian Formation'!$J82='Drop Down Options'!$H$5,'Christian Formation'!$H82+'Christian Formation'!$L82,IF($J82='Drop Down Options'!$H$6,'Christian Formation'!$M82,"CHECK")))), 0)</f>
        <v>0</v>
      </c>
      <c r="P82" s="29">
        <f t="shared" si="78"/>
        <v>0</v>
      </c>
      <c r="Q82" s="31">
        <f t="shared" si="79"/>
        <v>0</v>
      </c>
      <c r="R82" s="29">
        <f t="shared" si="87"/>
        <v>0</v>
      </c>
      <c r="S82" s="31">
        <f t="shared" si="84"/>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89"/>
        <v>0</v>
      </c>
      <c r="AK82" s="195" t="str">
        <f t="shared" si="83"/>
        <v>In Balance</v>
      </c>
    </row>
    <row r="83" spans="2:37" outlineLevel="2" x14ac:dyDescent="0.2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Options'!$H$3,(1+$I83)*'Christian Formation'!$H83,IF('Christian Formation'!$J83='Drop Down Options'!$H$4,(1+'Christian Formation'!$K83)*'Christian Formation'!$H83,IF('Christian Formation'!$J83='Drop Down Options'!$H$5,'Christian Formation'!$H83+'Christian Formation'!$L83,IF($J83='Drop Down Options'!$H$6,'Christian Formation'!$M83,"CHECK")))), 0)</f>
        <v>0</v>
      </c>
      <c r="P83" s="29">
        <f t="shared" si="78"/>
        <v>0</v>
      </c>
      <c r="Q83" s="31">
        <f t="shared" si="79"/>
        <v>0</v>
      </c>
      <c r="R83" s="29">
        <f t="shared" si="87"/>
        <v>0</v>
      </c>
      <c r="S83" s="31">
        <f t="shared" si="84"/>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89"/>
        <v>0</v>
      </c>
      <c r="AK83" s="195" t="str">
        <f t="shared" si="83"/>
        <v>In Balance</v>
      </c>
    </row>
    <row r="84" spans="2:37" outlineLevel="2" x14ac:dyDescent="0.2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4"/>
        <v>0</v>
      </c>
      <c r="T84" s="235"/>
      <c r="U84" s="238"/>
      <c r="W84" s="239"/>
      <c r="X84" s="240">
        <f>SUM(X81:X83)</f>
        <v>0</v>
      </c>
      <c r="Y84" s="240">
        <f t="shared" ref="Y84:AJ84" si="90">SUM(Y81:Y83)</f>
        <v>0</v>
      </c>
      <c r="Z84" s="240">
        <f t="shared" si="90"/>
        <v>0</v>
      </c>
      <c r="AA84" s="240">
        <f t="shared" si="90"/>
        <v>0</v>
      </c>
      <c r="AB84" s="240">
        <f t="shared" si="90"/>
        <v>0</v>
      </c>
      <c r="AC84" s="240">
        <f t="shared" si="90"/>
        <v>0</v>
      </c>
      <c r="AD84" s="240">
        <f>SUM(AD81:AD83)</f>
        <v>0</v>
      </c>
      <c r="AE84" s="240">
        <f t="shared" si="90"/>
        <v>0</v>
      </c>
      <c r="AF84" s="240">
        <f t="shared" si="90"/>
        <v>0</v>
      </c>
      <c r="AG84" s="240">
        <f t="shared" si="90"/>
        <v>0</v>
      </c>
      <c r="AH84" s="240">
        <f t="shared" si="90"/>
        <v>0</v>
      </c>
      <c r="AI84" s="240">
        <f t="shared" si="90"/>
        <v>0</v>
      </c>
      <c r="AJ84" s="240">
        <f t="shared" si="90"/>
        <v>0</v>
      </c>
      <c r="AK84" s="241" t="str">
        <f t="shared" si="83"/>
        <v>In Balance</v>
      </c>
    </row>
    <row r="85" spans="2:37" outlineLevel="2" x14ac:dyDescent="0.2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Options'!$H$3,(1+$I85)*'Christian Formation'!$H85,IF('Christian Formation'!$J85='Drop Down Options'!$H$4,(1+'Christian Formation'!$K85)*'Christian Formation'!$H85,IF('Christian Formation'!$J85='Drop Down Options'!$H$5,'Christian Formation'!$H85+'Christian Formation'!$L85,IF($J85='Drop Down Options'!$H$6,'Christian Formation'!$M85,"CHECK")))), 0)</f>
        <v>0</v>
      </c>
      <c r="P85" s="29">
        <f t="shared" si="78"/>
        <v>0</v>
      </c>
      <c r="Q85" s="31">
        <f t="shared" si="79"/>
        <v>0</v>
      </c>
      <c r="R85" s="29">
        <f t="shared" ref="R85:R89" si="91">ROUND(($O85-$F85),0)</f>
        <v>0</v>
      </c>
      <c r="S85" s="31">
        <f t="shared" si="84"/>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2">SUM(X85:AI85)</f>
        <v>0</v>
      </c>
      <c r="AK85" s="195" t="str">
        <f t="shared" si="83"/>
        <v>In Balance</v>
      </c>
    </row>
    <row r="86" spans="2:37" outlineLevel="2" x14ac:dyDescent="0.2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Options'!$H$3,(1+$I86)*'Christian Formation'!$H86,IF('Christian Formation'!$J86='Drop Down Options'!$H$4,(1+'Christian Formation'!$K86)*'Christian Formation'!$H86,IF('Christian Formation'!$J86='Drop Down Options'!$H$5,'Christian Formation'!$H86+'Christian Formation'!$L86,IF($J86='Drop Down Options'!$H$6,'Christian Formation'!$M86,"CHECK")))), 0)</f>
        <v>0</v>
      </c>
      <c r="P86" s="29">
        <f t="shared" si="78"/>
        <v>0</v>
      </c>
      <c r="Q86" s="31">
        <f t="shared" si="79"/>
        <v>0</v>
      </c>
      <c r="R86" s="29">
        <f t="shared" si="91"/>
        <v>0</v>
      </c>
      <c r="S86" s="31">
        <f t="shared" si="84"/>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2"/>
        <v>0</v>
      </c>
      <c r="AK86" s="195" t="str">
        <f t="shared" si="83"/>
        <v>In Balance</v>
      </c>
    </row>
    <row r="87" spans="2:37" outlineLevel="2" x14ac:dyDescent="0.2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Options'!$H$3,(1+$I87)*'Christian Formation'!$H87,IF('Christian Formation'!$J87='Drop Down Options'!$H$4,(1+'Christian Formation'!$K87)*'Christian Formation'!$H87,IF('Christian Formation'!$J87='Drop Down Options'!$H$5,'Christian Formation'!$H87+'Christian Formation'!$L87,IF($J87='Drop Down Options'!$H$6,'Christian Formation'!$M87,"CHECK")))), 0)</f>
        <v>0</v>
      </c>
      <c r="P87" s="29">
        <f t="shared" si="78"/>
        <v>0</v>
      </c>
      <c r="Q87" s="31">
        <f t="shared" si="79"/>
        <v>0</v>
      </c>
      <c r="R87" s="29">
        <f t="shared" si="91"/>
        <v>0</v>
      </c>
      <c r="S87" s="31">
        <f t="shared" si="84"/>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2"/>
        <v>0</v>
      </c>
      <c r="AK87" s="195" t="str">
        <f t="shared" si="83"/>
        <v>In Balance</v>
      </c>
    </row>
    <row r="88" spans="2:37" outlineLevel="2" x14ac:dyDescent="0.2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Options'!$H$3,(1+$I88)*'Christian Formation'!$H88,IF('Christian Formation'!$J88='Drop Down Options'!$H$4,(1+'Christian Formation'!$K88)*'Christian Formation'!$H88,IF('Christian Formation'!$J88='Drop Down Options'!$H$5,'Christian Formation'!$H88+'Christian Formation'!$L88,IF($J88='Drop Down Options'!$H$6,'Christian Formation'!$M88,"CHECK")))), 0)</f>
        <v>0</v>
      </c>
      <c r="P88" s="29">
        <f t="shared" si="78"/>
        <v>0</v>
      </c>
      <c r="Q88" s="31">
        <f t="shared" si="79"/>
        <v>0</v>
      </c>
      <c r="R88" s="29">
        <f t="shared" si="91"/>
        <v>0</v>
      </c>
      <c r="S88" s="31">
        <f t="shared" si="84"/>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2"/>
        <v>0</v>
      </c>
      <c r="AK88" s="195" t="str">
        <f t="shared" si="83"/>
        <v>In Balance</v>
      </c>
    </row>
    <row r="89" spans="2:37" outlineLevel="2" x14ac:dyDescent="0.2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Options'!$H$3,(1+$I89)*'Christian Formation'!$H89,IF('Christian Formation'!$J89='Drop Down Options'!$H$4,(1+'Christian Formation'!$K89)*'Christian Formation'!$H89,IF('Christian Formation'!$J89='Drop Down Options'!$H$5,'Christian Formation'!$H89+'Christian Formation'!$L89,IF($J89='Drop Down Options'!$H$6,'Christian Formation'!$M89,"CHECK")))), 0)</f>
        <v>0</v>
      </c>
      <c r="P89" s="29">
        <f t="shared" si="78"/>
        <v>0</v>
      </c>
      <c r="Q89" s="31">
        <f t="shared" si="79"/>
        <v>0</v>
      </c>
      <c r="R89" s="29">
        <f t="shared" si="91"/>
        <v>0</v>
      </c>
      <c r="S89" s="31">
        <f t="shared" si="84"/>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2"/>
        <v>0</v>
      </c>
      <c r="AK89" s="195" t="str">
        <f t="shared" si="83"/>
        <v>In Balance</v>
      </c>
    </row>
    <row r="90" spans="2:37" s="208" customFormat="1" outlineLevel="1" x14ac:dyDescent="0.2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4"/>
        <v>0</v>
      </c>
      <c r="T90" s="206"/>
      <c r="U90" s="207"/>
      <c r="W90" s="209"/>
      <c r="X90" s="34">
        <f t="shared" ref="X90:AJ90" si="93">X78+SUM(X79:X80)+X84+SUM(X85:X89)</f>
        <v>0</v>
      </c>
      <c r="Y90" s="34">
        <f t="shared" si="93"/>
        <v>0</v>
      </c>
      <c r="Z90" s="34">
        <f t="shared" si="93"/>
        <v>0</v>
      </c>
      <c r="AA90" s="34">
        <f t="shared" si="93"/>
        <v>0</v>
      </c>
      <c r="AB90" s="34">
        <f t="shared" si="93"/>
        <v>0</v>
      </c>
      <c r="AC90" s="34">
        <f t="shared" si="93"/>
        <v>0</v>
      </c>
      <c r="AD90" s="34">
        <f t="shared" si="93"/>
        <v>0</v>
      </c>
      <c r="AE90" s="34">
        <f t="shared" si="93"/>
        <v>0</v>
      </c>
      <c r="AF90" s="34">
        <f t="shared" si="93"/>
        <v>0</v>
      </c>
      <c r="AG90" s="34">
        <f t="shared" si="93"/>
        <v>0</v>
      </c>
      <c r="AH90" s="34">
        <f t="shared" si="93"/>
        <v>0</v>
      </c>
      <c r="AI90" s="34">
        <f t="shared" si="93"/>
        <v>0</v>
      </c>
      <c r="AJ90" s="34">
        <f t="shared" si="93"/>
        <v>0</v>
      </c>
      <c r="AK90" s="210" t="str">
        <f t="shared" si="83"/>
        <v>In Balance</v>
      </c>
    </row>
    <row r="91" spans="2:37" outlineLevel="2" x14ac:dyDescent="0.2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2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Options'!$H$3,(1+$I92)*'Christian Formation'!$H92,IF('Christian Formation'!$J92='Drop Down Options'!$H$4,(1+'Christian Formation'!$K92)*'Christian Formation'!$H92,IF('Christian Formation'!$J92='Drop Down Options'!$H$5,'Christian Formation'!$H92+'Christian Formation'!$L92,IF($J92='Drop Down Options'!$H$6,'Christian Formation'!$M92,"CHECK")))), 0)</f>
        <v>0</v>
      </c>
      <c r="P92" s="29">
        <f t="shared" ref="P92:P102" si="94">ROUND(($O92-$H92),0)</f>
        <v>0</v>
      </c>
      <c r="Q92" s="31">
        <f t="shared" ref="Q92:Q103" si="95">IFERROR(P92/H92, 0)</f>
        <v>0</v>
      </c>
      <c r="R92" s="29">
        <f t="shared" ref="R92:R102" si="96">ROUND(($O92-$F92),0)</f>
        <v>0</v>
      </c>
      <c r="S92" s="31">
        <f t="shared" si="84"/>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97">SUM(X92:AI92)</f>
        <v>0</v>
      </c>
      <c r="AK92" s="195" t="str">
        <f t="shared" ref="AK92:AK103" si="98">IF(AJ92=O92,"In Balance",CONCATENATE("Out of Balance by $",AJ92-O92))</f>
        <v>In Balance</v>
      </c>
    </row>
    <row r="93" spans="2:37" outlineLevel="2" x14ac:dyDescent="0.2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Options'!$H$3,(1+$I93)*'Christian Formation'!$H93,IF('Christian Formation'!$J93='Drop Down Options'!$H$4,(1+'Christian Formation'!$K93)*'Christian Formation'!$H93,IF('Christian Formation'!$J93='Drop Down Options'!$H$5,'Christian Formation'!$H93+'Christian Formation'!$L93,IF($J93='Drop Down Options'!$H$6,'Christian Formation'!$M93,"CHECK")))), 0)</f>
        <v>0</v>
      </c>
      <c r="P93" s="29">
        <f t="shared" si="94"/>
        <v>0</v>
      </c>
      <c r="Q93" s="31">
        <f t="shared" si="95"/>
        <v>0</v>
      </c>
      <c r="R93" s="29">
        <f t="shared" si="96"/>
        <v>0</v>
      </c>
      <c r="S93" s="31">
        <f t="shared" si="84"/>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97"/>
        <v>0</v>
      </c>
      <c r="AK93" s="195" t="str">
        <f t="shared" si="98"/>
        <v>In Balance</v>
      </c>
    </row>
    <row r="94" spans="2:37" outlineLevel="2" x14ac:dyDescent="0.2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Options'!$H$3,(1+$I94)*'Christian Formation'!$H94,IF('Christian Formation'!$J94='Drop Down Options'!$H$4,(1+'Christian Formation'!$K94)*'Christian Formation'!$H94,IF('Christian Formation'!$J94='Drop Down Options'!$H$5,'Christian Formation'!$H94+'Christian Formation'!$L94,IF($J94='Drop Down Options'!$H$6,'Christian Formation'!$M94,"CHECK")))), 0)</f>
        <v>0</v>
      </c>
      <c r="P94" s="29">
        <f t="shared" si="94"/>
        <v>0</v>
      </c>
      <c r="Q94" s="31">
        <f t="shared" si="95"/>
        <v>0</v>
      </c>
      <c r="R94" s="29">
        <f t="shared" si="96"/>
        <v>0</v>
      </c>
      <c r="S94" s="31">
        <f t="shared" si="84"/>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97"/>
        <v>0</v>
      </c>
      <c r="AK94" s="195" t="str">
        <f t="shared" si="98"/>
        <v>In Balance</v>
      </c>
    </row>
    <row r="95" spans="2:37" outlineLevel="2" x14ac:dyDescent="0.2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Options'!$H$3,(1+$I95)*'Christian Formation'!$H95,IF('Christian Formation'!$J95='Drop Down Options'!$H$4,(1+'Christian Formation'!$K95)*'Christian Formation'!$H95,IF('Christian Formation'!$J95='Drop Down Options'!$H$5,'Christian Formation'!$H95+'Christian Formation'!$L95,IF($J95='Drop Down Options'!$H$6,'Christian Formation'!$M95,"CHECK")))), 0)</f>
        <v>0</v>
      </c>
      <c r="P95" s="29">
        <f t="shared" si="94"/>
        <v>0</v>
      </c>
      <c r="Q95" s="31">
        <f t="shared" si="95"/>
        <v>0</v>
      </c>
      <c r="R95" s="29">
        <f t="shared" si="96"/>
        <v>0</v>
      </c>
      <c r="S95" s="31">
        <f t="shared" si="84"/>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97"/>
        <v>0</v>
      </c>
      <c r="AK95" s="195" t="str">
        <f t="shared" si="98"/>
        <v>In Balance</v>
      </c>
    </row>
    <row r="96" spans="2:37" outlineLevel="2" x14ac:dyDescent="0.2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Options'!$H$3,(1+$I96)*'Christian Formation'!$H96,IF('Christian Formation'!$J96='Drop Down Options'!$H$4,(1+'Christian Formation'!$K96)*'Christian Formation'!$H96,IF('Christian Formation'!$J96='Drop Down Options'!$H$5,'Christian Formation'!$H96+'Christian Formation'!$L96,IF($J96='Drop Down Options'!$H$6,'Christian Formation'!$M96,"CHECK")))), 0)</f>
        <v>0</v>
      </c>
      <c r="P96" s="29">
        <f t="shared" si="94"/>
        <v>0</v>
      </c>
      <c r="Q96" s="31">
        <f t="shared" si="95"/>
        <v>0</v>
      </c>
      <c r="R96" s="29">
        <f t="shared" si="96"/>
        <v>0</v>
      </c>
      <c r="S96" s="31">
        <f t="shared" si="84"/>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97"/>
        <v>0</v>
      </c>
      <c r="AK96" s="195" t="str">
        <f t="shared" si="98"/>
        <v>In Balance</v>
      </c>
    </row>
    <row r="97" spans="2:37" outlineLevel="2" x14ac:dyDescent="0.2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Options'!$H$3,(1+$I97)*'Christian Formation'!$H97,IF('Christian Formation'!$J97='Drop Down Options'!$H$4,(1+'Christian Formation'!$K97)*'Christian Formation'!$H97,IF('Christian Formation'!$J97='Drop Down Options'!$H$5,'Christian Formation'!$H97+'Christian Formation'!$L97,IF($J97='Drop Down Options'!$H$6,'Christian Formation'!$M97,"CHECK")))), 0)</f>
        <v>0</v>
      </c>
      <c r="P97" s="29">
        <f t="shared" si="94"/>
        <v>0</v>
      </c>
      <c r="Q97" s="31">
        <f t="shared" si="95"/>
        <v>0</v>
      </c>
      <c r="R97" s="29">
        <f t="shared" si="96"/>
        <v>0</v>
      </c>
      <c r="S97" s="31">
        <f t="shared" si="84"/>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97"/>
        <v>0</v>
      </c>
      <c r="AK97" s="195" t="str">
        <f t="shared" si="98"/>
        <v>In Balance</v>
      </c>
    </row>
    <row r="98" spans="2:37" outlineLevel="2" x14ac:dyDescent="0.2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Options'!$H$3,(1+$I98)*'Christian Formation'!$H98,IF('Christian Formation'!$J98='Drop Down Options'!$H$4,(1+'Christian Formation'!$K98)*'Christian Formation'!$H98,IF('Christian Formation'!$J98='Drop Down Options'!$H$5,'Christian Formation'!$H98+'Christian Formation'!$L98,IF($J98='Drop Down Options'!$H$6,'Christian Formation'!$M98,"CHECK")))), 0)</f>
        <v>0</v>
      </c>
      <c r="P98" s="29">
        <f t="shared" si="94"/>
        <v>0</v>
      </c>
      <c r="Q98" s="31">
        <f t="shared" si="95"/>
        <v>0</v>
      </c>
      <c r="R98" s="29">
        <f t="shared" si="96"/>
        <v>0</v>
      </c>
      <c r="S98" s="31">
        <f t="shared" si="84"/>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97"/>
        <v>0</v>
      </c>
      <c r="AK98" s="195" t="str">
        <f t="shared" si="98"/>
        <v>In Balance</v>
      </c>
    </row>
    <row r="99" spans="2:37" outlineLevel="2" x14ac:dyDescent="0.2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Options'!$H$3,(1+$I99)*'Christian Formation'!$H99,IF('Christian Formation'!$J99='Drop Down Options'!$H$4,(1+'Christian Formation'!$K99)*'Christian Formation'!$H99,IF('Christian Formation'!$J99='Drop Down Options'!$H$5,'Christian Formation'!$H99+'Christian Formation'!$L99,IF($J99='Drop Down Options'!$H$6,'Christian Formation'!$M99,"CHECK")))), 0)</f>
        <v>0</v>
      </c>
      <c r="P99" s="29">
        <f t="shared" si="94"/>
        <v>0</v>
      </c>
      <c r="Q99" s="31">
        <f t="shared" si="95"/>
        <v>0</v>
      </c>
      <c r="R99" s="29">
        <f t="shared" si="96"/>
        <v>0</v>
      </c>
      <c r="S99" s="31">
        <f t="shared" si="84"/>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97"/>
        <v>0</v>
      </c>
      <c r="AK99" s="195" t="str">
        <f t="shared" si="98"/>
        <v>In Balance</v>
      </c>
    </row>
    <row r="100" spans="2:37" outlineLevel="2" x14ac:dyDescent="0.2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Options'!$H$3,(1+$I100)*'Christian Formation'!$H100,IF('Christian Formation'!$J100='Drop Down Options'!$H$4,(1+'Christian Formation'!$K100)*'Christian Formation'!$H100,IF('Christian Formation'!$J100='Drop Down Options'!$H$5,'Christian Formation'!$H100+'Christian Formation'!$L100,IF($J100='Drop Down Options'!$H$6,'Christian Formation'!$M100,"CHECK")))), 0)</f>
        <v>0</v>
      </c>
      <c r="P100" s="29">
        <f t="shared" si="94"/>
        <v>0</v>
      </c>
      <c r="Q100" s="31">
        <f t="shared" si="95"/>
        <v>0</v>
      </c>
      <c r="R100" s="29">
        <f t="shared" si="96"/>
        <v>0</v>
      </c>
      <c r="S100" s="31">
        <f t="shared" si="84"/>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97"/>
        <v>0</v>
      </c>
      <c r="AK100" s="195" t="str">
        <f t="shared" si="98"/>
        <v>In Balance</v>
      </c>
    </row>
    <row r="101" spans="2:37" outlineLevel="2" x14ac:dyDescent="0.2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Options'!$H$3,(1+$I101)*'Christian Formation'!$H101,IF('Christian Formation'!$J101='Drop Down Options'!$H$4,(1+'Christian Formation'!$K101)*'Christian Formation'!$H101,IF('Christian Formation'!$J101='Drop Down Options'!$H$5,'Christian Formation'!$H101+'Christian Formation'!$L101,IF($J101='Drop Down Options'!$H$6,'Christian Formation'!$M101,"CHECK")))), 0)</f>
        <v>0</v>
      </c>
      <c r="P101" s="29">
        <f t="shared" si="94"/>
        <v>0</v>
      </c>
      <c r="Q101" s="31">
        <f t="shared" si="95"/>
        <v>0</v>
      </c>
      <c r="R101" s="29">
        <f t="shared" si="96"/>
        <v>0</v>
      </c>
      <c r="S101" s="31">
        <f t="shared" si="84"/>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97"/>
        <v>0</v>
      </c>
      <c r="AK101" s="195" t="str">
        <f t="shared" si="98"/>
        <v>In Balance</v>
      </c>
    </row>
    <row r="102" spans="2:37" outlineLevel="2" x14ac:dyDescent="0.2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Options'!$H$3,(1+$I102)*'Christian Formation'!$H102,IF('Christian Formation'!$J102='Drop Down Options'!$H$4,(1+'Christian Formation'!$K102)*'Christian Formation'!$H102,IF('Christian Formation'!$J102='Drop Down Options'!$H$5,'Christian Formation'!$H102+'Christian Formation'!$L102,IF($J102='Drop Down Options'!$H$6,'Christian Formation'!$M102,"CHECK")))), 0)</f>
        <v>0</v>
      </c>
      <c r="P102" s="29">
        <f t="shared" si="94"/>
        <v>0</v>
      </c>
      <c r="Q102" s="31">
        <f t="shared" si="95"/>
        <v>0</v>
      </c>
      <c r="R102" s="29">
        <f t="shared" si="96"/>
        <v>0</v>
      </c>
      <c r="S102" s="31">
        <f t="shared" si="84"/>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97"/>
        <v>0</v>
      </c>
      <c r="AK102" s="195" t="str">
        <f t="shared" si="98"/>
        <v>In Balance</v>
      </c>
    </row>
    <row r="103" spans="2:37" s="208" customFormat="1" outlineLevel="1" x14ac:dyDescent="0.25">
      <c r="B103" s="172">
        <v>98</v>
      </c>
      <c r="C103" s="205" t="s">
        <v>933</v>
      </c>
      <c r="D103" s="206" t="s">
        <v>629</v>
      </c>
      <c r="E103" s="34">
        <f>SUM(E92:E102)</f>
        <v>0</v>
      </c>
      <c r="F103" s="34">
        <f>SUM(F92:F102)</f>
        <v>0</v>
      </c>
      <c r="G103" s="34">
        <f t="shared" ref="G103:R103" si="99">SUM(G92:G102)</f>
        <v>0</v>
      </c>
      <c r="H103" s="34">
        <f t="shared" si="99"/>
        <v>0</v>
      </c>
      <c r="I103" s="35"/>
      <c r="J103" s="34"/>
      <c r="K103" s="36"/>
      <c r="L103" s="34">
        <f t="shared" si="99"/>
        <v>0</v>
      </c>
      <c r="M103" s="34">
        <f t="shared" si="99"/>
        <v>0</v>
      </c>
      <c r="N103" s="37"/>
      <c r="O103" s="34">
        <f t="shared" si="99"/>
        <v>0</v>
      </c>
      <c r="P103" s="34">
        <f t="shared" si="99"/>
        <v>0</v>
      </c>
      <c r="Q103" s="36">
        <f t="shared" si="95"/>
        <v>0</v>
      </c>
      <c r="R103" s="34">
        <f t="shared" si="99"/>
        <v>0</v>
      </c>
      <c r="S103" s="36">
        <f t="shared" si="84"/>
        <v>0</v>
      </c>
      <c r="T103" s="206"/>
      <c r="U103" s="207"/>
      <c r="W103" s="209"/>
      <c r="X103" s="34">
        <f t="shared" ref="X103:AJ103" si="100">SUM(X92:X102)</f>
        <v>0</v>
      </c>
      <c r="Y103" s="34">
        <f t="shared" si="100"/>
        <v>0</v>
      </c>
      <c r="Z103" s="34">
        <f t="shared" si="100"/>
        <v>0</v>
      </c>
      <c r="AA103" s="34">
        <f t="shared" si="100"/>
        <v>0</v>
      </c>
      <c r="AB103" s="34">
        <f t="shared" si="100"/>
        <v>0</v>
      </c>
      <c r="AC103" s="34">
        <f t="shared" si="100"/>
        <v>0</v>
      </c>
      <c r="AD103" s="34">
        <f t="shared" si="100"/>
        <v>0</v>
      </c>
      <c r="AE103" s="34">
        <f t="shared" si="100"/>
        <v>0</v>
      </c>
      <c r="AF103" s="34">
        <f t="shared" si="100"/>
        <v>0</v>
      </c>
      <c r="AG103" s="34">
        <f t="shared" si="100"/>
        <v>0</v>
      </c>
      <c r="AH103" s="34">
        <f t="shared" si="100"/>
        <v>0</v>
      </c>
      <c r="AI103" s="34">
        <f t="shared" si="100"/>
        <v>0</v>
      </c>
      <c r="AJ103" s="34">
        <f t="shared" si="100"/>
        <v>0</v>
      </c>
      <c r="AK103" s="210" t="str">
        <f t="shared" si="98"/>
        <v>In Balance</v>
      </c>
    </row>
    <row r="104" spans="2:37" outlineLevel="2" x14ac:dyDescent="0.2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2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Options'!$H$3,(1+$I105)*'Christian Formation'!$H105,IF('Christian Formation'!$J105='Drop Down Options'!$H$4,(1+'Christian Formation'!$K105)*'Christian Formation'!$H105,IF('Christian Formation'!$J105='Drop Down Options'!$H$5,'Christian Formation'!$H105+'Christian Formation'!$L105,IF($J105='Drop Down Options'!$H$6,'Christian Formation'!$M105,"CHECK")))), 0)</f>
        <v>0</v>
      </c>
      <c r="P105" s="29">
        <f t="shared" ref="P105:P117" si="101">ROUND(($O105-$H105),0)</f>
        <v>0</v>
      </c>
      <c r="Q105" s="31">
        <f t="shared" ref="Q105:Q118" si="102">IFERROR(P105/H105, 0)</f>
        <v>0</v>
      </c>
      <c r="R105" s="29">
        <f t="shared" ref="R105:R114" si="103">ROUND(($O105-$F105),0)</f>
        <v>0</v>
      </c>
      <c r="S105" s="31">
        <f t="shared" si="84"/>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4">SUM(X105:AI105)</f>
        <v>0</v>
      </c>
      <c r="AK105" s="195" t="str">
        <f t="shared" ref="AK105:AK118" si="105">IF(AJ105=O105,"In Balance",CONCATENATE("Out of Balance by $",AJ105-O105))</f>
        <v>In Balance</v>
      </c>
    </row>
    <row r="106" spans="2:37" outlineLevel="2" x14ac:dyDescent="0.2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Options'!$H$3,(1+$I106)*'Christian Formation'!$H106,IF('Christian Formation'!$J106='Drop Down Options'!$H$4,(1+'Christian Formation'!$K106)*'Christian Formation'!$H106,IF('Christian Formation'!$J106='Drop Down Options'!$H$5,'Christian Formation'!$H106+'Christian Formation'!$L106,IF($J106='Drop Down Options'!$H$6,'Christian Formation'!$M106,"CHECK")))), 0)</f>
        <v>0</v>
      </c>
      <c r="P106" s="29">
        <f t="shared" si="101"/>
        <v>0</v>
      </c>
      <c r="Q106" s="31">
        <f t="shared" si="102"/>
        <v>0</v>
      </c>
      <c r="R106" s="29">
        <f t="shared" si="103"/>
        <v>0</v>
      </c>
      <c r="S106" s="31">
        <f t="shared" si="84"/>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4"/>
        <v>0</v>
      </c>
      <c r="AK106" s="195" t="str">
        <f t="shared" si="105"/>
        <v>In Balance</v>
      </c>
    </row>
    <row r="107" spans="2:37" outlineLevel="2" x14ac:dyDescent="0.2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Options'!$H$3,(1+$I107)*'Christian Formation'!$H107,IF('Christian Formation'!$J107='Drop Down Options'!$H$4,(1+'Christian Formation'!$K107)*'Christian Formation'!$H107,IF('Christian Formation'!$J107='Drop Down Options'!$H$5,'Christian Formation'!$H107+'Christian Formation'!$L107,IF($J107='Drop Down Options'!$H$6,'Christian Formation'!$M107,"CHECK")))), 0)</f>
        <v>0</v>
      </c>
      <c r="P107" s="29">
        <f t="shared" si="101"/>
        <v>0</v>
      </c>
      <c r="Q107" s="31">
        <f t="shared" si="102"/>
        <v>0</v>
      </c>
      <c r="R107" s="29">
        <f t="shared" si="103"/>
        <v>0</v>
      </c>
      <c r="S107" s="31">
        <f t="shared" si="84"/>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4"/>
        <v>0</v>
      </c>
      <c r="AK107" s="195" t="str">
        <f t="shared" si="105"/>
        <v>In Balance</v>
      </c>
    </row>
    <row r="108" spans="2:37" outlineLevel="2" x14ac:dyDescent="0.2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Options'!$H$3,(1+$I108)*'Christian Formation'!$H108,IF('Christian Formation'!$J108='Drop Down Options'!$H$4,(1+'Christian Formation'!$K108)*'Christian Formation'!$H108,IF('Christian Formation'!$J108='Drop Down Options'!$H$5,'Christian Formation'!$H108+'Christian Formation'!$L108,IF($J108='Drop Down Options'!$H$6,'Christian Formation'!$M108,"CHECK")))), 0)</f>
        <v>0</v>
      </c>
      <c r="P108" s="29">
        <f t="shared" si="101"/>
        <v>0</v>
      </c>
      <c r="Q108" s="31">
        <f t="shared" si="102"/>
        <v>0</v>
      </c>
      <c r="R108" s="29">
        <f t="shared" si="103"/>
        <v>0</v>
      </c>
      <c r="S108" s="31">
        <f t="shared" si="84"/>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4"/>
        <v>0</v>
      </c>
      <c r="AK108" s="195" t="str">
        <f t="shared" si="105"/>
        <v>In Balance</v>
      </c>
    </row>
    <row r="109" spans="2:37" outlineLevel="2" x14ac:dyDescent="0.2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Options'!$H$3,(1+$I109)*'Christian Formation'!$H109,IF('Christian Formation'!$J109='Drop Down Options'!$H$4,(1+'Christian Formation'!$K109)*'Christian Formation'!$H109,IF('Christian Formation'!$J109='Drop Down Options'!$H$5,'Christian Formation'!$H109+'Christian Formation'!$L109,IF($J109='Drop Down Options'!$H$6,'Christian Formation'!$M109,"CHECK")))), 0)</f>
        <v>0</v>
      </c>
      <c r="P109" s="29">
        <f t="shared" si="101"/>
        <v>0</v>
      </c>
      <c r="Q109" s="31">
        <f t="shared" si="102"/>
        <v>0</v>
      </c>
      <c r="R109" s="29">
        <f t="shared" si="103"/>
        <v>0</v>
      </c>
      <c r="S109" s="31">
        <f t="shared" si="84"/>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4"/>
        <v>0</v>
      </c>
      <c r="AK109" s="195" t="str">
        <f t="shared" si="105"/>
        <v>In Balance</v>
      </c>
    </row>
    <row r="110" spans="2:37" outlineLevel="2" x14ac:dyDescent="0.2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Options'!$H$3,(1+$I110)*'Christian Formation'!$H110,IF('Christian Formation'!$J110='Drop Down Options'!$H$4,(1+'Christian Formation'!$K110)*'Christian Formation'!$H110,IF('Christian Formation'!$J110='Drop Down Options'!$H$5,'Christian Formation'!$H110+'Christian Formation'!$L110,IF($J110='Drop Down Options'!$H$6,'Christian Formation'!$M110,"CHECK")))), 0)</f>
        <v>0</v>
      </c>
      <c r="P110" s="29">
        <f t="shared" si="101"/>
        <v>0</v>
      </c>
      <c r="Q110" s="31">
        <f t="shared" si="102"/>
        <v>0</v>
      </c>
      <c r="R110" s="29">
        <f t="shared" si="103"/>
        <v>0</v>
      </c>
      <c r="S110" s="31">
        <f t="shared" si="84"/>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4"/>
        <v>0</v>
      </c>
      <c r="AK110" s="195" t="str">
        <f t="shared" si="105"/>
        <v>In Balance</v>
      </c>
    </row>
    <row r="111" spans="2:37" outlineLevel="2" x14ac:dyDescent="0.2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Options'!$H$3,(1+$I111)*'Christian Formation'!$H111,IF('Christian Formation'!$J111='Drop Down Options'!$H$4,(1+'Christian Formation'!$K111)*'Christian Formation'!$H111,IF('Christian Formation'!$J111='Drop Down Options'!$H$5,'Christian Formation'!$H111+'Christian Formation'!$L111,IF($J111='Drop Down Options'!$H$6,'Christian Formation'!$M111,"CHECK")))), 0)</f>
        <v>0</v>
      </c>
      <c r="P111" s="29">
        <f t="shared" si="101"/>
        <v>0</v>
      </c>
      <c r="Q111" s="31">
        <f t="shared" si="102"/>
        <v>0</v>
      </c>
      <c r="R111" s="29">
        <f t="shared" si="103"/>
        <v>0</v>
      </c>
      <c r="S111" s="31">
        <f t="shared" si="84"/>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4"/>
        <v>0</v>
      </c>
      <c r="AK111" s="195" t="str">
        <f t="shared" si="105"/>
        <v>In Balance</v>
      </c>
    </row>
    <row r="112" spans="2:37" outlineLevel="2" x14ac:dyDescent="0.2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Options'!$H$3,(1+$I112)*'Christian Formation'!$H112,IF('Christian Formation'!$J112='Drop Down Options'!$H$4,(1+'Christian Formation'!$K112)*'Christian Formation'!$H112,IF('Christian Formation'!$J112='Drop Down Options'!$H$5,'Christian Formation'!$H112+'Christian Formation'!$L112,IF($J112='Drop Down Options'!$H$6,'Christian Formation'!$M112,"CHECK")))), 0)</f>
        <v>0</v>
      </c>
      <c r="P112" s="29">
        <f t="shared" si="101"/>
        <v>0</v>
      </c>
      <c r="Q112" s="31">
        <f t="shared" si="102"/>
        <v>0</v>
      </c>
      <c r="R112" s="29">
        <f t="shared" si="103"/>
        <v>0</v>
      </c>
      <c r="S112" s="31">
        <f t="shared" si="84"/>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4"/>
        <v>0</v>
      </c>
      <c r="AK112" s="195" t="str">
        <f t="shared" si="105"/>
        <v>In Balance</v>
      </c>
    </row>
    <row r="113" spans="2:37" outlineLevel="2" x14ac:dyDescent="0.25">
      <c r="B113" s="172">
        <v>108</v>
      </c>
      <c r="C113" s="192">
        <v>4510.1000000000004</v>
      </c>
      <c r="D113" s="193" t="s">
        <v>684</v>
      </c>
      <c r="E113" s="13"/>
      <c r="F113" s="13"/>
      <c r="G113" s="13"/>
      <c r="H113" s="29">
        <f>IFERROR(($G113/'FY 2026-27 Budget Summary'!$F$8)*12, 0)</f>
        <v>0</v>
      </c>
      <c r="I113" s="30">
        <f>'Assumptions - Arch'!$C$22</f>
        <v>7.0000000000000007E-2</v>
      </c>
      <c r="J113" s="13" t="s">
        <v>591</v>
      </c>
      <c r="K113" s="348"/>
      <c r="L113" s="349"/>
      <c r="M113" s="349"/>
      <c r="N113" s="15"/>
      <c r="O113" s="77">
        <f>ROUND(IF($J113='Drop Down Options'!$H$3,(1+$I113)*'Christian Formation'!$H113,IF('Christian Formation'!$J113='Drop Down Options'!$H$4,(1+'Christian Formation'!$K113)*'Christian Formation'!$H113,IF('Christian Formation'!$J113='Drop Down Options'!$H$5,'Christian Formation'!$H113+'Christian Formation'!$L113,IF($J113='Drop Down Options'!$H$6,'Christian Formation'!$M113,"CHECK")))), 0)</f>
        <v>0</v>
      </c>
      <c r="P113" s="29">
        <f t="shared" si="101"/>
        <v>0</v>
      </c>
      <c r="Q113" s="31">
        <f t="shared" si="102"/>
        <v>0</v>
      </c>
      <c r="R113" s="29">
        <f t="shared" si="103"/>
        <v>0</v>
      </c>
      <c r="S113" s="31">
        <f t="shared" si="84"/>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4"/>
        <v>0</v>
      </c>
      <c r="AK113" s="195" t="str">
        <f t="shared" si="105"/>
        <v>In Balance</v>
      </c>
    </row>
    <row r="114" spans="2:37" outlineLevel="2" x14ac:dyDescent="0.25">
      <c r="B114" s="172">
        <v>109</v>
      </c>
      <c r="C114" s="192">
        <v>4510.2</v>
      </c>
      <c r="D114" s="193" t="s">
        <v>564</v>
      </c>
      <c r="E114" s="13"/>
      <c r="F114" s="13"/>
      <c r="G114" s="13"/>
      <c r="H114" s="29">
        <f>IFERROR(($G114/'FY 2026-27 Budget Summary'!$F$8)*12, 0)</f>
        <v>0</v>
      </c>
      <c r="I114" s="30">
        <f>'Assumptions - Arch'!$C$23</f>
        <v>0.05</v>
      </c>
      <c r="J114" s="13" t="s">
        <v>591</v>
      </c>
      <c r="K114" s="348"/>
      <c r="L114" s="349"/>
      <c r="M114" s="349"/>
      <c r="N114" s="15"/>
      <c r="O114" s="29">
        <f>ROUND(IF($J114='Drop Down Options'!$H$3,(1+$I114)*'Christian Formation'!$H114,IF('Christian Formation'!$J114='Drop Down Options'!$H$4,(1+'Christian Formation'!$K114)*'Christian Formation'!$H114,IF('Christian Formation'!$J114='Drop Down Options'!$H$5,'Christian Formation'!$H114+'Christian Formation'!$L114,IF($J114='Drop Down Options'!$H$6,'Christian Formation'!$M114,"CHECK")))), 0)</f>
        <v>0</v>
      </c>
      <c r="P114" s="29">
        <f t="shared" si="101"/>
        <v>0</v>
      </c>
      <c r="Q114" s="31">
        <f t="shared" si="102"/>
        <v>0</v>
      </c>
      <c r="R114" s="29">
        <f t="shared" si="103"/>
        <v>0</v>
      </c>
      <c r="S114" s="31">
        <f t="shared" si="84"/>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4"/>
        <v>0</v>
      </c>
      <c r="AK114" s="195" t="str">
        <f t="shared" si="105"/>
        <v>In Balance</v>
      </c>
    </row>
    <row r="115" spans="2:37" outlineLevel="2" x14ac:dyDescent="0.2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2"/>
        <v>0</v>
      </c>
      <c r="R115" s="40">
        <f>SUM(R113:R114)</f>
        <v>0</v>
      </c>
      <c r="S115" s="46">
        <f t="shared" si="84"/>
        <v>0</v>
      </c>
      <c r="T115" s="235"/>
      <c r="U115" s="238"/>
      <c r="W115" s="239"/>
      <c r="X115" s="240">
        <f>X113+X114</f>
        <v>0</v>
      </c>
      <c r="Y115" s="240">
        <f t="shared" ref="Y115:AJ115" si="106">Y113+Y114</f>
        <v>0</v>
      </c>
      <c r="Z115" s="240">
        <f t="shared" si="106"/>
        <v>0</v>
      </c>
      <c r="AA115" s="240">
        <f t="shared" si="106"/>
        <v>0</v>
      </c>
      <c r="AB115" s="240">
        <f t="shared" si="106"/>
        <v>0</v>
      </c>
      <c r="AC115" s="240">
        <f t="shared" si="106"/>
        <v>0</v>
      </c>
      <c r="AD115" s="240">
        <f t="shared" si="106"/>
        <v>0</v>
      </c>
      <c r="AE115" s="240">
        <f t="shared" si="106"/>
        <v>0</v>
      </c>
      <c r="AF115" s="240">
        <f t="shared" si="106"/>
        <v>0</v>
      </c>
      <c r="AG115" s="240">
        <f t="shared" si="106"/>
        <v>0</v>
      </c>
      <c r="AH115" s="240">
        <f t="shared" si="106"/>
        <v>0</v>
      </c>
      <c r="AI115" s="240">
        <f t="shared" si="106"/>
        <v>0</v>
      </c>
      <c r="AJ115" s="240">
        <f t="shared" si="106"/>
        <v>0</v>
      </c>
      <c r="AK115" s="241" t="str">
        <f t="shared" si="105"/>
        <v>In Balance</v>
      </c>
    </row>
    <row r="116" spans="2:37" outlineLevel="2" x14ac:dyDescent="0.2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Options'!$H$3,(1+$I116)*'Christian Formation'!$H116,IF('Christian Formation'!$J116='Drop Down Options'!$H$4,(1+'Christian Formation'!$K116)*'Christian Formation'!$H116,IF('Christian Formation'!$J116='Drop Down Options'!$H$5,'Christian Formation'!$H116+'Christian Formation'!$L116,IF($J116='Drop Down Options'!$H$6,'Christian Formation'!$M116,"CHECK")))), 0)</f>
        <v>0</v>
      </c>
      <c r="P116" s="29">
        <f t="shared" si="101"/>
        <v>0</v>
      </c>
      <c r="Q116" s="31">
        <f t="shared" si="102"/>
        <v>0</v>
      </c>
      <c r="R116" s="29">
        <f t="shared" ref="R116:R117" si="107">ROUND(($O116-$F116),0)</f>
        <v>0</v>
      </c>
      <c r="S116" s="31">
        <f t="shared" si="84"/>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08">SUM(X116:AI116)</f>
        <v>0</v>
      </c>
      <c r="AK116" s="195" t="str">
        <f t="shared" si="105"/>
        <v>In Balance</v>
      </c>
    </row>
    <row r="117" spans="2:37" outlineLevel="2" x14ac:dyDescent="0.2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Options'!$H$3,(1+$I117)*'Christian Formation'!$H117,IF('Christian Formation'!$J117='Drop Down Options'!$H$4,(1+'Christian Formation'!$K117)*'Christian Formation'!$H117,IF('Christian Formation'!$J117='Drop Down Options'!$H$5,'Christian Formation'!$H117+'Christian Formation'!$L117,IF($J117='Drop Down Options'!$H$6,'Christian Formation'!$M117,"CHECK")))), 0)</f>
        <v>0</v>
      </c>
      <c r="P117" s="29">
        <f t="shared" si="101"/>
        <v>0</v>
      </c>
      <c r="Q117" s="31">
        <f t="shared" si="102"/>
        <v>0</v>
      </c>
      <c r="R117" s="29">
        <f t="shared" si="107"/>
        <v>0</v>
      </c>
      <c r="S117" s="31">
        <f t="shared" si="84"/>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08"/>
        <v>0</v>
      </c>
      <c r="AK117" s="195" t="str">
        <f t="shared" si="105"/>
        <v>In Balance</v>
      </c>
    </row>
    <row r="118" spans="2:37" s="208" customFormat="1" outlineLevel="1" x14ac:dyDescent="0.25">
      <c r="B118" s="172">
        <v>113</v>
      </c>
      <c r="C118" s="205" t="s">
        <v>865</v>
      </c>
      <c r="D118" s="206" t="s">
        <v>616</v>
      </c>
      <c r="E118" s="34">
        <f>SUM(E105:E112)+E115+SUM(E116:E117)</f>
        <v>0</v>
      </c>
      <c r="F118" s="34">
        <f>SUM(F105:F112)+F115+SUM(F116:F117)</f>
        <v>0</v>
      </c>
      <c r="G118" s="34">
        <f t="shared" ref="G118" si="109">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2"/>
        <v>0</v>
      </c>
      <c r="R118" s="34">
        <f>SUM(R105:R112)+R115+SUM(R116:R117)</f>
        <v>0</v>
      </c>
      <c r="S118" s="36">
        <f t="shared" si="84"/>
        <v>0</v>
      </c>
      <c r="T118" s="206" t="str">
        <f>IF(AND(ABS(Q118)&gt;'Assumptions - Arch'!$D$54, ABS(P118)&gt;'Assumptions - Arch'!$D$55), "Variance Explanation Required", "Variance Explanation Not Required")</f>
        <v>Variance Explanation Not Required</v>
      </c>
      <c r="U118" s="207"/>
      <c r="W118" s="209"/>
      <c r="X118" s="34">
        <f t="shared" ref="X118:AJ118" si="110">SUM(X105:X112)+X115+SUM(X116:X117)</f>
        <v>0</v>
      </c>
      <c r="Y118" s="34">
        <f t="shared" si="110"/>
        <v>0</v>
      </c>
      <c r="Z118" s="34">
        <f t="shared" si="110"/>
        <v>0</v>
      </c>
      <c r="AA118" s="34">
        <f t="shared" si="110"/>
        <v>0</v>
      </c>
      <c r="AB118" s="34">
        <f t="shared" si="110"/>
        <v>0</v>
      </c>
      <c r="AC118" s="34">
        <f t="shared" si="110"/>
        <v>0</v>
      </c>
      <c r="AD118" s="34">
        <f t="shared" si="110"/>
        <v>0</v>
      </c>
      <c r="AE118" s="34">
        <f t="shared" si="110"/>
        <v>0</v>
      </c>
      <c r="AF118" s="34">
        <f t="shared" si="110"/>
        <v>0</v>
      </c>
      <c r="AG118" s="34">
        <f t="shared" si="110"/>
        <v>0</v>
      </c>
      <c r="AH118" s="34">
        <f t="shared" si="110"/>
        <v>0</v>
      </c>
      <c r="AI118" s="34">
        <f t="shared" si="110"/>
        <v>0</v>
      </c>
      <c r="AJ118" s="34">
        <f t="shared" si="110"/>
        <v>0</v>
      </c>
      <c r="AK118" s="210" t="str">
        <f t="shared" si="105"/>
        <v>In Balance</v>
      </c>
    </row>
    <row r="119" spans="2:37" outlineLevel="2" x14ac:dyDescent="0.2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2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Options'!$H$3,(1+$I120)*'Christian Formation'!$H120,IF('Christian Formation'!$J120='Drop Down Options'!$H$4,(1+'Christian Formation'!$K120)*'Christian Formation'!$H120,IF('Christian Formation'!$J120='Drop Down Options'!$H$5,'Christian Formation'!$H120+'Christian Formation'!$L120,IF($J120='Drop Down Options'!$H$6,'Christian Formation'!$M120,"CHECK")))), 0)</f>
        <v>0</v>
      </c>
      <c r="P120" s="29">
        <f t="shared" ref="P120:P140" si="111">ROUND(($O120-$H120),0)</f>
        <v>0</v>
      </c>
      <c r="Q120" s="31">
        <f t="shared" ref="Q120:Q144" si="112">IFERROR(P120/H120, 0)</f>
        <v>0</v>
      </c>
      <c r="R120" s="29">
        <f t="shared" ref="R120:R126" si="113">ROUND(($O120-$F120),0)</f>
        <v>0</v>
      </c>
      <c r="S120" s="31">
        <f t="shared" si="84"/>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4">SUM(X120:AI120)</f>
        <v>0</v>
      </c>
      <c r="AK120" s="195" t="str">
        <f t="shared" ref="AK120:AK144" si="115">IF(AJ120=O120,"In Balance",CONCATENATE("Out of Balance by $",AJ120-O120))</f>
        <v>In Balance</v>
      </c>
    </row>
    <row r="121" spans="2:37" outlineLevel="2" x14ac:dyDescent="0.2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Options'!$H$3,(1+$I121)*'Christian Formation'!$H121,IF('Christian Formation'!$J121='Drop Down Options'!$H$4,(1+'Christian Formation'!$K121)*'Christian Formation'!$H121,IF('Christian Formation'!$J121='Drop Down Options'!$H$5,'Christian Formation'!$H121+'Christian Formation'!$L121,IF($J121='Drop Down Options'!$H$6,'Christian Formation'!$M121,"CHECK")))), 0)</f>
        <v>0</v>
      </c>
      <c r="P121" s="29">
        <f t="shared" si="111"/>
        <v>0</v>
      </c>
      <c r="Q121" s="31">
        <f t="shared" si="112"/>
        <v>0</v>
      </c>
      <c r="R121" s="29">
        <f t="shared" si="113"/>
        <v>0</v>
      </c>
      <c r="S121" s="31">
        <f t="shared" si="84"/>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4"/>
        <v>0</v>
      </c>
      <c r="AK121" s="195" t="str">
        <f t="shared" si="115"/>
        <v>In Balance</v>
      </c>
    </row>
    <row r="122" spans="2:37" outlineLevel="2" x14ac:dyDescent="0.2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Options'!$H$3,(1+$I122)*'Christian Formation'!$H122,IF('Christian Formation'!$J122='Drop Down Options'!$H$4,(1+'Christian Formation'!$K122)*'Christian Formation'!$H122,IF('Christian Formation'!$J122='Drop Down Options'!$H$5,'Christian Formation'!$H122+'Christian Formation'!$L122,IF($J122='Drop Down Options'!$H$6,'Christian Formation'!$M122,"CHECK")))), 0)</f>
        <v>0</v>
      </c>
      <c r="P122" s="29">
        <f t="shared" si="111"/>
        <v>0</v>
      </c>
      <c r="Q122" s="31">
        <f t="shared" si="112"/>
        <v>0</v>
      </c>
      <c r="R122" s="29">
        <f t="shared" si="113"/>
        <v>0</v>
      </c>
      <c r="S122" s="31">
        <f t="shared" si="84"/>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4"/>
        <v>0</v>
      </c>
      <c r="AK122" s="195" t="str">
        <f t="shared" si="115"/>
        <v>In Balance</v>
      </c>
    </row>
    <row r="123" spans="2:37" outlineLevel="2" x14ac:dyDescent="0.2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Options'!$H$3,(1+$I123)*'Christian Formation'!$H123,IF('Christian Formation'!$J123='Drop Down Options'!$H$4,(1+'Christian Formation'!$K123)*'Christian Formation'!$H123,IF('Christian Formation'!$J123='Drop Down Options'!$H$5,'Christian Formation'!$H123+'Christian Formation'!$L123,IF($J123='Drop Down Options'!$H$6,'Christian Formation'!$M123,"CHECK")))), 0)</f>
        <v>0</v>
      </c>
      <c r="P123" s="29">
        <f t="shared" si="111"/>
        <v>0</v>
      </c>
      <c r="Q123" s="31">
        <f t="shared" si="112"/>
        <v>0</v>
      </c>
      <c r="R123" s="29">
        <f t="shared" si="113"/>
        <v>0</v>
      </c>
      <c r="S123" s="31">
        <f t="shared" si="84"/>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4"/>
        <v>0</v>
      </c>
      <c r="AK123" s="195" t="str">
        <f t="shared" si="115"/>
        <v>In Balance</v>
      </c>
    </row>
    <row r="124" spans="2:37" outlineLevel="2" x14ac:dyDescent="0.2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Options'!$H$3,(1+$I124)*'Christian Formation'!$H124,IF('Christian Formation'!$J124='Drop Down Options'!$H$4,(1+'Christian Formation'!$K124)*'Christian Formation'!$H124,IF('Christian Formation'!$J124='Drop Down Options'!$H$5,'Christian Formation'!$H124+'Christian Formation'!$L124,IF($J124='Drop Down Options'!$H$6,'Christian Formation'!$M124,"CHECK")))), 0)</f>
        <v>0</v>
      </c>
      <c r="P124" s="29">
        <f t="shared" si="111"/>
        <v>0</v>
      </c>
      <c r="Q124" s="31">
        <f t="shared" si="112"/>
        <v>0</v>
      </c>
      <c r="R124" s="29">
        <f t="shared" si="113"/>
        <v>0</v>
      </c>
      <c r="S124" s="31">
        <f t="shared" si="84"/>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4"/>
        <v>0</v>
      </c>
      <c r="AK124" s="195" t="str">
        <f t="shared" si="115"/>
        <v>In Balance</v>
      </c>
    </row>
    <row r="125" spans="2:37" outlineLevel="2" x14ac:dyDescent="0.2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Options'!$H$3,(1+$I125)*'Christian Formation'!$H125,IF('Christian Formation'!$J125='Drop Down Options'!$H$4,(1+'Christian Formation'!$K125)*'Christian Formation'!$H125,IF('Christian Formation'!$J125='Drop Down Options'!$H$5,'Christian Formation'!$H125+'Christian Formation'!$L125,IF($J125='Drop Down Options'!$H$6,'Christian Formation'!$M125,"CHECK")))), 0)</f>
        <v>0</v>
      </c>
      <c r="P125" s="29">
        <f t="shared" si="111"/>
        <v>0</v>
      </c>
      <c r="Q125" s="31">
        <f t="shared" si="112"/>
        <v>0</v>
      </c>
      <c r="R125" s="29">
        <f t="shared" si="113"/>
        <v>0</v>
      </c>
      <c r="S125" s="31">
        <f t="shared" si="84"/>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4"/>
        <v>0</v>
      </c>
      <c r="AK125" s="195" t="str">
        <f t="shared" si="115"/>
        <v>In Balance</v>
      </c>
    </row>
    <row r="126" spans="2:37" outlineLevel="2" x14ac:dyDescent="0.2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Options'!$H$3,(1+$I126)*'Christian Formation'!$H126,IF('Christian Formation'!$J126='Drop Down Options'!$H$4,(1+'Christian Formation'!$K126)*'Christian Formation'!$H126,IF('Christian Formation'!$J126='Drop Down Options'!$H$5,'Christian Formation'!$H126+'Christian Formation'!$L126,IF($J126='Drop Down Options'!$H$6,'Christian Formation'!$M126,"CHECK")))), 0)</f>
        <v>0</v>
      </c>
      <c r="P126" s="29">
        <f t="shared" si="111"/>
        <v>0</v>
      </c>
      <c r="Q126" s="31">
        <f t="shared" si="112"/>
        <v>0</v>
      </c>
      <c r="R126" s="29">
        <f t="shared" si="113"/>
        <v>0</v>
      </c>
      <c r="S126" s="31">
        <f t="shared" si="84"/>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4"/>
        <v>0</v>
      </c>
      <c r="AK126" s="195" t="str">
        <f t="shared" si="115"/>
        <v>In Balance</v>
      </c>
    </row>
    <row r="127" spans="2:37" s="243" customFormat="1" ht="13.5" customHeight="1" outlineLevel="2" x14ac:dyDescent="0.2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2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2"/>
        <v>0</v>
      </c>
      <c r="R128" s="40">
        <f>SUM(R126:R127)</f>
        <v>0</v>
      </c>
      <c r="S128" s="46">
        <f t="shared" si="84"/>
        <v>0</v>
      </c>
      <c r="T128" s="235"/>
      <c r="U128" s="238"/>
      <c r="W128" s="239"/>
      <c r="X128" s="240">
        <f>X126+X127</f>
        <v>0</v>
      </c>
      <c r="Y128" s="240">
        <f t="shared" ref="Y128:AJ128" si="116">Y126+Y127</f>
        <v>0</v>
      </c>
      <c r="Z128" s="240">
        <f t="shared" si="116"/>
        <v>0</v>
      </c>
      <c r="AA128" s="240">
        <f t="shared" si="116"/>
        <v>0</v>
      </c>
      <c r="AB128" s="240">
        <f t="shared" si="116"/>
        <v>0</v>
      </c>
      <c r="AC128" s="240">
        <f t="shared" si="116"/>
        <v>0</v>
      </c>
      <c r="AD128" s="240">
        <f t="shared" si="116"/>
        <v>0</v>
      </c>
      <c r="AE128" s="240">
        <f t="shared" si="116"/>
        <v>0</v>
      </c>
      <c r="AF128" s="240">
        <f t="shared" si="116"/>
        <v>0</v>
      </c>
      <c r="AG128" s="240">
        <f t="shared" si="116"/>
        <v>0</v>
      </c>
      <c r="AH128" s="240">
        <f t="shared" si="116"/>
        <v>0</v>
      </c>
      <c r="AI128" s="240">
        <f t="shared" si="116"/>
        <v>0</v>
      </c>
      <c r="AJ128" s="240">
        <f t="shared" si="116"/>
        <v>0</v>
      </c>
      <c r="AK128" s="241" t="str">
        <f t="shared" si="115"/>
        <v>In Balance</v>
      </c>
    </row>
    <row r="129" spans="2:37" outlineLevel="2" x14ac:dyDescent="0.2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Options'!$H$3,(1+$I129)*'Christian Formation'!$H129,IF('Christian Formation'!$J129='Drop Down Options'!$H$4,(1+'Christian Formation'!$K129)*'Christian Formation'!$H129,IF('Christian Formation'!$J129='Drop Down Options'!$H$5,'Christian Formation'!$H129+'Christian Formation'!$L129,IF($J129='Drop Down Options'!$H$6,'Christian Formation'!$M129,"CHECK")))), 0)</f>
        <v>0</v>
      </c>
      <c r="P129" s="29">
        <f t="shared" si="111"/>
        <v>0</v>
      </c>
      <c r="Q129" s="31">
        <f t="shared" si="112"/>
        <v>0</v>
      </c>
      <c r="R129" s="29">
        <f t="shared" ref="R129:R135" si="117">ROUND(($O129-$F129),0)</f>
        <v>0</v>
      </c>
      <c r="S129" s="31">
        <f t="shared" si="84"/>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18">SUM(X129:AI129)</f>
        <v>0</v>
      </c>
      <c r="AK129" s="195" t="str">
        <f t="shared" si="115"/>
        <v>In Balance</v>
      </c>
    </row>
    <row r="130" spans="2:37" outlineLevel="2" x14ac:dyDescent="0.2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Options'!$H$3,(1+$I130)*'Christian Formation'!$H130,IF('Christian Formation'!$J130='Drop Down Options'!$H$4,(1+'Christian Formation'!$K130)*'Christian Formation'!$H130,IF('Christian Formation'!$J130='Drop Down Options'!$H$5,'Christian Formation'!$H130+'Christian Formation'!$L130,IF($J130='Drop Down Options'!$H$6,'Christian Formation'!$M130,"CHECK")))), 0)</f>
        <v>0</v>
      </c>
      <c r="P130" s="29">
        <f t="shared" si="111"/>
        <v>0</v>
      </c>
      <c r="Q130" s="31">
        <f t="shared" si="112"/>
        <v>0</v>
      </c>
      <c r="R130" s="29">
        <f t="shared" si="117"/>
        <v>0</v>
      </c>
      <c r="S130" s="31">
        <f t="shared" si="84"/>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18"/>
        <v>0</v>
      </c>
      <c r="AK130" s="195" t="str">
        <f t="shared" si="115"/>
        <v>In Balance</v>
      </c>
    </row>
    <row r="131" spans="2:37" outlineLevel="2" x14ac:dyDescent="0.2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Options'!$H$3,(1+$I131)*'Christian Formation'!$H131,IF('Christian Formation'!$J131='Drop Down Options'!$H$4,(1+'Christian Formation'!$K131)*'Christian Formation'!$H131,IF('Christian Formation'!$J131='Drop Down Options'!$H$5,'Christian Formation'!$H131+'Christian Formation'!$L131,IF($J131='Drop Down Options'!$H$6,'Christian Formation'!$M131,"CHECK")))), 0)</f>
        <v>0</v>
      </c>
      <c r="P131" s="29">
        <f t="shared" si="111"/>
        <v>0</v>
      </c>
      <c r="Q131" s="31">
        <f t="shared" si="112"/>
        <v>0</v>
      </c>
      <c r="R131" s="29">
        <f t="shared" si="117"/>
        <v>0</v>
      </c>
      <c r="S131" s="31">
        <f t="shared" si="84"/>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18"/>
        <v>0</v>
      </c>
      <c r="AK131" s="195" t="str">
        <f t="shared" si="115"/>
        <v>In Balance</v>
      </c>
    </row>
    <row r="132" spans="2:37" outlineLevel="2" x14ac:dyDescent="0.2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Options'!$H$3,(1+$I132)*'Christian Formation'!$H132,IF('Christian Formation'!$J132='Drop Down Options'!$H$4,(1+'Christian Formation'!$K132)*'Christian Formation'!$H132,IF('Christian Formation'!$J132='Drop Down Options'!$H$5,'Christian Formation'!$H132+'Christian Formation'!$L132,IF($J132='Drop Down Options'!$H$6,'Christian Formation'!$M132,"CHECK")))), 0)</f>
        <v>0</v>
      </c>
      <c r="P132" s="29">
        <f t="shared" si="111"/>
        <v>0</v>
      </c>
      <c r="Q132" s="31">
        <f>IFERROR(P132/H132, 0)</f>
        <v>0</v>
      </c>
      <c r="R132" s="29">
        <f t="shared" si="117"/>
        <v>0</v>
      </c>
      <c r="S132" s="31">
        <f t="shared" si="84"/>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18"/>
        <v>0</v>
      </c>
      <c r="AK132" s="195" t="str">
        <f t="shared" si="115"/>
        <v>In Balance</v>
      </c>
    </row>
    <row r="133" spans="2:37" outlineLevel="2" x14ac:dyDescent="0.2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Options'!$H$3,(1+$I133)*'Christian Formation'!$H133,IF('Christian Formation'!$J133='Drop Down Options'!$H$4,(1+'Christian Formation'!$K133)*'Christian Formation'!$H133,IF('Christian Formation'!$J133='Drop Down Options'!$H$5,'Christian Formation'!$H133+'Christian Formation'!$L133,IF($J133='Drop Down Options'!$H$6,'Christian Formation'!$M133,"CHECK")))), 0)</f>
        <v>0</v>
      </c>
      <c r="P133" s="29">
        <f t="shared" si="111"/>
        <v>0</v>
      </c>
      <c r="Q133" s="31">
        <f t="shared" si="112"/>
        <v>0</v>
      </c>
      <c r="R133" s="29">
        <f t="shared" si="117"/>
        <v>0</v>
      </c>
      <c r="S133" s="31">
        <f t="shared" si="84"/>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18"/>
        <v>0</v>
      </c>
      <c r="AK133" s="195" t="str">
        <f t="shared" si="115"/>
        <v>In Balance</v>
      </c>
    </row>
    <row r="134" spans="2:37" outlineLevel="2" x14ac:dyDescent="0.2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Options'!$H$3,(1+$I134)*'Christian Formation'!$H134,IF('Christian Formation'!$J134='Drop Down Options'!$H$4,(1+'Christian Formation'!$K134)*'Christian Formation'!$H134,IF('Christian Formation'!$J134='Drop Down Options'!$H$5,'Christian Formation'!$H134+'Christian Formation'!$L134,IF($J134='Drop Down Options'!$H$6,'Christian Formation'!$M134,"CHECK")))), 0)</f>
        <v>0</v>
      </c>
      <c r="P134" s="29">
        <f t="shared" si="111"/>
        <v>0</v>
      </c>
      <c r="Q134" s="31">
        <f t="shared" si="112"/>
        <v>0</v>
      </c>
      <c r="R134" s="29">
        <f t="shared" si="117"/>
        <v>0</v>
      </c>
      <c r="S134" s="31">
        <f t="shared" si="84"/>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18"/>
        <v>0</v>
      </c>
      <c r="AK134" s="195" t="str">
        <f t="shared" si="115"/>
        <v>In Balance</v>
      </c>
    </row>
    <row r="135" spans="2:37" outlineLevel="2" x14ac:dyDescent="0.2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Options'!$H$3,(1+$I135)*'Christian Formation'!$H135,IF('Christian Formation'!$J135='Drop Down Options'!$H$4,(1+'Christian Formation'!$K135)*'Christian Formation'!$H135,IF('Christian Formation'!$J135='Drop Down Options'!$H$5,'Christian Formation'!$H135+'Christian Formation'!$L135,IF($J135='Drop Down Options'!$H$6,'Christian Formation'!$M135,"CHECK")))), 0)</f>
        <v>0</v>
      </c>
      <c r="P135" s="29">
        <f t="shared" si="111"/>
        <v>0</v>
      </c>
      <c r="Q135" s="31">
        <f t="shared" si="112"/>
        <v>0</v>
      </c>
      <c r="R135" s="29">
        <f t="shared" si="117"/>
        <v>0</v>
      </c>
      <c r="S135" s="31">
        <f t="shared" si="84"/>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18"/>
        <v>0</v>
      </c>
      <c r="AK135" s="195" t="str">
        <f t="shared" si="115"/>
        <v>In Balance</v>
      </c>
    </row>
    <row r="136" spans="2:37" outlineLevel="2" x14ac:dyDescent="0.2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2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Options'!$H$3,(1+$I137)*'Christian Formation'!$H137,IF('Christian Formation'!$J137='Drop Down Options'!$H$4,(1+'Christian Formation'!$K137)*'Christian Formation'!$H137,IF('Christian Formation'!$J137='Drop Down Options'!$H$5,'Christian Formation'!$H137+'Christian Formation'!$L137,IF($J137='Drop Down Options'!$H$6,'Christian Formation'!$M137,"CHECK")))), 0)</f>
        <v>0</v>
      </c>
      <c r="P137" s="29">
        <f t="shared" si="111"/>
        <v>0</v>
      </c>
      <c r="Q137" s="31">
        <f t="shared" si="112"/>
        <v>0</v>
      </c>
      <c r="R137" s="29">
        <f>ROUND(($O137-$F137),0)</f>
        <v>0</v>
      </c>
      <c r="S137" s="31">
        <f t="shared" si="84"/>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18"/>
        <v>0</v>
      </c>
      <c r="AK137" s="195" t="str">
        <f t="shared" si="115"/>
        <v>In Balance</v>
      </c>
    </row>
    <row r="138" spans="2:37" outlineLevel="2" x14ac:dyDescent="0.2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2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Options'!$H$3,(1+$I139)*'Christian Formation'!$H139,IF('Christian Formation'!$J139='Drop Down Options'!$H$4,(1+'Christian Formation'!$K139)*'Christian Formation'!$H139,IF('Christian Formation'!$J139='Drop Down Options'!$H$5,'Christian Formation'!$H139+'Christian Formation'!$L139,IF($J139='Drop Down Options'!$H$6,'Christian Formation'!$M139,"CHECK")))), 0)</f>
        <v>0</v>
      </c>
      <c r="P139" s="29">
        <f t="shared" si="111"/>
        <v>0</v>
      </c>
      <c r="Q139" s="31">
        <f t="shared" si="112"/>
        <v>0</v>
      </c>
      <c r="R139" s="29">
        <f t="shared" ref="R139:R140" si="119">ROUND(($O139-$F139),0)</f>
        <v>0</v>
      </c>
      <c r="S139" s="31">
        <f t="shared" si="84"/>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18"/>
        <v>0</v>
      </c>
      <c r="AK139" s="195" t="str">
        <f t="shared" si="115"/>
        <v>In Balance</v>
      </c>
    </row>
    <row r="140" spans="2:37" outlineLevel="2" x14ac:dyDescent="0.2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Options'!$H$3,(1+$I140)*'Christian Formation'!$H140,IF('Christian Formation'!$J140='Drop Down Options'!$H$4,(1+'Christian Formation'!$K140)*'Christian Formation'!$H140,IF('Christian Formation'!$J140='Drop Down Options'!$H$5,'Christian Formation'!$H140+'Christian Formation'!$L140,IF($J140='Drop Down Options'!$H$6,'Christian Formation'!$M140,"CHECK")))), 0)</f>
        <v>0</v>
      </c>
      <c r="P140" s="29">
        <f t="shared" si="111"/>
        <v>0</v>
      </c>
      <c r="Q140" s="31">
        <f t="shared" si="112"/>
        <v>0</v>
      </c>
      <c r="R140" s="29">
        <f t="shared" si="119"/>
        <v>0</v>
      </c>
      <c r="S140" s="31">
        <f t="shared" si="84"/>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18"/>
        <v>0</v>
      </c>
      <c r="AK140" s="195" t="str">
        <f t="shared" si="115"/>
        <v>In Balance</v>
      </c>
    </row>
    <row r="141" spans="2:37" outlineLevel="2" x14ac:dyDescent="0.2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2"/>
        <v>0</v>
      </c>
      <c r="R141" s="40">
        <f>SUM(R139:R140)</f>
        <v>0</v>
      </c>
      <c r="S141" s="730">
        <f t="shared" si="84"/>
        <v>0</v>
      </c>
      <c r="T141" s="245"/>
      <c r="U141" s="246"/>
      <c r="W141" s="239"/>
      <c r="X141" s="240">
        <f>X139+X140</f>
        <v>0</v>
      </c>
      <c r="Y141" s="240">
        <f t="shared" ref="Y141:AJ141" si="120">Y139+Y140</f>
        <v>0</v>
      </c>
      <c r="Z141" s="240">
        <f t="shared" si="120"/>
        <v>0</v>
      </c>
      <c r="AA141" s="240">
        <f t="shared" si="120"/>
        <v>0</v>
      </c>
      <c r="AB141" s="240">
        <f t="shared" si="120"/>
        <v>0</v>
      </c>
      <c r="AC141" s="240">
        <f t="shared" si="120"/>
        <v>0</v>
      </c>
      <c r="AD141" s="240">
        <f t="shared" si="120"/>
        <v>0</v>
      </c>
      <c r="AE141" s="240">
        <f t="shared" si="120"/>
        <v>0</v>
      </c>
      <c r="AF141" s="240">
        <f t="shared" si="120"/>
        <v>0</v>
      </c>
      <c r="AG141" s="240">
        <f t="shared" si="120"/>
        <v>0</v>
      </c>
      <c r="AH141" s="240">
        <f t="shared" si="120"/>
        <v>0</v>
      </c>
      <c r="AI141" s="240">
        <f t="shared" si="120"/>
        <v>0</v>
      </c>
      <c r="AJ141" s="240">
        <f t="shared" si="120"/>
        <v>0</v>
      </c>
      <c r="AK141" s="241" t="str">
        <f t="shared" si="115"/>
        <v>In Balance</v>
      </c>
    </row>
    <row r="142" spans="2:37" s="208" customFormat="1" outlineLevel="1" x14ac:dyDescent="0.2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2"/>
        <v>0</v>
      </c>
      <c r="R142" s="34">
        <f>SUM(R120:R125)+R128+SUM(R129:R138)+R141</f>
        <v>0</v>
      </c>
      <c r="S142" s="36">
        <f t="shared" ref="S142:S144" si="121">IFERROR(R142/F142, 0)</f>
        <v>0</v>
      </c>
      <c r="T142" s="206"/>
      <c r="U142" s="207"/>
      <c r="W142" s="209"/>
      <c r="X142" s="34">
        <f>SUM(X120:X125)+X128+SUM(X129:X138)+X141</f>
        <v>0</v>
      </c>
      <c r="Y142" s="34">
        <f t="shared" ref="Y142:AJ142" si="122">SUM(Y120:Y125)+Y128+SUM(Y129:Y138)+Y141</f>
        <v>0</v>
      </c>
      <c r="Z142" s="34">
        <f t="shared" si="122"/>
        <v>0</v>
      </c>
      <c r="AA142" s="34">
        <f t="shared" si="122"/>
        <v>0</v>
      </c>
      <c r="AB142" s="34">
        <f t="shared" si="122"/>
        <v>0</v>
      </c>
      <c r="AC142" s="34">
        <f t="shared" si="122"/>
        <v>0</v>
      </c>
      <c r="AD142" s="34">
        <f t="shared" si="122"/>
        <v>0</v>
      </c>
      <c r="AE142" s="34">
        <f t="shared" si="122"/>
        <v>0</v>
      </c>
      <c r="AF142" s="34">
        <f t="shared" si="122"/>
        <v>0</v>
      </c>
      <c r="AG142" s="34">
        <f t="shared" si="122"/>
        <v>0</v>
      </c>
      <c r="AH142" s="34">
        <f t="shared" si="122"/>
        <v>0</v>
      </c>
      <c r="AI142" s="34">
        <f t="shared" si="122"/>
        <v>0</v>
      </c>
      <c r="AJ142" s="34">
        <f t="shared" si="122"/>
        <v>0</v>
      </c>
      <c r="AK142" s="80" t="str">
        <f t="shared" si="115"/>
        <v>In Balance</v>
      </c>
    </row>
    <row r="143" spans="2:37" s="208" customFormat="1" x14ac:dyDescent="0.2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2"/>
        <v>0</v>
      </c>
      <c r="R143" s="43">
        <f>SUM(R142+R118+R103+R90)</f>
        <v>0</v>
      </c>
      <c r="S143" s="44">
        <f t="shared" si="121"/>
        <v>0</v>
      </c>
      <c r="T143" s="230"/>
      <c r="U143" s="231"/>
      <c r="W143" s="232"/>
      <c r="X143" s="43">
        <f>SUM(X142+X118+X103+X90)</f>
        <v>0</v>
      </c>
      <c r="Y143" s="43">
        <f t="shared" ref="Y143:AJ143" si="123">SUM(Y142+Y118+Y103+Y90)</f>
        <v>0</v>
      </c>
      <c r="Z143" s="43">
        <f t="shared" si="123"/>
        <v>0</v>
      </c>
      <c r="AA143" s="43">
        <f t="shared" si="123"/>
        <v>0</v>
      </c>
      <c r="AB143" s="43">
        <f t="shared" si="123"/>
        <v>0</v>
      </c>
      <c r="AC143" s="43">
        <f t="shared" si="123"/>
        <v>0</v>
      </c>
      <c r="AD143" s="43">
        <f t="shared" si="123"/>
        <v>0</v>
      </c>
      <c r="AE143" s="43">
        <f t="shared" si="123"/>
        <v>0</v>
      </c>
      <c r="AF143" s="43">
        <f t="shared" si="123"/>
        <v>0</v>
      </c>
      <c r="AG143" s="43">
        <f t="shared" si="123"/>
        <v>0</v>
      </c>
      <c r="AH143" s="43">
        <f t="shared" si="123"/>
        <v>0</v>
      </c>
      <c r="AI143" s="43">
        <f t="shared" si="123"/>
        <v>0</v>
      </c>
      <c r="AJ143" s="43">
        <f t="shared" si="123"/>
        <v>0</v>
      </c>
      <c r="AK143" s="81" t="str">
        <f t="shared" si="115"/>
        <v>In Balance</v>
      </c>
    </row>
    <row r="144" spans="2:37" s="256" customFormat="1" ht="23.25" customHeight="1" thickBot="1" x14ac:dyDescent="0.3">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2"/>
        <v>0</v>
      </c>
      <c r="R144" s="302">
        <f>R70-R143</f>
        <v>0</v>
      </c>
      <c r="S144" s="305">
        <f t="shared" si="121"/>
        <v>0</v>
      </c>
      <c r="T144" s="362"/>
      <c r="U144" s="363"/>
      <c r="W144" s="364"/>
      <c r="X144" s="302">
        <f t="shared" ref="X144:AJ144" si="124">X70-X143</f>
        <v>0</v>
      </c>
      <c r="Y144" s="302">
        <f t="shared" si="124"/>
        <v>0</v>
      </c>
      <c r="Z144" s="302">
        <f t="shared" si="124"/>
        <v>0</v>
      </c>
      <c r="AA144" s="302">
        <f t="shared" si="124"/>
        <v>0</v>
      </c>
      <c r="AB144" s="302">
        <f t="shared" si="124"/>
        <v>0</v>
      </c>
      <c r="AC144" s="302">
        <f t="shared" si="124"/>
        <v>0</v>
      </c>
      <c r="AD144" s="302">
        <f t="shared" si="124"/>
        <v>0</v>
      </c>
      <c r="AE144" s="302">
        <f t="shared" si="124"/>
        <v>0</v>
      </c>
      <c r="AF144" s="302">
        <f t="shared" si="124"/>
        <v>0</v>
      </c>
      <c r="AG144" s="302">
        <f t="shared" si="124"/>
        <v>0</v>
      </c>
      <c r="AH144" s="302">
        <f t="shared" si="124"/>
        <v>0</v>
      </c>
      <c r="AI144" s="302">
        <f t="shared" si="124"/>
        <v>0</v>
      </c>
      <c r="AJ144" s="302">
        <f t="shared" si="124"/>
        <v>0</v>
      </c>
      <c r="AK144" s="310" t="str">
        <f t="shared" si="115"/>
        <v>In Balance</v>
      </c>
    </row>
    <row r="145" spans="2:37" s="256" customFormat="1" ht="11.25" customHeight="1" x14ac:dyDescent="0.2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2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3">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2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25">
      <c r="B149" s="172">
        <v>144</v>
      </c>
      <c r="C149" s="192">
        <v>3430</v>
      </c>
      <c r="D149" s="193" t="s">
        <v>1186</v>
      </c>
      <c r="E149" s="13"/>
      <c r="F149" s="13"/>
      <c r="G149" s="13"/>
      <c r="H149" s="29">
        <f>IFERROR(($G149/'FY 2026-27 Budget Summary'!$F$8)*12, 0)</f>
        <v>0</v>
      </c>
      <c r="I149" s="49"/>
      <c r="J149" s="204" t="s">
        <v>844</v>
      </c>
      <c r="K149" s="32"/>
      <c r="L149" s="32"/>
      <c r="M149" s="13"/>
      <c r="N149" s="15"/>
      <c r="O149" s="29">
        <f>ROUND(IF($J149='Drop Down Options'!$H$3,(1+$I149)*'Christian Formation'!$H149,IF('Christian Formation'!$J149='Drop Down Options'!$H$4,(1+'Christian Formation'!$K149)*'Christian Formation'!$H149,IF('Christian Formation'!$J149='Drop Down Options'!$H$5,'Christian Formation'!$H149+'Christian Formation'!$L149,IF($J149='Drop Down Options'!$H$6,'Christian Formation'!$M149,"CHECK")))), 0)</f>
        <v>0</v>
      </c>
      <c r="P149" s="29">
        <f t="shared" ref="P149" si="125">ROUND(($O149-$H149),0)</f>
        <v>0</v>
      </c>
      <c r="Q149" s="31">
        <f t="shared" ref="Q149:Q150" si="126">IFERROR(P149/H149, 0)</f>
        <v>0</v>
      </c>
      <c r="R149" s="29">
        <f t="shared" ref="R149:R150" si="127">ROUND(($O149-$F149),0)</f>
        <v>0</v>
      </c>
      <c r="S149" s="31">
        <f t="shared" ref="S149:S151" si="12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29">SUM(X149:AI149)</f>
        <v>0</v>
      </c>
      <c r="AK149" s="195" t="str">
        <f t="shared" ref="AK149" si="130">IF(AJ149=O149,"In Balance",CONCATENATE("Out of Balance by $",AJ149-O149))</f>
        <v>In Balance</v>
      </c>
    </row>
    <row r="150" spans="2:37" s="256" customFormat="1" ht="11.25" customHeight="1" outlineLevel="1" x14ac:dyDescent="0.2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Options'!$H$6,'Christian Formation'!$M150,"CHECK"), 0)</f>
        <v>0</v>
      </c>
      <c r="P150" s="29">
        <f>ROUND(($O150-$H150),0)</f>
        <v>0</v>
      </c>
      <c r="Q150" s="78">
        <f t="shared" si="126"/>
        <v>0</v>
      </c>
      <c r="R150" s="29">
        <f t="shared" si="127"/>
        <v>0</v>
      </c>
      <c r="S150" s="78">
        <f t="shared" si="128"/>
        <v>0</v>
      </c>
      <c r="T150" s="219" t="str">
        <f t="shared" ref="T150" si="131">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29"/>
        <v>0</v>
      </c>
      <c r="AK150" s="195" t="str">
        <f>IF(AJ150=O150,"In Balance",CONCATENATE("Out of Balance by $",AJ150-O150))</f>
        <v>In Balance</v>
      </c>
    </row>
    <row r="151" spans="2:37" s="256" customFormat="1" ht="11.25" customHeight="1" thickBot="1" x14ac:dyDescent="0.3">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28"/>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2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2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3">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2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2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Options'!$H$6,'Christian Formation'!$M156,"CHECK"), 0)</f>
        <v>0</v>
      </c>
      <c r="P156" s="29">
        <f t="shared" ref="P156:P158" si="133">ROUND(($O156-$H156),0)</f>
        <v>0</v>
      </c>
      <c r="Q156" s="31">
        <f t="shared" ref="Q156:Q158" si="134">IFERROR(P156/H156, 0)</f>
        <v>0</v>
      </c>
      <c r="R156" s="29">
        <f t="shared" ref="R156:R158" si="135">ROUND(($O156-$F156),0)</f>
        <v>0</v>
      </c>
      <c r="S156" s="31">
        <f t="shared" ref="S156:S160" si="136">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37">SUM(X156:AI156)</f>
        <v>0</v>
      </c>
      <c r="AK156" s="195" t="str">
        <f>IF(AJ156=O156,"In Balance",CONCATENATE("Out of Balance by $",AJ156-O156))</f>
        <v>In Balance</v>
      </c>
    </row>
    <row r="157" spans="2:37" outlineLevel="2" x14ac:dyDescent="0.2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Options'!$H$6,'Christian Formation'!$M157,"CHECK"), 0)</f>
        <v>0</v>
      </c>
      <c r="P157" s="29">
        <f t="shared" si="133"/>
        <v>0</v>
      </c>
      <c r="Q157" s="31">
        <f t="shared" si="134"/>
        <v>0</v>
      </c>
      <c r="R157" s="29">
        <f t="shared" si="135"/>
        <v>0</v>
      </c>
      <c r="S157" s="31">
        <f t="shared" si="136"/>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37"/>
        <v>0</v>
      </c>
      <c r="AK157" s="195" t="str">
        <f>IF(AJ157=O157,"In Balance",CONCATENATE("Out of Balance by $",AJ157-O157))</f>
        <v>In Balance</v>
      </c>
    </row>
    <row r="158" spans="2:37" outlineLevel="2" x14ac:dyDescent="0.25">
      <c r="B158" s="172">
        <v>153</v>
      </c>
      <c r="C158" s="192">
        <v>4775</v>
      </c>
      <c r="D158" s="193" t="s">
        <v>1191</v>
      </c>
      <c r="E158" s="13"/>
      <c r="F158" s="423"/>
      <c r="G158" s="423"/>
      <c r="H158" s="29">
        <f>IFERROR(($G158/'FY 2026-27 Budget Summary'!$F$8)*12, 0)</f>
        <v>0</v>
      </c>
      <c r="I158" s="49"/>
      <c r="J158" s="204" t="s">
        <v>844</v>
      </c>
      <c r="K158" s="32"/>
      <c r="L158" s="32"/>
      <c r="M158" s="13"/>
      <c r="N158" s="15"/>
      <c r="O158" s="29">
        <f>ROUND(IF($J158='Drop Down Options'!$H$6,'Christian Formation'!$M158,"CHECK"), 0)</f>
        <v>0</v>
      </c>
      <c r="P158" s="29">
        <f t="shared" si="133"/>
        <v>0</v>
      </c>
      <c r="Q158" s="31">
        <f t="shared" si="134"/>
        <v>0</v>
      </c>
      <c r="R158" s="29">
        <f t="shared" si="135"/>
        <v>0</v>
      </c>
      <c r="S158" s="31">
        <f t="shared" si="136"/>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37"/>
        <v>0</v>
      </c>
      <c r="AK158" s="195" t="str">
        <f>IF(AJ158=O158,"In Balance",CONCATENATE("Out of Balance by $",AJ158-O158))</f>
        <v>In Balance</v>
      </c>
    </row>
    <row r="159" spans="2:37" s="256" customFormat="1" ht="11.25" customHeight="1" x14ac:dyDescent="0.2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8">SUM(Y155:Y156)</f>
        <v>0</v>
      </c>
      <c r="Z159" s="426">
        <f t="shared" si="138"/>
        <v>0</v>
      </c>
      <c r="AA159" s="426">
        <f t="shared" si="138"/>
        <v>0</v>
      </c>
      <c r="AB159" s="426">
        <f t="shared" si="138"/>
        <v>0</v>
      </c>
      <c r="AC159" s="426">
        <f t="shared" si="138"/>
        <v>0</v>
      </c>
      <c r="AD159" s="426">
        <f t="shared" si="138"/>
        <v>0</v>
      </c>
      <c r="AE159" s="426">
        <f t="shared" si="138"/>
        <v>0</v>
      </c>
      <c r="AF159" s="426">
        <f t="shared" si="138"/>
        <v>0</v>
      </c>
      <c r="AG159" s="426">
        <f t="shared" si="138"/>
        <v>0</v>
      </c>
      <c r="AH159" s="426">
        <f t="shared" si="138"/>
        <v>0</v>
      </c>
      <c r="AI159" s="426">
        <f t="shared" si="138"/>
        <v>0</v>
      </c>
      <c r="AJ159" s="426">
        <f t="shared" si="138"/>
        <v>0</v>
      </c>
      <c r="AK159" s="233"/>
    </row>
    <row r="160" spans="2:37" s="256" customFormat="1" ht="23.25" customHeight="1" thickBot="1" x14ac:dyDescent="0.3">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39">IFERROR(P160/H160, 0)</f>
        <v>0</v>
      </c>
      <c r="R160" s="52">
        <f>R144+R151-R159</f>
        <v>0</v>
      </c>
      <c r="S160" s="55">
        <f t="shared" si="136"/>
        <v>0</v>
      </c>
      <c r="T160" s="254"/>
      <c r="U160" s="255"/>
      <c r="W160" s="262"/>
      <c r="X160" s="52">
        <f>X144+X151-X159</f>
        <v>0</v>
      </c>
      <c r="Y160" s="52">
        <f t="shared" ref="Y160:AJ160" si="140">Y144+Y151-Y159</f>
        <v>0</v>
      </c>
      <c r="Z160" s="52">
        <f t="shared" si="140"/>
        <v>0</v>
      </c>
      <c r="AA160" s="52">
        <f t="shared" si="140"/>
        <v>0</v>
      </c>
      <c r="AB160" s="52">
        <f t="shared" si="140"/>
        <v>0</v>
      </c>
      <c r="AC160" s="52">
        <f t="shared" si="140"/>
        <v>0</v>
      </c>
      <c r="AD160" s="52">
        <f t="shared" si="140"/>
        <v>0</v>
      </c>
      <c r="AE160" s="52">
        <f t="shared" si="140"/>
        <v>0</v>
      </c>
      <c r="AF160" s="52">
        <f t="shared" si="140"/>
        <v>0</v>
      </c>
      <c r="AG160" s="52">
        <f t="shared" si="140"/>
        <v>0</v>
      </c>
      <c r="AH160" s="52">
        <f t="shared" si="140"/>
        <v>0</v>
      </c>
      <c r="AI160" s="52">
        <f t="shared" si="140"/>
        <v>0</v>
      </c>
      <c r="AJ160" s="52">
        <f t="shared" si="140"/>
        <v>0</v>
      </c>
      <c r="AK160" s="82" t="str">
        <f t="shared" ref="AK160" si="141">IF(AJ160=O160,"In Balance",CONCATENATE("Out of Balance by $",AJ160-O160))</f>
        <v>In Balance</v>
      </c>
    </row>
    <row r="161" spans="2:37" s="256" customFormat="1" ht="11.25" customHeight="1" x14ac:dyDescent="0.2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2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3">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2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Options'!$H$6,'Christian Formation'!$M164,"CHECK"), 0)</f>
        <v>0</v>
      </c>
      <c r="P164" s="29">
        <f t="shared" ref="P164:P165" si="142">ROUND(($O164-$H164),0)</f>
        <v>0</v>
      </c>
      <c r="Q164" s="31">
        <f t="shared" ref="Q164:Q166" si="143">IFERROR(P164/H164, 0)</f>
        <v>0</v>
      </c>
      <c r="R164" s="29">
        <f t="shared" ref="R164:R165" si="144">ROUND(($O164-$F164),0)</f>
        <v>0</v>
      </c>
      <c r="S164" s="31">
        <f t="shared" ref="S164:S166" si="145">IFERROR(R164/F164, 0)</f>
        <v>0</v>
      </c>
      <c r="T164" s="219" t="str">
        <f t="shared" ref="T164:T165" si="146">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47">SUM(X164:AI164)</f>
        <v>0</v>
      </c>
      <c r="AK164" s="195" t="str">
        <f>IF(AJ164=O164,"In Balance",CONCATENATE("Out of Balance by $",AJ164-O164))</f>
        <v>In Balance</v>
      </c>
    </row>
    <row r="165" spans="2:37" s="256" customFormat="1" ht="11.25" customHeight="1" outlineLevel="1" x14ac:dyDescent="0.2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Options'!$H$6,'Christian Formation'!$M165,"CHECK"), 0)</f>
        <v>0</v>
      </c>
      <c r="P165" s="29">
        <f t="shared" si="142"/>
        <v>0</v>
      </c>
      <c r="Q165" s="31">
        <f t="shared" si="143"/>
        <v>0</v>
      </c>
      <c r="R165" s="29">
        <f t="shared" si="144"/>
        <v>0</v>
      </c>
      <c r="S165" s="31">
        <f t="shared" si="145"/>
        <v>0</v>
      </c>
      <c r="T165" s="219" t="str">
        <f t="shared" si="146"/>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47"/>
        <v>0</v>
      </c>
      <c r="AK165" s="195" t="str">
        <f>IF(AJ165=O165,"In Balance",CONCATENATE("Out of Balance by $",AJ165-O165))</f>
        <v>In Balance</v>
      </c>
    </row>
    <row r="166" spans="2:37" s="256" customFormat="1" ht="23.25" customHeight="1" thickBot="1" x14ac:dyDescent="0.3">
      <c r="B166" s="172">
        <v>161</v>
      </c>
      <c r="C166" s="263"/>
      <c r="D166" s="264" t="s">
        <v>832</v>
      </c>
      <c r="E166" s="88">
        <f>E160+E164-E165</f>
        <v>0</v>
      </c>
      <c r="F166" s="88">
        <f>F160+F164-F165</f>
        <v>0</v>
      </c>
      <c r="G166" s="88">
        <f t="shared" ref="G166:H166" si="148">G160+G164-G165</f>
        <v>0</v>
      </c>
      <c r="H166" s="88">
        <f t="shared" si="148"/>
        <v>0</v>
      </c>
      <c r="I166" s="89"/>
      <c r="J166" s="88"/>
      <c r="K166" s="88"/>
      <c r="L166" s="88">
        <f t="shared" ref="L166:M166" si="149">L160+L164-L165</f>
        <v>0</v>
      </c>
      <c r="M166" s="88">
        <f t="shared" si="149"/>
        <v>0</v>
      </c>
      <c r="N166" s="90"/>
      <c r="O166" s="88">
        <f t="shared" ref="O166:R166" si="150">O160+O164-O165</f>
        <v>0</v>
      </c>
      <c r="P166" s="88">
        <f t="shared" si="150"/>
        <v>0</v>
      </c>
      <c r="Q166" s="91">
        <f t="shared" si="143"/>
        <v>0</v>
      </c>
      <c r="R166" s="88">
        <f t="shared" si="150"/>
        <v>0</v>
      </c>
      <c r="S166" s="91">
        <f t="shared" si="145"/>
        <v>0</v>
      </c>
      <c r="T166" s="264"/>
      <c r="U166" s="265"/>
      <c r="W166" s="266"/>
      <c r="X166" s="88">
        <f>X160+X164-X165</f>
        <v>0</v>
      </c>
      <c r="Y166" s="88">
        <f t="shared" ref="Y166:AJ166" si="151">Y160+Y164-Y165</f>
        <v>0</v>
      </c>
      <c r="Z166" s="88">
        <f t="shared" si="151"/>
        <v>0</v>
      </c>
      <c r="AA166" s="88">
        <f t="shared" si="151"/>
        <v>0</v>
      </c>
      <c r="AB166" s="88">
        <f t="shared" si="151"/>
        <v>0</v>
      </c>
      <c r="AC166" s="88">
        <f t="shared" si="151"/>
        <v>0</v>
      </c>
      <c r="AD166" s="88">
        <f t="shared" si="151"/>
        <v>0</v>
      </c>
      <c r="AE166" s="88">
        <f t="shared" si="151"/>
        <v>0</v>
      </c>
      <c r="AF166" s="88">
        <f t="shared" si="151"/>
        <v>0</v>
      </c>
      <c r="AG166" s="88">
        <f t="shared" si="151"/>
        <v>0</v>
      </c>
      <c r="AH166" s="88">
        <f t="shared" si="151"/>
        <v>0</v>
      </c>
      <c r="AI166" s="88">
        <f t="shared" si="151"/>
        <v>0</v>
      </c>
      <c r="AJ166" s="88">
        <f t="shared" si="151"/>
        <v>0</v>
      </c>
      <c r="AK166" s="82" t="str">
        <f t="shared" ref="AK166" si="152">IF(AJ166=O166,"In Balance",CONCATENATE("Out of Balance by $",AJ166-O166))</f>
        <v>In Balance</v>
      </c>
    </row>
    <row r="167" spans="2:37" s="256" customFormat="1" ht="18" customHeight="1" x14ac:dyDescent="0.3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t3isIQW1GrJIJ/KlhCA+QxY/pxXaLnTnuK8AG90SHQbS6hMzSTdui5wntZYQLzl226Y7iOg0Vm9PVfuPXpNvaA==" saltValue="pqRFy8OBgogPsEx7SVCl1Q==" spinCount="100000" sheet="1" formatColumns="0" formatRows="0" autoFilter="0"/>
  <dataConsolidate/>
  <mergeCells count="4">
    <mergeCell ref="A1:D1"/>
    <mergeCell ref="W1:Y1"/>
    <mergeCell ref="A2:D2"/>
    <mergeCell ref="A3:D3"/>
  </mergeCells>
  <conditionalFormatting sqref="N11 N36 N149:N150 N156:N158 N164:N165">
    <cfRule type="expression" dxfId="405" priority="49">
      <formula>ISNUMBER($M11)</formula>
    </cfRule>
  </conditionalFormatting>
  <conditionalFormatting sqref="T7:T16 T33:T43 T79:T83 T129:T140">
    <cfRule type="cellIs" dxfId="402" priority="45" operator="equal">
      <formula>"Variance Explanation Required"</formula>
    </cfRule>
  </conditionalFormatting>
  <conditionalFormatting sqref="T19:T24">
    <cfRule type="cellIs" dxfId="401" priority="57" operator="equal">
      <formula>"Variance Explanation Required"</formula>
    </cfRule>
  </conditionalFormatting>
  <conditionalFormatting sqref="T27:T30">
    <cfRule type="cellIs" dxfId="400" priority="70" operator="equal">
      <formula>"Variance Explanation Required"</formula>
    </cfRule>
  </conditionalFormatting>
  <conditionalFormatting sqref="T46:T49">
    <cfRule type="cellIs" dxfId="399" priority="31" operator="equal">
      <formula>"Variance Explanation Required"</formula>
    </cfRule>
  </conditionalFormatting>
  <conditionalFormatting sqref="T52:T53">
    <cfRule type="cellIs" dxfId="398" priority="60" operator="equal">
      <formula>"Variance Explanation Required"</formula>
    </cfRule>
  </conditionalFormatting>
  <conditionalFormatting sqref="T55:T56">
    <cfRule type="cellIs" dxfId="397" priority="28" operator="equal">
      <formula>"Variance Explanation Required"</formula>
    </cfRule>
  </conditionalFormatting>
  <conditionalFormatting sqref="T58:T60">
    <cfRule type="cellIs" dxfId="396" priority="26" operator="equal">
      <formula>"Variance Explanation Required"</formula>
    </cfRule>
  </conditionalFormatting>
  <conditionalFormatting sqref="T62:T63">
    <cfRule type="cellIs" dxfId="395" priority="24" operator="equal">
      <formula>"Variance Explanation Required"</formula>
    </cfRule>
  </conditionalFormatting>
  <conditionalFormatting sqref="T65:T66">
    <cfRule type="cellIs" dxfId="394" priority="22" operator="equal">
      <formula>"Variance Explanation Required"</formula>
    </cfRule>
  </conditionalFormatting>
  <conditionalFormatting sqref="T75:T77">
    <cfRule type="cellIs" dxfId="393" priority="55" operator="equal">
      <formula>"Variance Explanation Required"</formula>
    </cfRule>
  </conditionalFormatting>
  <conditionalFormatting sqref="T85:T89">
    <cfRule type="cellIs" dxfId="392" priority="62" operator="equal">
      <formula>"Variance Explanation Required"</formula>
    </cfRule>
  </conditionalFormatting>
  <conditionalFormatting sqref="T92:T102">
    <cfRule type="cellIs" dxfId="391" priority="64" operator="equal">
      <formula>"Variance Explanation Required"</formula>
    </cfRule>
  </conditionalFormatting>
  <conditionalFormatting sqref="T105:T114">
    <cfRule type="cellIs" dxfId="390" priority="66" operator="equal">
      <formula>"Variance Explanation Required"</formula>
    </cfRule>
  </conditionalFormatting>
  <conditionalFormatting sqref="T116:T117">
    <cfRule type="cellIs" dxfId="389" priority="68" operator="equal">
      <formula>"Variance Explanation Required"</formula>
    </cfRule>
  </conditionalFormatting>
  <conditionalFormatting sqref="T120:T127">
    <cfRule type="cellIs" dxfId="388" priority="53" operator="equal">
      <formula>"Variance Explanation Required"</formula>
    </cfRule>
  </conditionalFormatting>
  <conditionalFormatting sqref="T148:T150">
    <cfRule type="cellIs" dxfId="387" priority="1" operator="equal">
      <formula>"Variance Explanation Required"</formula>
    </cfRule>
  </conditionalFormatting>
  <conditionalFormatting sqref="T156:T158 T164:T165">
    <cfRule type="cellIs" dxfId="386" priority="44" operator="equal">
      <formula>"Variance Explanation Required"</formula>
    </cfRule>
  </conditionalFormatting>
  <conditionalFormatting sqref="U7:U16 U33:U43 U79:U83 U129:U140 U164:U165">
    <cfRule type="expression" dxfId="385" priority="71">
      <formula>$T7="Variance Explanation Required"</formula>
    </cfRule>
  </conditionalFormatting>
  <conditionalFormatting sqref="U19:U24">
    <cfRule type="expression" dxfId="384" priority="56">
      <formula>$T19="Variance Explanation Required"</formula>
    </cfRule>
  </conditionalFormatting>
  <conditionalFormatting sqref="U27:U30">
    <cfRule type="expression" dxfId="383" priority="69">
      <formula>$T27="Variance Explanation Required"</formula>
    </cfRule>
  </conditionalFormatting>
  <conditionalFormatting sqref="U46:U49">
    <cfRule type="expression" dxfId="382" priority="30">
      <formula>$T46="Variance Explanation Required"</formula>
    </cfRule>
  </conditionalFormatting>
  <conditionalFormatting sqref="U52:U53">
    <cfRule type="expression" dxfId="381" priority="59">
      <formula>$T52="Variance Explanation Required"</formula>
    </cfRule>
  </conditionalFormatting>
  <conditionalFormatting sqref="U55:U56">
    <cfRule type="expression" dxfId="380" priority="27">
      <formula>$T55="Variance Explanation Required"</formula>
    </cfRule>
  </conditionalFormatting>
  <conditionalFormatting sqref="U58:U60">
    <cfRule type="expression" dxfId="379" priority="25">
      <formula>$T58="Variance Explanation Required"</formula>
    </cfRule>
  </conditionalFormatting>
  <conditionalFormatting sqref="U62:U63">
    <cfRule type="expression" dxfId="378" priority="23">
      <formula>$T62="Variance Explanation Required"</formula>
    </cfRule>
  </conditionalFormatting>
  <conditionalFormatting sqref="U65:U66">
    <cfRule type="expression" dxfId="377" priority="21">
      <formula>$T65="Variance Explanation Required"</formula>
    </cfRule>
  </conditionalFormatting>
  <conditionalFormatting sqref="U75:U77">
    <cfRule type="expression" dxfId="376" priority="54">
      <formula>$T75="Variance Explanation Required"</formula>
    </cfRule>
  </conditionalFormatting>
  <conditionalFormatting sqref="U85:U89">
    <cfRule type="expression" dxfId="375" priority="61">
      <formula>$T85="Variance Explanation Required"</formula>
    </cfRule>
  </conditionalFormatting>
  <conditionalFormatting sqref="U92:U102">
    <cfRule type="expression" dxfId="374" priority="63">
      <formula>$T92="Variance Explanation Required"</formula>
    </cfRule>
  </conditionalFormatting>
  <conditionalFormatting sqref="U105:U114">
    <cfRule type="expression" dxfId="373" priority="65">
      <formula>$T105="Variance Explanation Required"</formula>
    </cfRule>
  </conditionalFormatting>
  <conditionalFormatting sqref="U116:U117">
    <cfRule type="expression" dxfId="372" priority="67">
      <formula>$T116="Variance Explanation Required"</formula>
    </cfRule>
  </conditionalFormatting>
  <conditionalFormatting sqref="U120:U127">
    <cfRule type="expression" dxfId="371" priority="52">
      <formula>$T120="Variance Explanation Required"</formula>
    </cfRule>
  </conditionalFormatting>
  <conditionalFormatting sqref="U149:U150">
    <cfRule type="expression" dxfId="370" priority="2">
      <formula>$T149="Variance Explanation Required"</formula>
    </cfRule>
  </conditionalFormatting>
  <conditionalFormatting sqref="U156:U158">
    <cfRule type="expression" dxfId="369" priority="58">
      <formula>$T156="Variance Explanation Required"</formula>
    </cfRule>
  </conditionalFormatting>
  <hyperlinks>
    <hyperlink ref="A1" location="'Table of Contents'!D1" display="RETURN TO TABLE OF CONTENTS" xr:uid="{8DB3192F-FB9D-4A87-A6DA-B8EB4371A279}"/>
    <hyperlink ref="A2:D2" location="'Assumptions - Arch'!A1" display="'Assumptions - Arch'!A1" xr:uid="{B3FBFC00-AA8A-4A66-B77A-D1F3710EC275}"/>
    <hyperlink ref="A3:D3" location="'Assumptions - Parish'!A1" display="'Assumptions - Parish'!A1" xr:uid="{C5DE5820-B368-496E-81E3-C45A187F5D75}"/>
    <hyperlink ref="W1:Y1" location="'Optional - Monthly Allocations'!C8" display="'Optional - Monthly Allocations'!C8" xr:uid="{FD69BB79-F455-4D47-8518-4E57E550B0A3}"/>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4EA39B02-668B-45E1-924B-CE8CD981C289}">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A2C32B8F-B2BC-4B2F-AF8E-37AA7D922703}">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280912D8-DF52-48D9-B3D8-4A541A02AD17}">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C09268EA-B920-4952-9A21-4C26520C9832}">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392FA84F-BA01-4D37-AFEB-B3191F390CD2}">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47770BAE-5144-44F6-B15A-C40F781181C9}">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9D2692A6-9784-4B6C-9C2B-77A539DA40B7}">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EC387A73-DCC4-4E73-9557-217D6647D252}">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0F57DB7E-970C-422B-97F3-CC34627FA9BF}">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A3672050-7F4C-4710-8467-41AAE05F6032}">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732DBE86-0C1D-46BB-8502-E701D6EDC447}">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8B84229D-AA81-4B58-BFD2-E7A369CA9149}">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17E61277-4FCB-41A9-91AF-135ADA70B328}">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7513B722-CDF9-4C3E-95FD-06F11AC5E56E}">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ADBB5DA5-1E6B-4BE7-8314-36964DC54AA9}">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91F871DD-F56D-4C5E-8C15-D7027981CF6D}">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F1112A4C-D62F-4381-B824-F419304A39A9}">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9630723A-8C2F-46AF-9ECC-CBC3227C50DC}">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47F76ABA-D1EC-4993-B6C7-CF8405F7F7FD}">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5FECA0EE-FE74-4662-9888-90C8D0959062}">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6DA842A1-5803-4F2D-B11E-B29308406C69}">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25411285-2868-45FE-A153-A9E328FD0924}">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2CCB4399-D44F-4658-A709-E701804654B2}">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44CA5F46-4C1B-483C-B94D-DCFDB56E237F}">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D2D5E6E7-6BDD-4487-B6EC-CE91BA91D1B7}">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C93A2750-75C3-4269-8F24-40B52B08F1DC}">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076DC5F5-358E-4C5A-B784-B61FA8ABCB8D}">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734F8460-0AAE-4E68-A187-10D1BFBEB8A6}">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98D5105F-EE51-4C1C-901D-F3814E948AAC}">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36BD8FDC-87C0-40E5-8DA5-413AD31ED757}">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EDAA600A-28B3-424D-B5EE-2DAE5B1ED0F1}">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1B541180-E087-4B91-AE19-F734D1A76C12}">
            <xm:f>$J7='Drop Down Options'!$H$4</xm:f>
            <x14:dxf>
              <font>
                <color theme="1"/>
              </font>
              <fill>
                <patternFill>
                  <bgColor rgb="FFFFFF00"/>
                </patternFill>
              </fill>
            </x14:dxf>
          </x14:cfRule>
          <x14:cfRule type="expression" priority="51" id="{680B1F14-5A8F-4022-BDBD-5A72CACACB75}">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6D2212C1-91A9-4D89-AE7F-C40BB75DDC50}">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78D70C6C-DC98-46EE-A1A2-E547858D2E97}">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9C6180FF-2DD6-41B9-9295-ED9DC5474273}">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A862959-C9C3-4DE6-8C7E-FC986B970237}">
          <x14:formula1>
            <xm:f>'Drop Down Options'!$J$3:$J$8</xm:f>
          </x14:formula1>
          <xm:sqref>W68</xm:sqref>
        </x14:dataValidation>
        <x14:dataValidation type="list" allowBlank="1" showInputMessage="1" showErrorMessage="1" xr:uid="{5B89D647-2E50-453E-9847-60C66B0D8B50}">
          <x14:formula1>
            <xm:f>'Drop Down Options'!$H$3:$H$6</xm:f>
          </x14:formula1>
          <xm:sqref>J37 J120:J126 J7:J8 J10 J12 J15:J16 J19:J24 J27:J30 J139:J140 J46:J49 J75:J76 J129:J137 J85:J89 J92:J102 J105:J114 J116:J117 J33:J35 J40:J42 J52:J67 J79:J83</xm:sqref>
        </x14:dataValidation>
        <x14:dataValidation type="list" allowBlank="1" showInputMessage="1" showErrorMessage="1" promptTitle="Additional Scenarios" prompt="To use additional Scenarios, ensure they total to 100% on the Optional - Monthly Allocations Tab" xr:uid="{1CADB3CC-273A-4E4D-B8A7-C342F785D27B}">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7FF3-0AF4-45E6-AF73-9A3DAFB932EB}">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796875" defaultRowHeight="11.5" outlineLevelRow="2" outlineLevelCol="1" x14ac:dyDescent="0.25"/>
  <cols>
    <col min="1" max="1" width="1.54296875" style="172" customWidth="1"/>
    <col min="2" max="2" width="5.7265625" style="172" customWidth="1"/>
    <col min="3" max="3" width="12.26953125" style="172" customWidth="1"/>
    <col min="4" max="4" width="47" style="172" bestFit="1" customWidth="1"/>
    <col min="5" max="6" width="16" style="172" customWidth="1"/>
    <col min="7" max="7" width="15.1796875" style="172" customWidth="1"/>
    <col min="8" max="8" width="17.1796875" style="172" customWidth="1"/>
    <col min="9" max="9" width="15.7265625" style="172" customWidth="1" outlineLevel="1"/>
    <col min="10" max="10" width="23.453125" style="172" customWidth="1" outlineLevel="1"/>
    <col min="11" max="11" width="12.81640625" style="24" customWidth="1" outlineLevel="1"/>
    <col min="12" max="13" width="13" style="172" customWidth="1" outlineLevel="1"/>
    <col min="14" max="14" width="27.54296875" style="173" customWidth="1" outlineLevel="1"/>
    <col min="15" max="16" width="19.7265625" style="172" customWidth="1"/>
    <col min="17" max="18" width="19.1796875" style="172" customWidth="1"/>
    <col min="19" max="19" width="17.1796875" style="172" customWidth="1"/>
    <col min="20" max="20" width="36.7265625" style="172" customWidth="1"/>
    <col min="21" max="21" width="64.26953125" style="173" customWidth="1"/>
    <col min="22" max="22" width="6.81640625" style="172" customWidth="1"/>
    <col min="23" max="23" width="23.7265625" style="172" customWidth="1"/>
    <col min="24" max="35" width="16.81640625" style="172" customWidth="1" outlineLevel="1"/>
    <col min="36" max="36" width="16.81640625" style="172" customWidth="1"/>
    <col min="37" max="37" width="33" style="172" customWidth="1"/>
    <col min="38" max="38" width="1.7265625" style="172" customWidth="1"/>
    <col min="39" max="16384" width="9.1796875" style="172"/>
  </cols>
  <sheetData>
    <row r="1" spans="1:37" ht="14.5" outlineLevel="1" x14ac:dyDescent="0.35">
      <c r="A1" s="783" t="str">
        <f>'Parish Info'!$K$2</f>
        <v>RETURN TO TABLE OF CONTENTS</v>
      </c>
      <c r="B1" s="783"/>
      <c r="C1" s="783"/>
      <c r="D1" s="783"/>
      <c r="W1" s="783" t="str">
        <f>'Parish Info'!K5</f>
        <v>RETURN TO OPTIONAL - MONTHLY ALLOCATIONS</v>
      </c>
      <c r="X1" s="783"/>
      <c r="Y1" s="783"/>
    </row>
    <row r="2" spans="1:37" ht="14.5" outlineLevel="1" x14ac:dyDescent="0.35">
      <c r="A2" s="806" t="str">
        <f>'Parish Info'!$K$3</f>
        <v>RETURN TO ASSUMPTIONS - ARCH</v>
      </c>
      <c r="B2" s="783"/>
      <c r="C2" s="783"/>
      <c r="D2" s="783"/>
    </row>
    <row r="3" spans="1:37" ht="14.5" outlineLevel="1" x14ac:dyDescent="0.35">
      <c r="A3" s="783" t="str">
        <f>'Parish Info'!$K$4</f>
        <v>RETURN TO ASSUMPTIONS - PARISH</v>
      </c>
      <c r="B3" s="783"/>
      <c r="C3" s="783"/>
      <c r="D3" s="783"/>
    </row>
    <row r="4" spans="1:37" ht="18" customHeight="1" outlineLevel="1" thickBot="1" x14ac:dyDescent="0.3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8" thickBot="1" x14ac:dyDescent="0.3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1193</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2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25">
      <c r="B7" s="172">
        <v>2</v>
      </c>
      <c r="C7" s="192">
        <v>3010</v>
      </c>
      <c r="D7" s="193" t="s">
        <v>836</v>
      </c>
      <c r="E7" s="13"/>
      <c r="F7" s="13"/>
      <c r="G7" s="13"/>
      <c r="H7" s="29">
        <f>IFERROR(($G7/'FY 2026-27 Budget Summary'!$F$8)*12, 0)</f>
        <v>0</v>
      </c>
      <c r="I7" s="30">
        <v>0</v>
      </c>
      <c r="J7" s="13" t="s">
        <v>591</v>
      </c>
      <c r="K7" s="348"/>
      <c r="L7" s="421"/>
      <c r="M7" s="349"/>
      <c r="N7" s="422"/>
      <c r="O7" s="29">
        <f>ROUND(IF($J7='Drop Down Options'!$H$3,(1+$I7)*'Social Ministry'!$H7,IF('Social Ministry'!$J7='Drop Down Options'!$H$4,(1+'Social Ministry'!$K7)*'Social Ministry'!$H7,IF('Social Ministry'!$J7='Drop Down Options'!$H$5,'Social Ministry'!$H7+'Social Ministry'!$L7,IF($J7='Drop Down Options'!$H$6,'Social Ministry'!$M7,"CHECK")))),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25">
      <c r="B8" s="172">
        <v>3</v>
      </c>
      <c r="C8" s="192">
        <v>3020</v>
      </c>
      <c r="D8" s="193" t="s">
        <v>669</v>
      </c>
      <c r="E8" s="13"/>
      <c r="F8" s="13"/>
      <c r="G8" s="13"/>
      <c r="H8" s="29">
        <f>IFERROR(($G8/'FY 2026-27 Budget Summary'!$F$8)*12, 0)</f>
        <v>0</v>
      </c>
      <c r="I8" s="30">
        <v>0</v>
      </c>
      <c r="J8" s="13" t="s">
        <v>591</v>
      </c>
      <c r="K8" s="348"/>
      <c r="L8" s="349"/>
      <c r="M8" s="349"/>
      <c r="N8" s="15"/>
      <c r="O8" s="29">
        <f>ROUND(IF($J8='Drop Down Options'!$H$3,(1+$I8)*'Social Ministry'!$H8,IF('Social Ministry'!$J8='Drop Down Options'!$H$4,(1+'Social Ministry'!$K8)*'Social Ministry'!$H8,IF('Social Ministry'!$J8='Drop Down Options'!$H$5,'Social Ministry'!$H8+'Social Ministry'!$L8,IF($J8='Drop Down Options'!$H$6,'Social Ministry'!$M8,"CHECK")))),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2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2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Options'!$H$3,(1+$I10)*'Social Ministry'!$H10,IF('Social Ministry'!$J10='Drop Down Options'!$H$4,(1+'Social Ministry'!$K10)*'Social Ministry'!$H10,IF('Social Ministry'!$J10='Drop Down Options'!$H$5,'Social Ministry'!$H10+'Social Ministry'!$L10,IF($J10='Drop Down Options'!$H$6,'Social Ministry'!$M10,"CHECK")))),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25">
      <c r="B11" s="172">
        <v>6</v>
      </c>
      <c r="C11" s="192">
        <v>3050</v>
      </c>
      <c r="D11" s="193" t="s">
        <v>667</v>
      </c>
      <c r="E11" s="13"/>
      <c r="F11" s="13"/>
      <c r="G11" s="13"/>
      <c r="H11" s="29">
        <f>IFERROR(($G11/'FY 2026-27 Budget Summary'!$F$8)*12, 0)</f>
        <v>0</v>
      </c>
      <c r="I11" s="203"/>
      <c r="J11" s="204" t="s">
        <v>844</v>
      </c>
      <c r="K11" s="32"/>
      <c r="L11" s="32"/>
      <c r="M11" s="349"/>
      <c r="N11" s="15"/>
      <c r="O11" s="29">
        <f>ROUND(IF($J11='Drop Down Options'!$H$6,'Social Ministry'!$M11,"CHECK"),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2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Options'!$H$3,(1+$I12)*'Social Ministry'!$H12,IF('Social Ministry'!$J12='Drop Down Options'!$H$4,(1+'Social Ministry'!$K12)*'Social Ministry'!$H12,IF('Social Ministry'!$J12='Drop Down Options'!$H$5,'Social Ministry'!$H12+'Social Ministry'!$L12,IF($J12='Drop Down Options'!$H$6,'Social Ministry'!$M12,"CHECK")))),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2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2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2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Options'!$H$3,(1+$I15)*'Social Ministry'!$H15,IF('Social Ministry'!$J15='Drop Down Options'!$H$4,(1+'Social Ministry'!$K15)*'Social Ministry'!$H15,IF('Social Ministry'!$J15='Drop Down Options'!$H$5,'Social Ministry'!$H15+'Social Ministry'!$L15,IF($J15='Drop Down Options'!$H$6,'Social Ministry'!$M15,"CHECK")))),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2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Options'!$H$3,(1+$I16)*'Social Ministry'!$H16,IF('Social Ministry'!$J16='Drop Down Options'!$H$4,(1+'Social Ministry'!$K16)*'Social Ministry'!$H16,IF('Social Ministry'!$J16='Drop Down Options'!$H$5,'Social Ministry'!$H16+'Social Ministry'!$L16,IF($J16='Drop Down Options'!$H$6,'Social Ministry'!$M16,"CHECK")))),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2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2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2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Options'!$H$3,(1+$I19)*'Social Ministry'!$H19,IF('Social Ministry'!$J19='Drop Down Options'!$H$4,(1+'Social Ministry'!$K19)*'Social Ministry'!$H19,IF('Social Ministry'!$J19='Drop Down Options'!$H$5,'Social Ministry'!$H19+'Social Ministry'!$L19,IF($J19='Drop Down Options'!$H$6,'Social Ministry'!$M19,"CHECK")))),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2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Options'!$H$3,(1+$I20)*'Social Ministry'!$H20,IF('Social Ministry'!$J20='Drop Down Options'!$H$4,(1+'Social Ministry'!$K20)*'Social Ministry'!$H20,IF('Social Ministry'!$J20='Drop Down Options'!$H$5,'Social Ministry'!$H20+'Social Ministry'!$L20,IF($J20='Drop Down Options'!$H$6,'Social Ministry'!$M20,"CHECK")))),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2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Options'!$H$3,(1+$I21)*'Social Ministry'!$H21,IF('Social Ministry'!$J21='Drop Down Options'!$H$4,(1+'Social Ministry'!$K21)*'Social Ministry'!$H21,IF('Social Ministry'!$J21='Drop Down Options'!$H$5,'Social Ministry'!$H21+'Social Ministry'!$L21,IF($J21='Drop Down Options'!$H$6,'Social Ministry'!$M21,"CHECK")))),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2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Options'!$H$3,(1+$I22)*'Social Ministry'!$H22,IF('Social Ministry'!$J22='Drop Down Options'!$H$4,(1+'Social Ministry'!$K22)*'Social Ministry'!$H22,IF('Social Ministry'!$J22='Drop Down Options'!$H$5,'Social Ministry'!$H22+'Social Ministry'!$L22,IF($J22='Drop Down Options'!$H$6,'Social Ministry'!$M22,"CHECK")))),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2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Options'!$H$3,(1+$I23)*'Social Ministry'!$H23,IF('Social Ministry'!$J23='Drop Down Options'!$H$4,(1+'Social Ministry'!$K23)*'Social Ministry'!$H23,IF('Social Ministry'!$J23='Drop Down Options'!$H$5,'Social Ministry'!$H23+'Social Ministry'!$L23,IF($J23='Drop Down Options'!$H$6,'Social Ministry'!$M23,"CHECK")))),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2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Options'!$H$3,(1+$I24)*'Social Ministry'!$H24,IF('Social Ministry'!$J24='Drop Down Options'!$H$4,(1+'Social Ministry'!$K24)*'Social Ministry'!$H24,IF('Social Ministry'!$J24='Drop Down Options'!$H$5,'Social Ministry'!$H24+'Social Ministry'!$L24,IF($J24='Drop Down Options'!$H$6,'Social Ministry'!$M24,"CHECK")))),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2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2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2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Options'!$H$3,(1+$I27)*'Social Ministry'!$H27,IF('Social Ministry'!$J27='Drop Down Options'!$H$4,(1+'Social Ministry'!$K27)*'Social Ministry'!$H27,IF('Social Ministry'!$J27='Drop Down Options'!$H$5,'Social Ministry'!$H27+'Social Ministry'!$L27,IF($J27='Drop Down Options'!$H$6,'Social Ministry'!$M27,"CHECK")))),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2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Options'!$H$3,(1+$I28)*'Social Ministry'!$H28,IF('Social Ministry'!$J28='Drop Down Options'!$H$4,(1+'Social Ministry'!$K28)*'Social Ministry'!$H28,IF('Social Ministry'!$J28='Drop Down Options'!$H$5,'Social Ministry'!$H28+'Social Ministry'!$L28,IF($J28='Drop Down Options'!$H$6,'Social Ministry'!$M28,"CHECK")))),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2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Options'!$H$3,(1+$I29)*'Social Ministry'!$H29,IF('Social Ministry'!$J29='Drop Down Options'!$H$4,(1+'Social Ministry'!$K29)*'Social Ministry'!$H29,IF('Social Ministry'!$J29='Drop Down Options'!$H$5,'Social Ministry'!$H29+'Social Ministry'!$L29,IF($J29='Drop Down Options'!$H$6,'Social Ministry'!$M29,"CHECK")))),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2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Options'!$H$3,(1+$I30)*'Social Ministry'!$H30,IF('Social Ministry'!$J30='Drop Down Options'!$H$4,(1+'Social Ministry'!$K30)*'Social Ministry'!$H30,IF('Social Ministry'!$J30='Drop Down Options'!$H$5,'Social Ministry'!$H30+'Social Ministry'!$L30,IF($J30='Drop Down Options'!$H$6,'Social Ministry'!$M30,"CHECK")))),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2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2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2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Options'!$H$3,(1+$I33)*'Social Ministry'!$H33,IF('Social Ministry'!$J33='Drop Down Options'!$H$4,(1+'Social Ministry'!$K33)*'Social Ministry'!$H33,IF('Social Ministry'!$J33='Drop Down Options'!$H$5,'Social Ministry'!$H33+'Social Ministry'!$L33,IF($J33='Drop Down Options'!$H$6,'Social Ministry'!$M33,"CHECK")))),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2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Options'!$H$3,(1+$I34)*'Social Ministry'!$H34,IF('Social Ministry'!$J34='Drop Down Options'!$H$4,(1+'Social Ministry'!$K34)*'Social Ministry'!$H34,IF('Social Ministry'!$J34='Drop Down Options'!$H$5,'Social Ministry'!$H34+'Social Ministry'!$L34,IF($J34='Drop Down Options'!$H$6,'Social Ministry'!$M34,"CHECK")))),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2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Options'!$H$3,(1+$I35)*'Social Ministry'!$H35,IF('Social Ministry'!$J35='Drop Down Options'!$H$4,(1+'Social Ministry'!$K35)*'Social Ministry'!$H35,IF('Social Ministry'!$J35='Drop Down Options'!$H$5,'Social Ministry'!$H35+'Social Ministry'!$L35,IF($J35='Drop Down Options'!$H$6,'Social Ministry'!$M35,"CHECK")))),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25">
      <c r="B36" s="172">
        <v>31</v>
      </c>
      <c r="C36" s="192">
        <v>3450</v>
      </c>
      <c r="D36" s="193" t="s">
        <v>656</v>
      </c>
      <c r="E36" s="13"/>
      <c r="F36" s="13"/>
      <c r="G36" s="13"/>
      <c r="H36" s="77">
        <f>IFERROR(($G36/'FY 2026-27 Budget Summary'!$F$8)*12, 0)</f>
        <v>0</v>
      </c>
      <c r="I36" s="32"/>
      <c r="J36" s="204" t="s">
        <v>844</v>
      </c>
      <c r="K36" s="32"/>
      <c r="L36" s="32"/>
      <c r="M36" s="349"/>
      <c r="N36" s="15"/>
      <c r="O36" s="77">
        <f>ROUND(IF($J36='Drop Down Options'!$H$6,'Social Ministry'!$M36,"CHECK"),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2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Options'!$H$3,(1+$I37)*'Social Ministry'!$H37,IF('Social Ministry'!$J37='Drop Down Options'!$H$4,(1+'Social Ministry'!$K37)*'Social Ministry'!$H37,IF('Social Ministry'!$J37='Drop Down Options'!$H$5,'Social Ministry'!$H37+'Social Ministry'!$L37,IF($J37='Drop Down Options'!$H$6,'Social Ministry'!$M37,"CHECK")))),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2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2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2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Options'!$H$3,(1+$I40)*'Social Ministry'!$H40,IF('Social Ministry'!$J40='Drop Down Options'!$H$4,(1+'Social Ministry'!$K40)*'Social Ministry'!$H40,IF('Social Ministry'!$J40='Drop Down Options'!$H$5,'Social Ministry'!$H40+'Social Ministry'!$L40,IF($J40='Drop Down Options'!$H$6,'Social Ministry'!$M40,"CHECK")))),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2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Options'!$H$3,(1+$I41)*'Social Ministry'!$H41,IF('Social Ministry'!$J41='Drop Down Options'!$H$4,(1+'Social Ministry'!$K41)*'Social Ministry'!$H41,IF('Social Ministry'!$J41='Drop Down Options'!$H$5,'Social Ministry'!$H41+'Social Ministry'!$L41,IF($J41='Drop Down Options'!$H$6,'Social Ministry'!$M41,"CHECK")))),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2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Options'!$H$3,(1+$I42)*'Social Ministry'!$H42,IF('Social Ministry'!$J42='Drop Down Options'!$H$4,(1+'Social Ministry'!$K42)*'Social Ministry'!$H42,IF('Social Ministry'!$J42='Drop Down Options'!$H$5,'Social Ministry'!$H42+'Social Ministry'!$L42,IF($J42='Drop Down Options'!$H$6,'Social Ministry'!$M42,"CHECK")))),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2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2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2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2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Options'!$H$3,(1+$I46)*'Social Ministry'!$H46,IF('Social Ministry'!$J46='Drop Down Options'!$H$4,(1+'Social Ministry'!$K46)*'Social Ministry'!$H46,IF('Social Ministry'!$J46='Drop Down Options'!$H$5,'Social Ministry'!$H46+'Social Ministry'!$L46,IF($J46='Drop Down Options'!$H$6,'Social Ministry'!$M46,"CHECK")))),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2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Options'!$H$3,(1+$I47)*'Social Ministry'!$H47,IF('Social Ministry'!$J47='Drop Down Options'!$H$4,(1+'Social Ministry'!$K47)*'Social Ministry'!$H47,IF('Social Ministry'!$J47='Drop Down Options'!$H$5,'Social Ministry'!$H47+'Social Ministry'!$L47,IF($J47='Drop Down Options'!$H$6,'Social Ministry'!$M47,"CHECK")))),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2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Options'!$H$3,(1+$I48)*'Social Ministry'!$H48,IF('Social Ministry'!$J48='Drop Down Options'!$H$4,(1+'Social Ministry'!$K48)*'Social Ministry'!$H48,IF('Social Ministry'!$J48='Drop Down Options'!$H$5,'Social Ministry'!$H48+'Social Ministry'!$L48,IF($J48='Drop Down Options'!$H$6,'Social Ministry'!$M48,"CHECK")))),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2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Options'!$H$3,(1+$I49)*'Social Ministry'!$H49,IF('Social Ministry'!$J49='Drop Down Options'!$H$4,(1+'Social Ministry'!$K49)*'Social Ministry'!$H49,IF('Social Ministry'!$J49='Drop Down Options'!$H$5,'Social Ministry'!$H49+'Social Ministry'!$L49,IF($J49='Drop Down Options'!$H$6,'Social Ministry'!$M49,"CHECK")))),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2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2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2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Options'!$H$3,(1+$I52)*'Social Ministry'!$H52,IF('Social Ministry'!$J52='Drop Down Options'!$H$4,(1+'Social Ministry'!$K52)*'Social Ministry'!$H52,IF('Social Ministry'!$J52='Drop Down Options'!$H$5,'Social Ministry'!$H52+'Social Ministry'!$L52,IF($J52='Drop Down Options'!$H$6,'Social Ministry'!$M52,"CHECK")))),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2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Options'!$H$3,(1+$I53)*'Social Ministry'!$H53,IF('Social Ministry'!$J53='Drop Down Options'!$H$4,(1+'Social Ministry'!$K53)*'Social Ministry'!$H53,IF('Social Ministry'!$J53='Drop Down Options'!$H$5,'Social Ministry'!$H53+'Social Ministry'!$L53,IF($J53='Drop Down Options'!$H$6,'Social Ministry'!$M53,"CHECK")))),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2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2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Options'!$H$3,(1+$I55)*'Social Ministry'!$H55,IF('Social Ministry'!$J55='Drop Down Options'!$H$4,(1+'Social Ministry'!$K55)*'Social Ministry'!$H55,IF('Social Ministry'!$J55='Drop Down Options'!$H$5,'Social Ministry'!$H55+'Social Ministry'!$L55,IF($J55='Drop Down Options'!$H$6,'Social Ministry'!$M55,"CHECK")))),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2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Options'!$H$3,(1+$I56)*'Social Ministry'!$H56,IF('Social Ministry'!$J56='Drop Down Options'!$H$4,(1+'Social Ministry'!$K56)*'Social Ministry'!$H56,IF('Social Ministry'!$J56='Drop Down Options'!$H$5,'Social Ministry'!$H56+'Social Ministry'!$L56,IF($J56='Drop Down Options'!$H$6,'Social Ministry'!$M56,"CHECK")))),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2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2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Options'!$H$3,(1+$I58)*'Social Ministry'!$H58,IF('Social Ministry'!$J58='Drop Down Options'!$H$4,(1+'Social Ministry'!$K58)*'Social Ministry'!$H58,IF('Social Ministry'!$J58='Drop Down Options'!$H$5,'Social Ministry'!$H58+'Social Ministry'!$L58,IF($J58='Drop Down Options'!$H$6,'Social Ministry'!$M58,"CHECK")))),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2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Options'!$H$3,(1+$I59)*'Social Ministry'!$H59,IF('Social Ministry'!$J59='Drop Down Options'!$H$4,(1+'Social Ministry'!$K59)*'Social Ministry'!$H59,IF('Social Ministry'!$J59='Drop Down Options'!$H$5,'Social Ministry'!$H59+'Social Ministry'!$L59,IF($J59='Drop Down Options'!$H$6,'Social Ministry'!$M59,"CHECK")))),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2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Options'!$H$3,(1+$I60)*'Social Ministry'!$H60,IF('Social Ministry'!$J60='Drop Down Options'!$H$4,(1+'Social Ministry'!$K60)*'Social Ministry'!$H60,IF('Social Ministry'!$J60='Drop Down Options'!$H$5,'Social Ministry'!$H60+'Social Ministry'!$L60,IF($J60='Drop Down Options'!$H$6,'Social Ministry'!$M60,"CHECK")))),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2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2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Options'!$H$3,(1+$I62)*'Social Ministry'!$H62,IF('Social Ministry'!$J62='Drop Down Options'!$H$4,(1+'Social Ministry'!$K62)*'Social Ministry'!$H62,IF('Social Ministry'!$J62='Drop Down Options'!$H$5,'Social Ministry'!$H62+'Social Ministry'!$L62,IF($J62='Drop Down Options'!$H$6,'Social Ministry'!$M62,"CHECK")))),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2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Options'!$H$3,(1+$I63)*'Social Ministry'!$H63,IF('Social Ministry'!$J63='Drop Down Options'!$H$4,(1+'Social Ministry'!$K63)*'Social Ministry'!$H63,IF('Social Ministry'!$J63='Drop Down Options'!$H$5,'Social Ministry'!$H63+'Social Ministry'!$L63,IF($J63='Drop Down Options'!$H$6,'Social Ministry'!$M63,"CHECK")))),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2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2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Options'!$H$3,(1+$I65)*'Social Ministry'!$H65,IF('Social Ministry'!$J65='Drop Down Options'!$H$4,(1+'Social Ministry'!$K65)*'Social Ministry'!$H65,IF('Social Ministry'!$J65='Drop Down Options'!$H$5,'Social Ministry'!$H65+'Social Ministry'!$L65,IF($J65='Drop Down Options'!$H$6,'Social Ministry'!$M65,"CHECK")))),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25">
      <c r="B66" s="172">
        <v>61</v>
      </c>
      <c r="C66" s="192">
        <v>3690.2</v>
      </c>
      <c r="D66" s="193" t="s">
        <v>1180</v>
      </c>
      <c r="E66" s="13"/>
      <c r="F66" s="13"/>
      <c r="G66" s="13"/>
      <c r="H66" s="29">
        <f>IFERROR(($G66/'FY 2026-27 Budget Summary'!$F$8)*12, 0)</f>
        <v>0</v>
      </c>
      <c r="I66" s="30">
        <v>0</v>
      </c>
      <c r="J66" s="13" t="s">
        <v>591</v>
      </c>
      <c r="K66" s="348"/>
      <c r="L66" s="349"/>
      <c r="M66" s="349"/>
      <c r="N66" s="15"/>
      <c r="O66" s="29">
        <f>ROUND(IF($J66='Drop Down Options'!$H$3,(1+$I66)*'Social Ministry'!$H66,IF('Social Ministry'!$J66='Drop Down Options'!$H$4,(1+'Social Ministry'!$K66)*'Social Ministry'!$H66,IF('Social Ministry'!$J66='Drop Down Options'!$H$5,'Social Ministry'!$H66+'Social Ministry'!$L66,IF($J66='Drop Down Options'!$H$6,'Social Ministry'!$M66,"CHECK")))),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2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2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2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3">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2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2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2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3">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25">
      <c r="B75" s="172">
        <v>70</v>
      </c>
      <c r="C75" s="356">
        <v>4011</v>
      </c>
      <c r="D75" s="357" t="s">
        <v>755</v>
      </c>
      <c r="E75" s="423"/>
      <c r="F75" s="423"/>
      <c r="G75" s="13"/>
      <c r="H75" s="29">
        <f>IFERROR(($G75/'FY 2026-27 Budget Summary'!$F$8)*12, 0)</f>
        <v>0</v>
      </c>
      <c r="I75" s="274">
        <f>'Assumptions - Arch'!C9</f>
        <v>3.2500000000000001E-2</v>
      </c>
      <c r="J75" s="13" t="s">
        <v>591</v>
      </c>
      <c r="K75" s="348"/>
      <c r="L75" s="349"/>
      <c r="M75" s="349"/>
      <c r="N75" s="15"/>
      <c r="O75" s="29">
        <f>ROUND(IF($J75='Drop Down Options'!$H$3,(1+$I75)*'Social Ministry'!$H75,IF('Social Ministry'!$J75='Drop Down Options'!$H$4,(1+'Social Ministry'!$K75)*'Social Ministry'!$H75,IF('Social Ministry'!$J75='Drop Down Options'!$H$5,'Social Ministry'!$H75+'Social Ministry'!$L75,IF($J75='Drop Down Options'!$H$6,'Social Ministry'!$M75,"CHECK")))), 0)</f>
        <v>0</v>
      </c>
      <c r="P75" s="273">
        <f t="shared" ref="P75:P89" si="78">ROUND(($O75-$H75),0)</f>
        <v>0</v>
      </c>
      <c r="Q75" s="275">
        <f t="shared" ref="Q75:Q90" si="79">IFERROR(P75/H75, 0)</f>
        <v>0</v>
      </c>
      <c r="R75" s="29">
        <f t="shared" ref="R75:R76"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2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Options'!$H$3,(1+$I76)*'Social Ministry'!$H76,IF('Social Ministry'!$J76='Drop Down Options'!$H$4,(1+'Social Ministry'!$K76)*'Social Ministry'!$H76,IF('Social Ministry'!$J76='Drop Down Options'!$H$5,'Social Ministry'!$H76+'Social Ministry'!$L76,IF($J76='Drop Down Options'!$H$6,'Social Ministry'!$M76,"CHECK")))),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2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2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4">IFERROR(R78/F78, 0)</f>
        <v>0</v>
      </c>
      <c r="T78" s="235"/>
      <c r="U78" s="238"/>
      <c r="W78" s="239"/>
      <c r="X78" s="240">
        <f>SUM(X75:X77)</f>
        <v>0</v>
      </c>
      <c r="Y78" s="240">
        <f t="shared" ref="Y78:AJ78" si="85">SUM(Y75:Y77)</f>
        <v>0</v>
      </c>
      <c r="Z78" s="240">
        <f t="shared" si="85"/>
        <v>0</v>
      </c>
      <c r="AA78" s="240">
        <f t="shared" si="85"/>
        <v>0</v>
      </c>
      <c r="AB78" s="240">
        <f t="shared" si="85"/>
        <v>0</v>
      </c>
      <c r="AC78" s="240">
        <f t="shared" si="85"/>
        <v>0</v>
      </c>
      <c r="AD78" s="240">
        <f>SUM(AD75:AD77)</f>
        <v>0</v>
      </c>
      <c r="AE78" s="240">
        <f t="shared" si="85"/>
        <v>0</v>
      </c>
      <c r="AF78" s="240">
        <f t="shared" si="85"/>
        <v>0</v>
      </c>
      <c r="AG78" s="240">
        <f t="shared" si="85"/>
        <v>0</v>
      </c>
      <c r="AH78" s="240">
        <f t="shared" si="85"/>
        <v>0</v>
      </c>
      <c r="AI78" s="240">
        <f t="shared" si="85"/>
        <v>0</v>
      </c>
      <c r="AJ78" s="240">
        <f t="shared" si="85"/>
        <v>0</v>
      </c>
      <c r="AK78" s="241" t="str">
        <f t="shared" si="83"/>
        <v>In Balance</v>
      </c>
    </row>
    <row r="79" spans="2:37" outlineLevel="2" x14ac:dyDescent="0.2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Options'!$H$3,(1+$I79)*'Social Ministry'!$H79,IF('Social Ministry'!$J79='Drop Down Options'!$H$4,(1+'Social Ministry'!$K79)*'Social Ministry'!$H79,IF('Social Ministry'!$J79='Drop Down Options'!$H$5,'Social Ministry'!$H79+'Social Ministry'!$L79,IF($J79='Drop Down Options'!$H$6,'Social Ministry'!$M79,"CHECK")))), 0)</f>
        <v>0</v>
      </c>
      <c r="P79" s="29">
        <f t="shared" si="78"/>
        <v>0</v>
      </c>
      <c r="Q79" s="31">
        <f t="shared" ref="Q79" si="86">IFERROR(P79/H79, 0)</f>
        <v>0</v>
      </c>
      <c r="R79" s="29">
        <f t="shared" ref="R79:R83" si="87">ROUND(($O79-$F79),0)</f>
        <v>0</v>
      </c>
      <c r="S79" s="31">
        <f t="shared" ref="S79" si="88">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89">SUM(X79:AI79)</f>
        <v>0</v>
      </c>
      <c r="AK79" s="195" t="str">
        <f t="shared" si="83"/>
        <v>In Balance</v>
      </c>
    </row>
    <row r="80" spans="2:37" outlineLevel="2" x14ac:dyDescent="0.2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Options'!$H$3,(1+$I80)*'Social Ministry'!$H80,IF('Social Ministry'!$J80='Drop Down Options'!$H$4,(1+'Social Ministry'!$K80)*'Social Ministry'!$H80,IF('Social Ministry'!$J80='Drop Down Options'!$H$5,'Social Ministry'!$H80+'Social Ministry'!$L80,IF($J80='Drop Down Options'!$H$6,'Social Ministry'!$M80,"CHECK")))), 0)</f>
        <v>0</v>
      </c>
      <c r="P80" s="29">
        <f t="shared" si="78"/>
        <v>0</v>
      </c>
      <c r="Q80" s="31">
        <f t="shared" si="79"/>
        <v>0</v>
      </c>
      <c r="R80" s="29">
        <f t="shared" si="87"/>
        <v>0</v>
      </c>
      <c r="S80" s="31">
        <f t="shared" si="84"/>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89"/>
        <v>0</v>
      </c>
      <c r="AK80" s="195" t="str">
        <f t="shared" si="83"/>
        <v>In Balance</v>
      </c>
    </row>
    <row r="81" spans="2:37" outlineLevel="2" x14ac:dyDescent="0.25">
      <c r="B81" s="172">
        <v>76</v>
      </c>
      <c r="C81" s="192">
        <v>4050.1</v>
      </c>
      <c r="D81" s="193" t="s">
        <v>681</v>
      </c>
      <c r="E81" s="13"/>
      <c r="F81" s="13"/>
      <c r="G81" s="13"/>
      <c r="H81" s="614">
        <f>IFERROR(($G81/'FY 2026-27 Budget Summary'!$F$8)*12, 0)</f>
        <v>0</v>
      </c>
      <c r="I81" s="30">
        <f>'Assumptions - Arch'!C17</f>
        <v>0.08</v>
      </c>
      <c r="J81" s="13" t="s">
        <v>591</v>
      </c>
      <c r="K81" s="348"/>
      <c r="L81" s="349"/>
      <c r="M81" s="349"/>
      <c r="N81" s="15"/>
      <c r="O81" s="29">
        <f>ROUND(IF($J81='Drop Down Options'!$H$3,(1+$I81)*'Social Ministry'!$H81,IF('Social Ministry'!$J81='Drop Down Options'!$H$4,(1+'Social Ministry'!$K81)*'Social Ministry'!$H81,IF('Social Ministry'!$J81='Drop Down Options'!$H$5,'Social Ministry'!$H81+'Social Ministry'!$L81,IF($J81='Drop Down Options'!$H$6,'Social Ministry'!$M81,"CHECK")))), 0)</f>
        <v>0</v>
      </c>
      <c r="P81" s="29">
        <f t="shared" si="78"/>
        <v>0</v>
      </c>
      <c r="Q81" s="31">
        <f t="shared" si="79"/>
        <v>0</v>
      </c>
      <c r="R81" s="29">
        <f t="shared" si="87"/>
        <v>0</v>
      </c>
      <c r="S81" s="31">
        <f t="shared" si="84"/>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89"/>
        <v>0</v>
      </c>
      <c r="AK81" s="195" t="str">
        <f t="shared" si="83"/>
        <v>In Balance</v>
      </c>
    </row>
    <row r="82" spans="2:37" outlineLevel="2" x14ac:dyDescent="0.25">
      <c r="B82" s="172">
        <v>77</v>
      </c>
      <c r="C82" s="192">
        <v>4050.2</v>
      </c>
      <c r="D82" s="193" t="s">
        <v>682</v>
      </c>
      <c r="E82" s="13"/>
      <c r="F82" s="13"/>
      <c r="G82" s="13"/>
      <c r="H82" s="29">
        <f>IFERROR(($G82/'FY 2026-27 Budget Summary'!$F$8)*12, 0)</f>
        <v>0</v>
      </c>
      <c r="I82" s="30">
        <f>'Assumptions - Arch'!C18</f>
        <v>0.05</v>
      </c>
      <c r="J82" s="13" t="s">
        <v>591</v>
      </c>
      <c r="K82" s="348"/>
      <c r="L82" s="349"/>
      <c r="M82" s="349"/>
      <c r="N82" s="15"/>
      <c r="O82" s="29">
        <f>ROUND(IF($J82='Drop Down Options'!$H$3,(1+$I82)*'Social Ministry'!$H82,IF('Social Ministry'!$J82='Drop Down Options'!$H$4,(1+'Social Ministry'!$K82)*'Social Ministry'!$H82,IF('Social Ministry'!$J82='Drop Down Options'!$H$5,'Social Ministry'!$H82+'Social Ministry'!$L82,IF($J82='Drop Down Options'!$H$6,'Social Ministry'!$M82,"CHECK")))), 0)</f>
        <v>0</v>
      </c>
      <c r="P82" s="29">
        <f t="shared" si="78"/>
        <v>0</v>
      </c>
      <c r="Q82" s="31">
        <f t="shared" si="79"/>
        <v>0</v>
      </c>
      <c r="R82" s="29">
        <f t="shared" si="87"/>
        <v>0</v>
      </c>
      <c r="S82" s="31">
        <f t="shared" si="84"/>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89"/>
        <v>0</v>
      </c>
      <c r="AK82" s="195" t="str">
        <f t="shared" si="83"/>
        <v>In Balance</v>
      </c>
    </row>
    <row r="83" spans="2:37" outlineLevel="2" x14ac:dyDescent="0.2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Options'!$H$3,(1+$I83)*'Social Ministry'!$H83,IF('Social Ministry'!$J83='Drop Down Options'!$H$4,(1+'Social Ministry'!$K83)*'Social Ministry'!$H83,IF('Social Ministry'!$J83='Drop Down Options'!$H$5,'Social Ministry'!$H83+'Social Ministry'!$L83,IF($J83='Drop Down Options'!$H$6,'Social Ministry'!$M83,"CHECK")))), 0)</f>
        <v>0</v>
      </c>
      <c r="P83" s="29">
        <f t="shared" si="78"/>
        <v>0</v>
      </c>
      <c r="Q83" s="31">
        <f t="shared" si="79"/>
        <v>0</v>
      </c>
      <c r="R83" s="29">
        <f t="shared" si="87"/>
        <v>0</v>
      </c>
      <c r="S83" s="31">
        <f t="shared" si="84"/>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89"/>
        <v>0</v>
      </c>
      <c r="AK83" s="195" t="str">
        <f t="shared" si="83"/>
        <v>In Balance</v>
      </c>
    </row>
    <row r="84" spans="2:37" outlineLevel="2" x14ac:dyDescent="0.2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4"/>
        <v>0</v>
      </c>
      <c r="T84" s="235"/>
      <c r="U84" s="238"/>
      <c r="W84" s="239"/>
      <c r="X84" s="240">
        <f>SUM(X81:X83)</f>
        <v>0</v>
      </c>
      <c r="Y84" s="240">
        <f t="shared" ref="Y84:AJ84" si="90">SUM(Y81:Y83)</f>
        <v>0</v>
      </c>
      <c r="Z84" s="240">
        <f t="shared" si="90"/>
        <v>0</v>
      </c>
      <c r="AA84" s="240">
        <f t="shared" si="90"/>
        <v>0</v>
      </c>
      <c r="AB84" s="240">
        <f t="shared" si="90"/>
        <v>0</v>
      </c>
      <c r="AC84" s="240">
        <f t="shared" si="90"/>
        <v>0</v>
      </c>
      <c r="AD84" s="240">
        <f>SUM(AD81:AD83)</f>
        <v>0</v>
      </c>
      <c r="AE84" s="240">
        <f t="shared" si="90"/>
        <v>0</v>
      </c>
      <c r="AF84" s="240">
        <f t="shared" si="90"/>
        <v>0</v>
      </c>
      <c r="AG84" s="240">
        <f t="shared" si="90"/>
        <v>0</v>
      </c>
      <c r="AH84" s="240">
        <f t="shared" si="90"/>
        <v>0</v>
      </c>
      <c r="AI84" s="240">
        <f t="shared" si="90"/>
        <v>0</v>
      </c>
      <c r="AJ84" s="240">
        <f t="shared" si="90"/>
        <v>0</v>
      </c>
      <c r="AK84" s="241" t="str">
        <f t="shared" si="83"/>
        <v>In Balance</v>
      </c>
    </row>
    <row r="85" spans="2:37" outlineLevel="2" x14ac:dyDescent="0.2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Options'!$H$3,(1+$I85)*'Social Ministry'!$H85,IF('Social Ministry'!$J85='Drop Down Options'!$H$4,(1+'Social Ministry'!$K85)*'Social Ministry'!$H85,IF('Social Ministry'!$J85='Drop Down Options'!$H$5,'Social Ministry'!$H85+'Social Ministry'!$L85,IF($J85='Drop Down Options'!$H$6,'Social Ministry'!$M85,"CHECK")))), 0)</f>
        <v>0</v>
      </c>
      <c r="P85" s="29">
        <f t="shared" si="78"/>
        <v>0</v>
      </c>
      <c r="Q85" s="31">
        <f t="shared" si="79"/>
        <v>0</v>
      </c>
      <c r="R85" s="29">
        <f t="shared" ref="R85:R89" si="91">ROUND(($O85-$F85),0)</f>
        <v>0</v>
      </c>
      <c r="S85" s="31">
        <f t="shared" si="84"/>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2">SUM(X85:AI85)</f>
        <v>0</v>
      </c>
      <c r="AK85" s="195" t="str">
        <f t="shared" si="83"/>
        <v>In Balance</v>
      </c>
    </row>
    <row r="86" spans="2:37" outlineLevel="2" x14ac:dyDescent="0.2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Options'!$H$3,(1+$I86)*'Social Ministry'!$H86,IF('Social Ministry'!$J86='Drop Down Options'!$H$4,(1+'Social Ministry'!$K86)*'Social Ministry'!$H86,IF('Social Ministry'!$J86='Drop Down Options'!$H$5,'Social Ministry'!$H86+'Social Ministry'!$L86,IF($J86='Drop Down Options'!$H$6,'Social Ministry'!$M86,"CHECK")))), 0)</f>
        <v>0</v>
      </c>
      <c r="P86" s="29">
        <f t="shared" si="78"/>
        <v>0</v>
      </c>
      <c r="Q86" s="31">
        <f t="shared" si="79"/>
        <v>0</v>
      </c>
      <c r="R86" s="29">
        <f t="shared" si="91"/>
        <v>0</v>
      </c>
      <c r="S86" s="31">
        <f t="shared" si="84"/>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2"/>
        <v>0</v>
      </c>
      <c r="AK86" s="195" t="str">
        <f t="shared" si="83"/>
        <v>In Balance</v>
      </c>
    </row>
    <row r="87" spans="2:37" outlineLevel="2" x14ac:dyDescent="0.2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Options'!$H$3,(1+$I87)*'Social Ministry'!$H87,IF('Social Ministry'!$J87='Drop Down Options'!$H$4,(1+'Social Ministry'!$K87)*'Social Ministry'!$H87,IF('Social Ministry'!$J87='Drop Down Options'!$H$5,'Social Ministry'!$H87+'Social Ministry'!$L87,IF($J87='Drop Down Options'!$H$6,'Social Ministry'!$M87,"CHECK")))), 0)</f>
        <v>0</v>
      </c>
      <c r="P87" s="29">
        <f t="shared" si="78"/>
        <v>0</v>
      </c>
      <c r="Q87" s="31">
        <f t="shared" si="79"/>
        <v>0</v>
      </c>
      <c r="R87" s="29">
        <f t="shared" si="91"/>
        <v>0</v>
      </c>
      <c r="S87" s="31">
        <f t="shared" si="84"/>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2"/>
        <v>0</v>
      </c>
      <c r="AK87" s="195" t="str">
        <f t="shared" si="83"/>
        <v>In Balance</v>
      </c>
    </row>
    <row r="88" spans="2:37" outlineLevel="2" x14ac:dyDescent="0.2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Options'!$H$3,(1+$I88)*'Social Ministry'!$H88,IF('Social Ministry'!$J88='Drop Down Options'!$H$4,(1+'Social Ministry'!$K88)*'Social Ministry'!$H88,IF('Social Ministry'!$J88='Drop Down Options'!$H$5,'Social Ministry'!$H88+'Social Ministry'!$L88,IF($J88='Drop Down Options'!$H$6,'Social Ministry'!$M88,"CHECK")))), 0)</f>
        <v>0</v>
      </c>
      <c r="P88" s="29">
        <f t="shared" si="78"/>
        <v>0</v>
      </c>
      <c r="Q88" s="31">
        <f t="shared" si="79"/>
        <v>0</v>
      </c>
      <c r="R88" s="29">
        <f t="shared" si="91"/>
        <v>0</v>
      </c>
      <c r="S88" s="31">
        <f t="shared" si="84"/>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2"/>
        <v>0</v>
      </c>
      <c r="AK88" s="195" t="str">
        <f t="shared" si="83"/>
        <v>In Balance</v>
      </c>
    </row>
    <row r="89" spans="2:37" outlineLevel="2" x14ac:dyDescent="0.2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Options'!$H$3,(1+$I89)*'Social Ministry'!$H89,IF('Social Ministry'!$J89='Drop Down Options'!$H$4,(1+'Social Ministry'!$K89)*'Social Ministry'!$H89,IF('Social Ministry'!$J89='Drop Down Options'!$H$5,'Social Ministry'!$H89+'Social Ministry'!$L89,IF($J89='Drop Down Options'!$H$6,'Social Ministry'!$M89,"CHECK")))), 0)</f>
        <v>0</v>
      </c>
      <c r="P89" s="29">
        <f t="shared" si="78"/>
        <v>0</v>
      </c>
      <c r="Q89" s="31">
        <f t="shared" si="79"/>
        <v>0</v>
      </c>
      <c r="R89" s="29">
        <f t="shared" si="91"/>
        <v>0</v>
      </c>
      <c r="S89" s="31">
        <f t="shared" si="84"/>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2"/>
        <v>0</v>
      </c>
      <c r="AK89" s="195" t="str">
        <f t="shared" si="83"/>
        <v>In Balance</v>
      </c>
    </row>
    <row r="90" spans="2:37" s="208" customFormat="1" outlineLevel="1" x14ac:dyDescent="0.2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4"/>
        <v>0</v>
      </c>
      <c r="T90" s="206"/>
      <c r="U90" s="207"/>
      <c r="W90" s="209"/>
      <c r="X90" s="34">
        <f t="shared" ref="X90:AJ90" si="93">X78+SUM(X79:X80)+X84+SUM(X85:X89)</f>
        <v>0</v>
      </c>
      <c r="Y90" s="34">
        <f t="shared" si="93"/>
        <v>0</v>
      </c>
      <c r="Z90" s="34">
        <f t="shared" si="93"/>
        <v>0</v>
      </c>
      <c r="AA90" s="34">
        <f t="shared" si="93"/>
        <v>0</v>
      </c>
      <c r="AB90" s="34">
        <f t="shared" si="93"/>
        <v>0</v>
      </c>
      <c r="AC90" s="34">
        <f t="shared" si="93"/>
        <v>0</v>
      </c>
      <c r="AD90" s="34">
        <f t="shared" si="93"/>
        <v>0</v>
      </c>
      <c r="AE90" s="34">
        <f t="shared" si="93"/>
        <v>0</v>
      </c>
      <c r="AF90" s="34">
        <f t="shared" si="93"/>
        <v>0</v>
      </c>
      <c r="AG90" s="34">
        <f t="shared" si="93"/>
        <v>0</v>
      </c>
      <c r="AH90" s="34">
        <f t="shared" si="93"/>
        <v>0</v>
      </c>
      <c r="AI90" s="34">
        <f t="shared" si="93"/>
        <v>0</v>
      </c>
      <c r="AJ90" s="34">
        <f t="shared" si="93"/>
        <v>0</v>
      </c>
      <c r="AK90" s="210" t="str">
        <f t="shared" si="83"/>
        <v>In Balance</v>
      </c>
    </row>
    <row r="91" spans="2:37" outlineLevel="2" x14ac:dyDescent="0.2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2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Options'!$H$3,(1+$I92)*'Social Ministry'!$H92,IF('Social Ministry'!$J92='Drop Down Options'!$H$4,(1+'Social Ministry'!$K92)*'Social Ministry'!$H92,IF('Social Ministry'!$J92='Drop Down Options'!$H$5,'Social Ministry'!$H92+'Social Ministry'!$L92,IF($J92='Drop Down Options'!$H$6,'Social Ministry'!$M92,"CHECK")))), 0)</f>
        <v>0</v>
      </c>
      <c r="P92" s="29">
        <f t="shared" ref="P92:P102" si="94">ROUND(($O92-$H92),0)</f>
        <v>0</v>
      </c>
      <c r="Q92" s="31">
        <f t="shared" ref="Q92:Q103" si="95">IFERROR(P92/H92, 0)</f>
        <v>0</v>
      </c>
      <c r="R92" s="29">
        <f t="shared" ref="R92:R102" si="96">ROUND(($O92-$F92),0)</f>
        <v>0</v>
      </c>
      <c r="S92" s="31">
        <f t="shared" si="84"/>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97">SUM(X92:AI92)</f>
        <v>0</v>
      </c>
      <c r="AK92" s="195" t="str">
        <f t="shared" ref="AK92:AK103" si="98">IF(AJ92=O92,"In Balance",CONCATENATE("Out of Balance by $",AJ92-O92))</f>
        <v>In Balance</v>
      </c>
    </row>
    <row r="93" spans="2:37" outlineLevel="2" x14ac:dyDescent="0.2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Options'!$H$3,(1+$I93)*'Social Ministry'!$H93,IF('Social Ministry'!$J93='Drop Down Options'!$H$4,(1+'Social Ministry'!$K93)*'Social Ministry'!$H93,IF('Social Ministry'!$J93='Drop Down Options'!$H$5,'Social Ministry'!$H93+'Social Ministry'!$L93,IF($J93='Drop Down Options'!$H$6,'Social Ministry'!$M93,"CHECK")))), 0)</f>
        <v>0</v>
      </c>
      <c r="P93" s="29">
        <f t="shared" si="94"/>
        <v>0</v>
      </c>
      <c r="Q93" s="31">
        <f t="shared" si="95"/>
        <v>0</v>
      </c>
      <c r="R93" s="29">
        <f t="shared" si="96"/>
        <v>0</v>
      </c>
      <c r="S93" s="31">
        <f t="shared" si="84"/>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97"/>
        <v>0</v>
      </c>
      <c r="AK93" s="195" t="str">
        <f t="shared" si="98"/>
        <v>In Balance</v>
      </c>
    </row>
    <row r="94" spans="2:37" outlineLevel="2" x14ac:dyDescent="0.2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Options'!$H$3,(1+$I94)*'Social Ministry'!$H94,IF('Social Ministry'!$J94='Drop Down Options'!$H$4,(1+'Social Ministry'!$K94)*'Social Ministry'!$H94,IF('Social Ministry'!$J94='Drop Down Options'!$H$5,'Social Ministry'!$H94+'Social Ministry'!$L94,IF($J94='Drop Down Options'!$H$6,'Social Ministry'!$M94,"CHECK")))), 0)</f>
        <v>0</v>
      </c>
      <c r="P94" s="29">
        <f t="shared" si="94"/>
        <v>0</v>
      </c>
      <c r="Q94" s="31">
        <f t="shared" si="95"/>
        <v>0</v>
      </c>
      <c r="R94" s="29">
        <f t="shared" si="96"/>
        <v>0</v>
      </c>
      <c r="S94" s="31">
        <f t="shared" si="84"/>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97"/>
        <v>0</v>
      </c>
      <c r="AK94" s="195" t="str">
        <f t="shared" si="98"/>
        <v>In Balance</v>
      </c>
    </row>
    <row r="95" spans="2:37" outlineLevel="2" x14ac:dyDescent="0.2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Options'!$H$3,(1+$I95)*'Social Ministry'!$H95,IF('Social Ministry'!$J95='Drop Down Options'!$H$4,(1+'Social Ministry'!$K95)*'Social Ministry'!$H95,IF('Social Ministry'!$J95='Drop Down Options'!$H$5,'Social Ministry'!$H95+'Social Ministry'!$L95,IF($J95='Drop Down Options'!$H$6,'Social Ministry'!$M95,"CHECK")))), 0)</f>
        <v>0</v>
      </c>
      <c r="P95" s="29">
        <f t="shared" si="94"/>
        <v>0</v>
      </c>
      <c r="Q95" s="31">
        <f t="shared" si="95"/>
        <v>0</v>
      </c>
      <c r="R95" s="29">
        <f t="shared" si="96"/>
        <v>0</v>
      </c>
      <c r="S95" s="31">
        <f t="shared" si="84"/>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97"/>
        <v>0</v>
      </c>
      <c r="AK95" s="195" t="str">
        <f t="shared" si="98"/>
        <v>In Balance</v>
      </c>
    </row>
    <row r="96" spans="2:37" outlineLevel="2" x14ac:dyDescent="0.2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Options'!$H$3,(1+$I96)*'Social Ministry'!$H96,IF('Social Ministry'!$J96='Drop Down Options'!$H$4,(1+'Social Ministry'!$K96)*'Social Ministry'!$H96,IF('Social Ministry'!$J96='Drop Down Options'!$H$5,'Social Ministry'!$H96+'Social Ministry'!$L96,IF($J96='Drop Down Options'!$H$6,'Social Ministry'!$M96,"CHECK")))), 0)</f>
        <v>0</v>
      </c>
      <c r="P96" s="29">
        <f t="shared" si="94"/>
        <v>0</v>
      </c>
      <c r="Q96" s="31">
        <f t="shared" si="95"/>
        <v>0</v>
      </c>
      <c r="R96" s="29">
        <f t="shared" si="96"/>
        <v>0</v>
      </c>
      <c r="S96" s="31">
        <f t="shared" si="84"/>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97"/>
        <v>0</v>
      </c>
      <c r="AK96" s="195" t="str">
        <f t="shared" si="98"/>
        <v>In Balance</v>
      </c>
    </row>
    <row r="97" spans="2:37" outlineLevel="2" x14ac:dyDescent="0.2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Options'!$H$3,(1+$I97)*'Social Ministry'!$H97,IF('Social Ministry'!$J97='Drop Down Options'!$H$4,(1+'Social Ministry'!$K97)*'Social Ministry'!$H97,IF('Social Ministry'!$J97='Drop Down Options'!$H$5,'Social Ministry'!$H97+'Social Ministry'!$L97,IF($J97='Drop Down Options'!$H$6,'Social Ministry'!$M97,"CHECK")))), 0)</f>
        <v>0</v>
      </c>
      <c r="P97" s="29">
        <f t="shared" si="94"/>
        <v>0</v>
      </c>
      <c r="Q97" s="31">
        <f t="shared" si="95"/>
        <v>0</v>
      </c>
      <c r="R97" s="29">
        <f t="shared" si="96"/>
        <v>0</v>
      </c>
      <c r="S97" s="31">
        <f t="shared" si="84"/>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97"/>
        <v>0</v>
      </c>
      <c r="AK97" s="195" t="str">
        <f t="shared" si="98"/>
        <v>In Balance</v>
      </c>
    </row>
    <row r="98" spans="2:37" outlineLevel="2" x14ac:dyDescent="0.2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Options'!$H$3,(1+$I98)*'Social Ministry'!$H98,IF('Social Ministry'!$J98='Drop Down Options'!$H$4,(1+'Social Ministry'!$K98)*'Social Ministry'!$H98,IF('Social Ministry'!$J98='Drop Down Options'!$H$5,'Social Ministry'!$H98+'Social Ministry'!$L98,IF($J98='Drop Down Options'!$H$6,'Social Ministry'!$M98,"CHECK")))), 0)</f>
        <v>0</v>
      </c>
      <c r="P98" s="29">
        <f t="shared" si="94"/>
        <v>0</v>
      </c>
      <c r="Q98" s="31">
        <f t="shared" si="95"/>
        <v>0</v>
      </c>
      <c r="R98" s="29">
        <f t="shared" si="96"/>
        <v>0</v>
      </c>
      <c r="S98" s="31">
        <f t="shared" si="84"/>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97"/>
        <v>0</v>
      </c>
      <c r="AK98" s="195" t="str">
        <f t="shared" si="98"/>
        <v>In Balance</v>
      </c>
    </row>
    <row r="99" spans="2:37" outlineLevel="2" x14ac:dyDescent="0.2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Options'!$H$3,(1+$I99)*'Social Ministry'!$H99,IF('Social Ministry'!$J99='Drop Down Options'!$H$4,(1+'Social Ministry'!$K99)*'Social Ministry'!$H99,IF('Social Ministry'!$J99='Drop Down Options'!$H$5,'Social Ministry'!$H99+'Social Ministry'!$L99,IF($J99='Drop Down Options'!$H$6,'Social Ministry'!$M99,"CHECK")))), 0)</f>
        <v>0</v>
      </c>
      <c r="P99" s="29">
        <f t="shared" si="94"/>
        <v>0</v>
      </c>
      <c r="Q99" s="31">
        <f t="shared" si="95"/>
        <v>0</v>
      </c>
      <c r="R99" s="29">
        <f t="shared" si="96"/>
        <v>0</v>
      </c>
      <c r="S99" s="31">
        <f t="shared" si="84"/>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97"/>
        <v>0</v>
      </c>
      <c r="AK99" s="195" t="str">
        <f t="shared" si="98"/>
        <v>In Balance</v>
      </c>
    </row>
    <row r="100" spans="2:37" outlineLevel="2" x14ac:dyDescent="0.2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Options'!$H$3,(1+$I100)*'Social Ministry'!$H100,IF('Social Ministry'!$J100='Drop Down Options'!$H$4,(1+'Social Ministry'!$K100)*'Social Ministry'!$H100,IF('Social Ministry'!$J100='Drop Down Options'!$H$5,'Social Ministry'!$H100+'Social Ministry'!$L100,IF($J100='Drop Down Options'!$H$6,'Social Ministry'!$M100,"CHECK")))), 0)</f>
        <v>0</v>
      </c>
      <c r="P100" s="29">
        <f t="shared" si="94"/>
        <v>0</v>
      </c>
      <c r="Q100" s="31">
        <f t="shared" si="95"/>
        <v>0</v>
      </c>
      <c r="R100" s="29">
        <f t="shared" si="96"/>
        <v>0</v>
      </c>
      <c r="S100" s="31">
        <f t="shared" si="84"/>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97"/>
        <v>0</v>
      </c>
      <c r="AK100" s="195" t="str">
        <f t="shared" si="98"/>
        <v>In Balance</v>
      </c>
    </row>
    <row r="101" spans="2:37" outlineLevel="2" x14ac:dyDescent="0.2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Options'!$H$3,(1+$I101)*'Social Ministry'!$H101,IF('Social Ministry'!$J101='Drop Down Options'!$H$4,(1+'Social Ministry'!$K101)*'Social Ministry'!$H101,IF('Social Ministry'!$J101='Drop Down Options'!$H$5,'Social Ministry'!$H101+'Social Ministry'!$L101,IF($J101='Drop Down Options'!$H$6,'Social Ministry'!$M101,"CHECK")))), 0)</f>
        <v>0</v>
      </c>
      <c r="P101" s="29">
        <f t="shared" si="94"/>
        <v>0</v>
      </c>
      <c r="Q101" s="31">
        <f t="shared" si="95"/>
        <v>0</v>
      </c>
      <c r="R101" s="29">
        <f t="shared" si="96"/>
        <v>0</v>
      </c>
      <c r="S101" s="31">
        <f t="shared" si="84"/>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97"/>
        <v>0</v>
      </c>
      <c r="AK101" s="195" t="str">
        <f t="shared" si="98"/>
        <v>In Balance</v>
      </c>
    </row>
    <row r="102" spans="2:37" outlineLevel="2" x14ac:dyDescent="0.2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Options'!$H$3,(1+$I102)*'Social Ministry'!$H102,IF('Social Ministry'!$J102='Drop Down Options'!$H$4,(1+'Social Ministry'!$K102)*'Social Ministry'!$H102,IF('Social Ministry'!$J102='Drop Down Options'!$H$5,'Social Ministry'!$H102+'Social Ministry'!$L102,IF($J102='Drop Down Options'!$H$6,'Social Ministry'!$M102,"CHECK")))), 0)</f>
        <v>0</v>
      </c>
      <c r="P102" s="29">
        <f t="shared" si="94"/>
        <v>0</v>
      </c>
      <c r="Q102" s="31">
        <f t="shared" si="95"/>
        <v>0</v>
      </c>
      <c r="R102" s="29">
        <f t="shared" si="96"/>
        <v>0</v>
      </c>
      <c r="S102" s="31">
        <f t="shared" si="84"/>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97"/>
        <v>0</v>
      </c>
      <c r="AK102" s="195" t="str">
        <f t="shared" si="98"/>
        <v>In Balance</v>
      </c>
    </row>
    <row r="103" spans="2:37" s="208" customFormat="1" outlineLevel="1" x14ac:dyDescent="0.25">
      <c r="B103" s="172">
        <v>98</v>
      </c>
      <c r="C103" s="205" t="s">
        <v>933</v>
      </c>
      <c r="D103" s="206" t="s">
        <v>629</v>
      </c>
      <c r="E103" s="34">
        <f>SUM(E92:E102)</f>
        <v>0</v>
      </c>
      <c r="F103" s="34">
        <f>SUM(F92:F102)</f>
        <v>0</v>
      </c>
      <c r="G103" s="34">
        <f t="shared" ref="G103:R103" si="99">SUM(G92:G102)</f>
        <v>0</v>
      </c>
      <c r="H103" s="34">
        <f t="shared" si="99"/>
        <v>0</v>
      </c>
      <c r="I103" s="35"/>
      <c r="J103" s="34"/>
      <c r="K103" s="36"/>
      <c r="L103" s="34">
        <f t="shared" si="99"/>
        <v>0</v>
      </c>
      <c r="M103" s="34">
        <f t="shared" si="99"/>
        <v>0</v>
      </c>
      <c r="N103" s="37"/>
      <c r="O103" s="34">
        <f t="shared" si="99"/>
        <v>0</v>
      </c>
      <c r="P103" s="34">
        <f t="shared" si="99"/>
        <v>0</v>
      </c>
      <c r="Q103" s="36">
        <f t="shared" si="95"/>
        <v>0</v>
      </c>
      <c r="R103" s="34">
        <f t="shared" si="99"/>
        <v>0</v>
      </c>
      <c r="S103" s="36">
        <f t="shared" si="84"/>
        <v>0</v>
      </c>
      <c r="T103" s="206"/>
      <c r="U103" s="207"/>
      <c r="W103" s="209"/>
      <c r="X103" s="34">
        <f t="shared" ref="X103:AJ103" si="100">SUM(X92:X102)</f>
        <v>0</v>
      </c>
      <c r="Y103" s="34">
        <f t="shared" si="100"/>
        <v>0</v>
      </c>
      <c r="Z103" s="34">
        <f t="shared" si="100"/>
        <v>0</v>
      </c>
      <c r="AA103" s="34">
        <f t="shared" si="100"/>
        <v>0</v>
      </c>
      <c r="AB103" s="34">
        <f t="shared" si="100"/>
        <v>0</v>
      </c>
      <c r="AC103" s="34">
        <f t="shared" si="100"/>
        <v>0</v>
      </c>
      <c r="AD103" s="34">
        <f t="shared" si="100"/>
        <v>0</v>
      </c>
      <c r="AE103" s="34">
        <f t="shared" si="100"/>
        <v>0</v>
      </c>
      <c r="AF103" s="34">
        <f t="shared" si="100"/>
        <v>0</v>
      </c>
      <c r="AG103" s="34">
        <f t="shared" si="100"/>
        <v>0</v>
      </c>
      <c r="AH103" s="34">
        <f t="shared" si="100"/>
        <v>0</v>
      </c>
      <c r="AI103" s="34">
        <f t="shared" si="100"/>
        <v>0</v>
      </c>
      <c r="AJ103" s="34">
        <f t="shared" si="100"/>
        <v>0</v>
      </c>
      <c r="AK103" s="210" t="str">
        <f t="shared" si="98"/>
        <v>In Balance</v>
      </c>
    </row>
    <row r="104" spans="2:37" outlineLevel="2" x14ac:dyDescent="0.2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2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Options'!$H$3,(1+$I105)*'Social Ministry'!$H105,IF('Social Ministry'!$J105='Drop Down Options'!$H$4,(1+'Social Ministry'!$K105)*'Social Ministry'!$H105,IF('Social Ministry'!$J105='Drop Down Options'!$H$5,'Social Ministry'!$H105+'Social Ministry'!$L105,IF($J105='Drop Down Options'!$H$6,'Social Ministry'!$M105,"CHECK")))), 0)</f>
        <v>0</v>
      </c>
      <c r="P105" s="29">
        <f t="shared" ref="P105:P117" si="101">ROUND(($O105-$H105),0)</f>
        <v>0</v>
      </c>
      <c r="Q105" s="31">
        <f t="shared" ref="Q105:Q118" si="102">IFERROR(P105/H105, 0)</f>
        <v>0</v>
      </c>
      <c r="R105" s="29">
        <f t="shared" ref="R105:R114" si="103">ROUND(($O105-$F105),0)</f>
        <v>0</v>
      </c>
      <c r="S105" s="31">
        <f t="shared" si="84"/>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4">SUM(X105:AI105)</f>
        <v>0</v>
      </c>
      <c r="AK105" s="195" t="str">
        <f t="shared" ref="AK105:AK118" si="105">IF(AJ105=O105,"In Balance",CONCATENATE("Out of Balance by $",AJ105-O105))</f>
        <v>In Balance</v>
      </c>
    </row>
    <row r="106" spans="2:37" outlineLevel="2" x14ac:dyDescent="0.2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Options'!$H$3,(1+$I106)*'Social Ministry'!$H106,IF('Social Ministry'!$J106='Drop Down Options'!$H$4,(1+'Social Ministry'!$K106)*'Social Ministry'!$H106,IF('Social Ministry'!$J106='Drop Down Options'!$H$5,'Social Ministry'!$H106+'Social Ministry'!$L106,IF($J106='Drop Down Options'!$H$6,'Social Ministry'!$M106,"CHECK")))), 0)</f>
        <v>0</v>
      </c>
      <c r="P106" s="29">
        <f t="shared" si="101"/>
        <v>0</v>
      </c>
      <c r="Q106" s="31">
        <f t="shared" si="102"/>
        <v>0</v>
      </c>
      <c r="R106" s="29">
        <f t="shared" si="103"/>
        <v>0</v>
      </c>
      <c r="S106" s="31">
        <f t="shared" si="84"/>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4"/>
        <v>0</v>
      </c>
      <c r="AK106" s="195" t="str">
        <f t="shared" si="105"/>
        <v>In Balance</v>
      </c>
    </row>
    <row r="107" spans="2:37" outlineLevel="2" x14ac:dyDescent="0.2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Options'!$H$3,(1+$I107)*'Social Ministry'!$H107,IF('Social Ministry'!$J107='Drop Down Options'!$H$4,(1+'Social Ministry'!$K107)*'Social Ministry'!$H107,IF('Social Ministry'!$J107='Drop Down Options'!$H$5,'Social Ministry'!$H107+'Social Ministry'!$L107,IF($J107='Drop Down Options'!$H$6,'Social Ministry'!$M107,"CHECK")))), 0)</f>
        <v>0</v>
      </c>
      <c r="P107" s="29">
        <f t="shared" si="101"/>
        <v>0</v>
      </c>
      <c r="Q107" s="31">
        <f t="shared" si="102"/>
        <v>0</v>
      </c>
      <c r="R107" s="29">
        <f t="shared" si="103"/>
        <v>0</v>
      </c>
      <c r="S107" s="31">
        <f t="shared" si="84"/>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4"/>
        <v>0</v>
      </c>
      <c r="AK107" s="195" t="str">
        <f t="shared" si="105"/>
        <v>In Balance</v>
      </c>
    </row>
    <row r="108" spans="2:37" outlineLevel="2" x14ac:dyDescent="0.2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Options'!$H$3,(1+$I108)*'Social Ministry'!$H108,IF('Social Ministry'!$J108='Drop Down Options'!$H$4,(1+'Social Ministry'!$K108)*'Social Ministry'!$H108,IF('Social Ministry'!$J108='Drop Down Options'!$H$5,'Social Ministry'!$H108+'Social Ministry'!$L108,IF($J108='Drop Down Options'!$H$6,'Social Ministry'!$M108,"CHECK")))), 0)</f>
        <v>0</v>
      </c>
      <c r="P108" s="29">
        <f t="shared" si="101"/>
        <v>0</v>
      </c>
      <c r="Q108" s="31">
        <f t="shared" si="102"/>
        <v>0</v>
      </c>
      <c r="R108" s="29">
        <f t="shared" si="103"/>
        <v>0</v>
      </c>
      <c r="S108" s="31">
        <f t="shared" si="84"/>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4"/>
        <v>0</v>
      </c>
      <c r="AK108" s="195" t="str">
        <f t="shared" si="105"/>
        <v>In Balance</v>
      </c>
    </row>
    <row r="109" spans="2:37" outlineLevel="2" x14ac:dyDescent="0.2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Options'!$H$3,(1+$I109)*'Social Ministry'!$H109,IF('Social Ministry'!$J109='Drop Down Options'!$H$4,(1+'Social Ministry'!$K109)*'Social Ministry'!$H109,IF('Social Ministry'!$J109='Drop Down Options'!$H$5,'Social Ministry'!$H109+'Social Ministry'!$L109,IF($J109='Drop Down Options'!$H$6,'Social Ministry'!$M109,"CHECK")))), 0)</f>
        <v>0</v>
      </c>
      <c r="P109" s="29">
        <f t="shared" si="101"/>
        <v>0</v>
      </c>
      <c r="Q109" s="31">
        <f t="shared" si="102"/>
        <v>0</v>
      </c>
      <c r="R109" s="29">
        <f t="shared" si="103"/>
        <v>0</v>
      </c>
      <c r="S109" s="31">
        <f t="shared" si="84"/>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4"/>
        <v>0</v>
      </c>
      <c r="AK109" s="195" t="str">
        <f t="shared" si="105"/>
        <v>In Balance</v>
      </c>
    </row>
    <row r="110" spans="2:37" outlineLevel="2" x14ac:dyDescent="0.2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Options'!$H$3,(1+$I110)*'Social Ministry'!$H110,IF('Social Ministry'!$J110='Drop Down Options'!$H$4,(1+'Social Ministry'!$K110)*'Social Ministry'!$H110,IF('Social Ministry'!$J110='Drop Down Options'!$H$5,'Social Ministry'!$H110+'Social Ministry'!$L110,IF($J110='Drop Down Options'!$H$6,'Social Ministry'!$M110,"CHECK")))), 0)</f>
        <v>0</v>
      </c>
      <c r="P110" s="29">
        <f t="shared" si="101"/>
        <v>0</v>
      </c>
      <c r="Q110" s="31">
        <f t="shared" si="102"/>
        <v>0</v>
      </c>
      <c r="R110" s="29">
        <f t="shared" si="103"/>
        <v>0</v>
      </c>
      <c r="S110" s="31">
        <f t="shared" si="84"/>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4"/>
        <v>0</v>
      </c>
      <c r="AK110" s="195" t="str">
        <f t="shared" si="105"/>
        <v>In Balance</v>
      </c>
    </row>
    <row r="111" spans="2:37" outlineLevel="2" x14ac:dyDescent="0.2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Options'!$H$3,(1+$I111)*'Social Ministry'!$H111,IF('Social Ministry'!$J111='Drop Down Options'!$H$4,(1+'Social Ministry'!$K111)*'Social Ministry'!$H111,IF('Social Ministry'!$J111='Drop Down Options'!$H$5,'Social Ministry'!$H111+'Social Ministry'!$L111,IF($J111='Drop Down Options'!$H$6,'Social Ministry'!$M111,"CHECK")))), 0)</f>
        <v>0</v>
      </c>
      <c r="P111" s="29">
        <f t="shared" si="101"/>
        <v>0</v>
      </c>
      <c r="Q111" s="31">
        <f t="shared" si="102"/>
        <v>0</v>
      </c>
      <c r="R111" s="29">
        <f t="shared" si="103"/>
        <v>0</v>
      </c>
      <c r="S111" s="31">
        <f t="shared" si="84"/>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4"/>
        <v>0</v>
      </c>
      <c r="AK111" s="195" t="str">
        <f t="shared" si="105"/>
        <v>In Balance</v>
      </c>
    </row>
    <row r="112" spans="2:37" outlineLevel="2" x14ac:dyDescent="0.2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Options'!$H$3,(1+$I112)*'Social Ministry'!$H112,IF('Social Ministry'!$J112='Drop Down Options'!$H$4,(1+'Social Ministry'!$K112)*'Social Ministry'!$H112,IF('Social Ministry'!$J112='Drop Down Options'!$H$5,'Social Ministry'!$H112+'Social Ministry'!$L112,IF($J112='Drop Down Options'!$H$6,'Social Ministry'!$M112,"CHECK")))), 0)</f>
        <v>0</v>
      </c>
      <c r="P112" s="29">
        <f t="shared" si="101"/>
        <v>0</v>
      </c>
      <c r="Q112" s="31">
        <f t="shared" si="102"/>
        <v>0</v>
      </c>
      <c r="R112" s="29">
        <f t="shared" si="103"/>
        <v>0</v>
      </c>
      <c r="S112" s="31">
        <f t="shared" si="84"/>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4"/>
        <v>0</v>
      </c>
      <c r="AK112" s="195" t="str">
        <f t="shared" si="105"/>
        <v>In Balance</v>
      </c>
    </row>
    <row r="113" spans="2:37" outlineLevel="2" x14ac:dyDescent="0.25">
      <c r="B113" s="172">
        <v>108</v>
      </c>
      <c r="C113" s="192">
        <v>4510.1000000000004</v>
      </c>
      <c r="D113" s="193" t="s">
        <v>684</v>
      </c>
      <c r="E113" s="13"/>
      <c r="F113" s="13"/>
      <c r="G113" s="13"/>
      <c r="H113" s="29">
        <f>IFERROR(($G113/'FY 2026-27 Budget Summary'!$F$8)*12, 0)</f>
        <v>0</v>
      </c>
      <c r="I113" s="30">
        <f>'Assumptions - Arch'!$C$22</f>
        <v>7.0000000000000007E-2</v>
      </c>
      <c r="J113" s="13" t="s">
        <v>591</v>
      </c>
      <c r="K113" s="348"/>
      <c r="L113" s="349"/>
      <c r="M113" s="349"/>
      <c r="N113" s="15"/>
      <c r="O113" s="77">
        <f>ROUND(IF($J113='Drop Down Options'!$H$3,(1+$I113)*'Social Ministry'!$H113,IF('Social Ministry'!$J113='Drop Down Options'!$H$4,(1+'Social Ministry'!$K113)*'Social Ministry'!$H113,IF('Social Ministry'!$J113='Drop Down Options'!$H$5,'Social Ministry'!$H113+'Social Ministry'!$L113,IF($J113='Drop Down Options'!$H$6,'Social Ministry'!$M113,"CHECK")))), 0)</f>
        <v>0</v>
      </c>
      <c r="P113" s="29">
        <f t="shared" si="101"/>
        <v>0</v>
      </c>
      <c r="Q113" s="31">
        <f t="shared" si="102"/>
        <v>0</v>
      </c>
      <c r="R113" s="29">
        <f t="shared" si="103"/>
        <v>0</v>
      </c>
      <c r="S113" s="31">
        <f t="shared" si="84"/>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4"/>
        <v>0</v>
      </c>
      <c r="AK113" s="195" t="str">
        <f t="shared" si="105"/>
        <v>In Balance</v>
      </c>
    </row>
    <row r="114" spans="2:37" outlineLevel="2" x14ac:dyDescent="0.25">
      <c r="B114" s="172">
        <v>109</v>
      </c>
      <c r="C114" s="192">
        <v>4510.2</v>
      </c>
      <c r="D114" s="193" t="s">
        <v>564</v>
      </c>
      <c r="E114" s="13"/>
      <c r="F114" s="13"/>
      <c r="G114" s="13"/>
      <c r="H114" s="29">
        <f>IFERROR(($G114/'FY 2026-27 Budget Summary'!$F$8)*12, 0)</f>
        <v>0</v>
      </c>
      <c r="I114" s="30">
        <f>'Assumptions - Arch'!$C$23</f>
        <v>0.05</v>
      </c>
      <c r="J114" s="13" t="s">
        <v>591</v>
      </c>
      <c r="K114" s="348"/>
      <c r="L114" s="349"/>
      <c r="M114" s="349"/>
      <c r="N114" s="15"/>
      <c r="O114" s="29">
        <f>ROUND(IF($J114='Drop Down Options'!$H$3,(1+$I114)*'Social Ministry'!$H114,IF('Social Ministry'!$J114='Drop Down Options'!$H$4,(1+'Social Ministry'!$K114)*'Social Ministry'!$H114,IF('Social Ministry'!$J114='Drop Down Options'!$H$5,'Social Ministry'!$H114+'Social Ministry'!$L114,IF($J114='Drop Down Options'!$H$6,'Social Ministry'!$M114,"CHECK")))), 0)</f>
        <v>0</v>
      </c>
      <c r="P114" s="29">
        <f t="shared" si="101"/>
        <v>0</v>
      </c>
      <c r="Q114" s="31">
        <f t="shared" si="102"/>
        <v>0</v>
      </c>
      <c r="R114" s="29">
        <f t="shared" si="103"/>
        <v>0</v>
      </c>
      <c r="S114" s="31">
        <f t="shared" si="84"/>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4"/>
        <v>0</v>
      </c>
      <c r="AK114" s="195" t="str">
        <f t="shared" si="105"/>
        <v>In Balance</v>
      </c>
    </row>
    <row r="115" spans="2:37" outlineLevel="2" x14ac:dyDescent="0.2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2"/>
        <v>0</v>
      </c>
      <c r="R115" s="40">
        <f>SUM(R113:R114)</f>
        <v>0</v>
      </c>
      <c r="S115" s="46">
        <f t="shared" si="84"/>
        <v>0</v>
      </c>
      <c r="T115" s="235"/>
      <c r="U115" s="238"/>
      <c r="W115" s="239"/>
      <c r="X115" s="240">
        <f>X113+X114</f>
        <v>0</v>
      </c>
      <c r="Y115" s="240">
        <f t="shared" ref="Y115:AJ115" si="106">Y113+Y114</f>
        <v>0</v>
      </c>
      <c r="Z115" s="240">
        <f t="shared" si="106"/>
        <v>0</v>
      </c>
      <c r="AA115" s="240">
        <f t="shared" si="106"/>
        <v>0</v>
      </c>
      <c r="AB115" s="240">
        <f t="shared" si="106"/>
        <v>0</v>
      </c>
      <c r="AC115" s="240">
        <f t="shared" si="106"/>
        <v>0</v>
      </c>
      <c r="AD115" s="240">
        <f t="shared" si="106"/>
        <v>0</v>
      </c>
      <c r="AE115" s="240">
        <f t="shared" si="106"/>
        <v>0</v>
      </c>
      <c r="AF115" s="240">
        <f t="shared" si="106"/>
        <v>0</v>
      </c>
      <c r="AG115" s="240">
        <f t="shared" si="106"/>
        <v>0</v>
      </c>
      <c r="AH115" s="240">
        <f t="shared" si="106"/>
        <v>0</v>
      </c>
      <c r="AI115" s="240">
        <f t="shared" si="106"/>
        <v>0</v>
      </c>
      <c r="AJ115" s="240">
        <f t="shared" si="106"/>
        <v>0</v>
      </c>
      <c r="AK115" s="241" t="str">
        <f t="shared" si="105"/>
        <v>In Balance</v>
      </c>
    </row>
    <row r="116" spans="2:37" outlineLevel="2" x14ac:dyDescent="0.2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Options'!$H$3,(1+$I116)*'Social Ministry'!$H116,IF('Social Ministry'!$J116='Drop Down Options'!$H$4,(1+'Social Ministry'!$K116)*'Social Ministry'!$H116,IF('Social Ministry'!$J116='Drop Down Options'!$H$5,'Social Ministry'!$H116+'Social Ministry'!$L116,IF($J116='Drop Down Options'!$H$6,'Social Ministry'!$M116,"CHECK")))), 0)</f>
        <v>0</v>
      </c>
      <c r="P116" s="29">
        <f t="shared" si="101"/>
        <v>0</v>
      </c>
      <c r="Q116" s="31">
        <f t="shared" si="102"/>
        <v>0</v>
      </c>
      <c r="R116" s="29">
        <f t="shared" ref="R116:R117" si="107">ROUND(($O116-$F116),0)</f>
        <v>0</v>
      </c>
      <c r="S116" s="31">
        <f t="shared" si="84"/>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08">SUM(X116:AI116)</f>
        <v>0</v>
      </c>
      <c r="AK116" s="195" t="str">
        <f t="shared" si="105"/>
        <v>In Balance</v>
      </c>
    </row>
    <row r="117" spans="2:37" outlineLevel="2" x14ac:dyDescent="0.2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Options'!$H$3,(1+$I117)*'Social Ministry'!$H117,IF('Social Ministry'!$J117='Drop Down Options'!$H$4,(1+'Social Ministry'!$K117)*'Social Ministry'!$H117,IF('Social Ministry'!$J117='Drop Down Options'!$H$5,'Social Ministry'!$H117+'Social Ministry'!$L117,IF($J117='Drop Down Options'!$H$6,'Social Ministry'!$M117,"CHECK")))), 0)</f>
        <v>0</v>
      </c>
      <c r="P117" s="29">
        <f t="shared" si="101"/>
        <v>0</v>
      </c>
      <c r="Q117" s="31">
        <f t="shared" si="102"/>
        <v>0</v>
      </c>
      <c r="R117" s="29">
        <f t="shared" si="107"/>
        <v>0</v>
      </c>
      <c r="S117" s="31">
        <f t="shared" si="84"/>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08"/>
        <v>0</v>
      </c>
      <c r="AK117" s="195" t="str">
        <f t="shared" si="105"/>
        <v>In Balance</v>
      </c>
    </row>
    <row r="118" spans="2:37" s="208" customFormat="1" outlineLevel="1" x14ac:dyDescent="0.25">
      <c r="B118" s="172">
        <v>113</v>
      </c>
      <c r="C118" s="205" t="s">
        <v>865</v>
      </c>
      <c r="D118" s="206" t="s">
        <v>616</v>
      </c>
      <c r="E118" s="34">
        <f>SUM(E105:E112)+E115+SUM(E116:E117)</f>
        <v>0</v>
      </c>
      <c r="F118" s="34">
        <f>SUM(F105:F112)+F115+SUM(F116:F117)</f>
        <v>0</v>
      </c>
      <c r="G118" s="34">
        <f t="shared" ref="G118" si="109">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2"/>
        <v>0</v>
      </c>
      <c r="R118" s="34">
        <f>SUM(R105:R112)+R115+SUM(R116:R117)</f>
        <v>0</v>
      </c>
      <c r="S118" s="36">
        <f t="shared" si="84"/>
        <v>0</v>
      </c>
      <c r="T118" s="206" t="str">
        <f>IF(AND(ABS(Q118)&gt;'Assumptions - Arch'!$D$54, ABS(P118)&gt;'Assumptions - Arch'!$D$55), "Variance Explanation Required", "Variance Explanation Not Required")</f>
        <v>Variance Explanation Not Required</v>
      </c>
      <c r="U118" s="207"/>
      <c r="W118" s="209"/>
      <c r="X118" s="34">
        <f t="shared" ref="X118:AJ118" si="110">SUM(X105:X112)+X115+SUM(X116:X117)</f>
        <v>0</v>
      </c>
      <c r="Y118" s="34">
        <f t="shared" si="110"/>
        <v>0</v>
      </c>
      <c r="Z118" s="34">
        <f t="shared" si="110"/>
        <v>0</v>
      </c>
      <c r="AA118" s="34">
        <f t="shared" si="110"/>
        <v>0</v>
      </c>
      <c r="AB118" s="34">
        <f t="shared" si="110"/>
        <v>0</v>
      </c>
      <c r="AC118" s="34">
        <f t="shared" si="110"/>
        <v>0</v>
      </c>
      <c r="AD118" s="34">
        <f t="shared" si="110"/>
        <v>0</v>
      </c>
      <c r="AE118" s="34">
        <f t="shared" si="110"/>
        <v>0</v>
      </c>
      <c r="AF118" s="34">
        <f t="shared" si="110"/>
        <v>0</v>
      </c>
      <c r="AG118" s="34">
        <f t="shared" si="110"/>
        <v>0</v>
      </c>
      <c r="AH118" s="34">
        <f t="shared" si="110"/>
        <v>0</v>
      </c>
      <c r="AI118" s="34">
        <f t="shared" si="110"/>
        <v>0</v>
      </c>
      <c r="AJ118" s="34">
        <f t="shared" si="110"/>
        <v>0</v>
      </c>
      <c r="AK118" s="210" t="str">
        <f t="shared" si="105"/>
        <v>In Balance</v>
      </c>
    </row>
    <row r="119" spans="2:37" outlineLevel="2" x14ac:dyDescent="0.2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2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Options'!$H$3,(1+$I120)*'Social Ministry'!$H120,IF('Social Ministry'!$J120='Drop Down Options'!$H$4,(1+'Social Ministry'!$K120)*'Social Ministry'!$H120,IF('Social Ministry'!$J120='Drop Down Options'!$H$5,'Social Ministry'!$H120+'Social Ministry'!$L120,IF($J120='Drop Down Options'!$H$6,'Social Ministry'!$M120,"CHECK")))), 0)</f>
        <v>0</v>
      </c>
      <c r="P120" s="29">
        <f t="shared" ref="P120:P140" si="111">ROUND(($O120-$H120),0)</f>
        <v>0</v>
      </c>
      <c r="Q120" s="31">
        <f t="shared" ref="Q120:Q144" si="112">IFERROR(P120/H120, 0)</f>
        <v>0</v>
      </c>
      <c r="R120" s="29">
        <f t="shared" ref="R120:R126" si="113">ROUND(($O120-$F120),0)</f>
        <v>0</v>
      </c>
      <c r="S120" s="31">
        <f t="shared" si="84"/>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4">SUM(X120:AI120)</f>
        <v>0</v>
      </c>
      <c r="AK120" s="195" t="str">
        <f t="shared" ref="AK120:AK144" si="115">IF(AJ120=O120,"In Balance",CONCATENATE("Out of Balance by $",AJ120-O120))</f>
        <v>In Balance</v>
      </c>
    </row>
    <row r="121" spans="2:37" outlineLevel="2" x14ac:dyDescent="0.2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Options'!$H$3,(1+$I121)*'Social Ministry'!$H121,IF('Social Ministry'!$J121='Drop Down Options'!$H$4,(1+'Social Ministry'!$K121)*'Social Ministry'!$H121,IF('Social Ministry'!$J121='Drop Down Options'!$H$5,'Social Ministry'!$H121+'Social Ministry'!$L121,IF($J121='Drop Down Options'!$H$6,'Social Ministry'!$M121,"CHECK")))), 0)</f>
        <v>0</v>
      </c>
      <c r="P121" s="29">
        <f t="shared" si="111"/>
        <v>0</v>
      </c>
      <c r="Q121" s="31">
        <f t="shared" si="112"/>
        <v>0</v>
      </c>
      <c r="R121" s="29">
        <f t="shared" si="113"/>
        <v>0</v>
      </c>
      <c r="S121" s="31">
        <f t="shared" si="84"/>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4"/>
        <v>0</v>
      </c>
      <c r="AK121" s="195" t="str">
        <f t="shared" si="115"/>
        <v>In Balance</v>
      </c>
    </row>
    <row r="122" spans="2:37" outlineLevel="2" x14ac:dyDescent="0.2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Options'!$H$3,(1+$I122)*'Social Ministry'!$H122,IF('Social Ministry'!$J122='Drop Down Options'!$H$4,(1+'Social Ministry'!$K122)*'Social Ministry'!$H122,IF('Social Ministry'!$J122='Drop Down Options'!$H$5,'Social Ministry'!$H122+'Social Ministry'!$L122,IF($J122='Drop Down Options'!$H$6,'Social Ministry'!$M122,"CHECK")))), 0)</f>
        <v>0</v>
      </c>
      <c r="P122" s="29">
        <f t="shared" si="111"/>
        <v>0</v>
      </c>
      <c r="Q122" s="31">
        <f t="shared" si="112"/>
        <v>0</v>
      </c>
      <c r="R122" s="29">
        <f t="shared" si="113"/>
        <v>0</v>
      </c>
      <c r="S122" s="31">
        <f t="shared" si="84"/>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4"/>
        <v>0</v>
      </c>
      <c r="AK122" s="195" t="str">
        <f t="shared" si="115"/>
        <v>In Balance</v>
      </c>
    </row>
    <row r="123" spans="2:37" outlineLevel="2" x14ac:dyDescent="0.2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Options'!$H$3,(1+$I123)*'Social Ministry'!$H123,IF('Social Ministry'!$J123='Drop Down Options'!$H$4,(1+'Social Ministry'!$K123)*'Social Ministry'!$H123,IF('Social Ministry'!$J123='Drop Down Options'!$H$5,'Social Ministry'!$H123+'Social Ministry'!$L123,IF($J123='Drop Down Options'!$H$6,'Social Ministry'!$M123,"CHECK")))), 0)</f>
        <v>0</v>
      </c>
      <c r="P123" s="29">
        <f t="shared" si="111"/>
        <v>0</v>
      </c>
      <c r="Q123" s="31">
        <f t="shared" si="112"/>
        <v>0</v>
      </c>
      <c r="R123" s="29">
        <f t="shared" si="113"/>
        <v>0</v>
      </c>
      <c r="S123" s="31">
        <f t="shared" si="84"/>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4"/>
        <v>0</v>
      </c>
      <c r="AK123" s="195" t="str">
        <f t="shared" si="115"/>
        <v>In Balance</v>
      </c>
    </row>
    <row r="124" spans="2:37" outlineLevel="2" x14ac:dyDescent="0.2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Options'!$H$3,(1+$I124)*'Social Ministry'!$H124,IF('Social Ministry'!$J124='Drop Down Options'!$H$4,(1+'Social Ministry'!$K124)*'Social Ministry'!$H124,IF('Social Ministry'!$J124='Drop Down Options'!$H$5,'Social Ministry'!$H124+'Social Ministry'!$L124,IF($J124='Drop Down Options'!$H$6,'Social Ministry'!$M124,"CHECK")))), 0)</f>
        <v>0</v>
      </c>
      <c r="P124" s="29">
        <f t="shared" si="111"/>
        <v>0</v>
      </c>
      <c r="Q124" s="31">
        <f t="shared" si="112"/>
        <v>0</v>
      </c>
      <c r="R124" s="29">
        <f t="shared" si="113"/>
        <v>0</v>
      </c>
      <c r="S124" s="31">
        <f t="shared" si="84"/>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4"/>
        <v>0</v>
      </c>
      <c r="AK124" s="195" t="str">
        <f t="shared" si="115"/>
        <v>In Balance</v>
      </c>
    </row>
    <row r="125" spans="2:37" outlineLevel="2" x14ac:dyDescent="0.2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Options'!$H$3,(1+$I125)*'Social Ministry'!$H125,IF('Social Ministry'!$J125='Drop Down Options'!$H$4,(1+'Social Ministry'!$K125)*'Social Ministry'!$H125,IF('Social Ministry'!$J125='Drop Down Options'!$H$5,'Social Ministry'!$H125+'Social Ministry'!$L125,IF($J125='Drop Down Options'!$H$6,'Social Ministry'!$M125,"CHECK")))), 0)</f>
        <v>0</v>
      </c>
      <c r="P125" s="29">
        <f t="shared" si="111"/>
        <v>0</v>
      </c>
      <c r="Q125" s="31">
        <f t="shared" si="112"/>
        <v>0</v>
      </c>
      <c r="R125" s="29">
        <f t="shared" si="113"/>
        <v>0</v>
      </c>
      <c r="S125" s="31">
        <f t="shared" si="84"/>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4"/>
        <v>0</v>
      </c>
      <c r="AK125" s="195" t="str">
        <f t="shared" si="115"/>
        <v>In Balance</v>
      </c>
    </row>
    <row r="126" spans="2:37" outlineLevel="2" x14ac:dyDescent="0.2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Options'!$H$3,(1+$I126)*'Social Ministry'!$H126,IF('Social Ministry'!$J126='Drop Down Options'!$H$4,(1+'Social Ministry'!$K126)*'Social Ministry'!$H126,IF('Social Ministry'!$J126='Drop Down Options'!$H$5,'Social Ministry'!$H126+'Social Ministry'!$L126,IF($J126='Drop Down Options'!$H$6,'Social Ministry'!$M126,"CHECK")))), 0)</f>
        <v>0</v>
      </c>
      <c r="P126" s="29">
        <f t="shared" si="111"/>
        <v>0</v>
      </c>
      <c r="Q126" s="31">
        <f t="shared" si="112"/>
        <v>0</v>
      </c>
      <c r="R126" s="29">
        <f t="shared" si="113"/>
        <v>0</v>
      </c>
      <c r="S126" s="31">
        <f t="shared" si="84"/>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4"/>
        <v>0</v>
      </c>
      <c r="AK126" s="195" t="str">
        <f t="shared" si="115"/>
        <v>In Balance</v>
      </c>
    </row>
    <row r="127" spans="2:37" s="243" customFormat="1" ht="13.5" customHeight="1" outlineLevel="2" x14ac:dyDescent="0.2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2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2"/>
        <v>0</v>
      </c>
      <c r="R128" s="40">
        <f>SUM(R126:R127)</f>
        <v>0</v>
      </c>
      <c r="S128" s="46">
        <f t="shared" si="84"/>
        <v>0</v>
      </c>
      <c r="T128" s="235"/>
      <c r="U128" s="238"/>
      <c r="W128" s="239"/>
      <c r="X128" s="240">
        <f>X126+X127</f>
        <v>0</v>
      </c>
      <c r="Y128" s="240">
        <f t="shared" ref="Y128:AJ128" si="116">Y126+Y127</f>
        <v>0</v>
      </c>
      <c r="Z128" s="240">
        <f t="shared" si="116"/>
        <v>0</v>
      </c>
      <c r="AA128" s="240">
        <f t="shared" si="116"/>
        <v>0</v>
      </c>
      <c r="AB128" s="240">
        <f t="shared" si="116"/>
        <v>0</v>
      </c>
      <c r="AC128" s="240">
        <f t="shared" si="116"/>
        <v>0</v>
      </c>
      <c r="AD128" s="240">
        <f t="shared" si="116"/>
        <v>0</v>
      </c>
      <c r="AE128" s="240">
        <f t="shared" si="116"/>
        <v>0</v>
      </c>
      <c r="AF128" s="240">
        <f t="shared" si="116"/>
        <v>0</v>
      </c>
      <c r="AG128" s="240">
        <f t="shared" si="116"/>
        <v>0</v>
      </c>
      <c r="AH128" s="240">
        <f t="shared" si="116"/>
        <v>0</v>
      </c>
      <c r="AI128" s="240">
        <f t="shared" si="116"/>
        <v>0</v>
      </c>
      <c r="AJ128" s="240">
        <f t="shared" si="116"/>
        <v>0</v>
      </c>
      <c r="AK128" s="241" t="str">
        <f t="shared" si="115"/>
        <v>In Balance</v>
      </c>
    </row>
    <row r="129" spans="2:37" outlineLevel="2" x14ac:dyDescent="0.2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Options'!$H$3,(1+$I129)*'Social Ministry'!$H129,IF('Social Ministry'!$J129='Drop Down Options'!$H$4,(1+'Social Ministry'!$K129)*'Social Ministry'!$H129,IF('Social Ministry'!$J129='Drop Down Options'!$H$5,'Social Ministry'!$H129+'Social Ministry'!$L129,IF($J129='Drop Down Options'!$H$6,'Social Ministry'!$M129,"CHECK")))), 0)</f>
        <v>0</v>
      </c>
      <c r="P129" s="29">
        <f t="shared" si="111"/>
        <v>0</v>
      </c>
      <c r="Q129" s="31">
        <f t="shared" si="112"/>
        <v>0</v>
      </c>
      <c r="R129" s="29">
        <f t="shared" ref="R129:R135" si="117">ROUND(($O129-$F129),0)</f>
        <v>0</v>
      </c>
      <c r="S129" s="31">
        <f t="shared" si="84"/>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18">SUM(X129:AI129)</f>
        <v>0</v>
      </c>
      <c r="AK129" s="195" t="str">
        <f t="shared" si="115"/>
        <v>In Balance</v>
      </c>
    </row>
    <row r="130" spans="2:37" outlineLevel="2" x14ac:dyDescent="0.2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Options'!$H$3,(1+$I130)*'Social Ministry'!$H130,IF('Social Ministry'!$J130='Drop Down Options'!$H$4,(1+'Social Ministry'!$K130)*'Social Ministry'!$H130,IF('Social Ministry'!$J130='Drop Down Options'!$H$5,'Social Ministry'!$H130+'Social Ministry'!$L130,IF($J130='Drop Down Options'!$H$6,'Social Ministry'!$M130,"CHECK")))), 0)</f>
        <v>0</v>
      </c>
      <c r="P130" s="29">
        <f t="shared" si="111"/>
        <v>0</v>
      </c>
      <c r="Q130" s="31">
        <f t="shared" si="112"/>
        <v>0</v>
      </c>
      <c r="R130" s="29">
        <f t="shared" si="117"/>
        <v>0</v>
      </c>
      <c r="S130" s="31">
        <f t="shared" si="84"/>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18"/>
        <v>0</v>
      </c>
      <c r="AK130" s="195" t="str">
        <f t="shared" si="115"/>
        <v>In Balance</v>
      </c>
    </row>
    <row r="131" spans="2:37" outlineLevel="2" x14ac:dyDescent="0.2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Options'!$H$3,(1+$I131)*'Social Ministry'!$H131,IF('Social Ministry'!$J131='Drop Down Options'!$H$4,(1+'Social Ministry'!$K131)*'Social Ministry'!$H131,IF('Social Ministry'!$J131='Drop Down Options'!$H$5,'Social Ministry'!$H131+'Social Ministry'!$L131,IF($J131='Drop Down Options'!$H$6,'Social Ministry'!$M131,"CHECK")))), 0)</f>
        <v>0</v>
      </c>
      <c r="P131" s="29">
        <f t="shared" si="111"/>
        <v>0</v>
      </c>
      <c r="Q131" s="31">
        <f t="shared" si="112"/>
        <v>0</v>
      </c>
      <c r="R131" s="29">
        <f t="shared" si="117"/>
        <v>0</v>
      </c>
      <c r="S131" s="31">
        <f t="shared" si="84"/>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18"/>
        <v>0</v>
      </c>
      <c r="AK131" s="195" t="str">
        <f t="shared" si="115"/>
        <v>In Balance</v>
      </c>
    </row>
    <row r="132" spans="2:37" outlineLevel="2" x14ac:dyDescent="0.2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Options'!$H$3,(1+$I132)*'Social Ministry'!$H132,IF('Social Ministry'!$J132='Drop Down Options'!$H$4,(1+'Social Ministry'!$K132)*'Social Ministry'!$H132,IF('Social Ministry'!$J132='Drop Down Options'!$H$5,'Social Ministry'!$H132+'Social Ministry'!$L132,IF($J132='Drop Down Options'!$H$6,'Social Ministry'!$M132,"CHECK")))), 0)</f>
        <v>0</v>
      </c>
      <c r="P132" s="29">
        <f t="shared" si="111"/>
        <v>0</v>
      </c>
      <c r="Q132" s="31">
        <f>IFERROR(P132/H132, 0)</f>
        <v>0</v>
      </c>
      <c r="R132" s="29">
        <f t="shared" si="117"/>
        <v>0</v>
      </c>
      <c r="S132" s="31">
        <f t="shared" si="84"/>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18"/>
        <v>0</v>
      </c>
      <c r="AK132" s="195" t="str">
        <f t="shared" si="115"/>
        <v>In Balance</v>
      </c>
    </row>
    <row r="133" spans="2:37" outlineLevel="2" x14ac:dyDescent="0.2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Options'!$H$3,(1+$I133)*'Social Ministry'!$H133,IF('Social Ministry'!$J133='Drop Down Options'!$H$4,(1+'Social Ministry'!$K133)*'Social Ministry'!$H133,IF('Social Ministry'!$J133='Drop Down Options'!$H$5,'Social Ministry'!$H133+'Social Ministry'!$L133,IF($J133='Drop Down Options'!$H$6,'Social Ministry'!$M133,"CHECK")))), 0)</f>
        <v>0</v>
      </c>
      <c r="P133" s="29">
        <f t="shared" si="111"/>
        <v>0</v>
      </c>
      <c r="Q133" s="31">
        <f t="shared" si="112"/>
        <v>0</v>
      </c>
      <c r="R133" s="29">
        <f t="shared" si="117"/>
        <v>0</v>
      </c>
      <c r="S133" s="31">
        <f t="shared" si="84"/>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18"/>
        <v>0</v>
      </c>
      <c r="AK133" s="195" t="str">
        <f t="shared" si="115"/>
        <v>In Balance</v>
      </c>
    </row>
    <row r="134" spans="2:37" outlineLevel="2" x14ac:dyDescent="0.2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Options'!$H$3,(1+$I134)*'Social Ministry'!$H134,IF('Social Ministry'!$J134='Drop Down Options'!$H$4,(1+'Social Ministry'!$K134)*'Social Ministry'!$H134,IF('Social Ministry'!$J134='Drop Down Options'!$H$5,'Social Ministry'!$H134+'Social Ministry'!$L134,IF($J134='Drop Down Options'!$H$6,'Social Ministry'!$M134,"CHECK")))), 0)</f>
        <v>0</v>
      </c>
      <c r="P134" s="29">
        <f t="shared" si="111"/>
        <v>0</v>
      </c>
      <c r="Q134" s="31">
        <f t="shared" si="112"/>
        <v>0</v>
      </c>
      <c r="R134" s="29">
        <f t="shared" si="117"/>
        <v>0</v>
      </c>
      <c r="S134" s="31">
        <f t="shared" si="84"/>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18"/>
        <v>0</v>
      </c>
      <c r="AK134" s="195" t="str">
        <f t="shared" si="115"/>
        <v>In Balance</v>
      </c>
    </row>
    <row r="135" spans="2:37" outlineLevel="2" x14ac:dyDescent="0.2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Options'!$H$3,(1+$I135)*'Social Ministry'!$H135,IF('Social Ministry'!$J135='Drop Down Options'!$H$4,(1+'Social Ministry'!$K135)*'Social Ministry'!$H135,IF('Social Ministry'!$J135='Drop Down Options'!$H$5,'Social Ministry'!$H135+'Social Ministry'!$L135,IF($J135='Drop Down Options'!$H$6,'Social Ministry'!$M135,"CHECK")))), 0)</f>
        <v>0</v>
      </c>
      <c r="P135" s="29">
        <f t="shared" si="111"/>
        <v>0</v>
      </c>
      <c r="Q135" s="31">
        <f t="shared" si="112"/>
        <v>0</v>
      </c>
      <c r="R135" s="29">
        <f t="shared" si="117"/>
        <v>0</v>
      </c>
      <c r="S135" s="31">
        <f t="shared" si="84"/>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18"/>
        <v>0</v>
      </c>
      <c r="AK135" s="195" t="str">
        <f t="shared" si="115"/>
        <v>In Balance</v>
      </c>
    </row>
    <row r="136" spans="2:37" outlineLevel="2" x14ac:dyDescent="0.2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2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Options'!$H$3,(1+$I137)*'Social Ministry'!$H137,IF('Social Ministry'!$J137='Drop Down Options'!$H$4,(1+'Social Ministry'!$K137)*'Social Ministry'!$H137,IF('Social Ministry'!$J137='Drop Down Options'!$H$5,'Social Ministry'!$H137+'Social Ministry'!$L137,IF($J137='Drop Down Options'!$H$6,'Social Ministry'!$M137,"CHECK")))), 0)</f>
        <v>0</v>
      </c>
      <c r="P137" s="29">
        <f t="shared" si="111"/>
        <v>0</v>
      </c>
      <c r="Q137" s="31">
        <f t="shared" si="112"/>
        <v>0</v>
      </c>
      <c r="R137" s="29">
        <f>ROUND(($O137-$F137),0)</f>
        <v>0</v>
      </c>
      <c r="S137" s="31">
        <f t="shared" si="84"/>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18"/>
        <v>0</v>
      </c>
      <c r="AK137" s="195" t="str">
        <f t="shared" si="115"/>
        <v>In Balance</v>
      </c>
    </row>
    <row r="138" spans="2:37" outlineLevel="2" x14ac:dyDescent="0.2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2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Options'!$H$3,(1+$I139)*'Social Ministry'!$H139,IF('Social Ministry'!$J139='Drop Down Options'!$H$4,(1+'Social Ministry'!$K139)*'Social Ministry'!$H139,IF('Social Ministry'!$J139='Drop Down Options'!$H$5,'Social Ministry'!$H139+'Social Ministry'!$L139,IF($J139='Drop Down Options'!$H$6,'Social Ministry'!$M139,"CHECK")))), 0)</f>
        <v>0</v>
      </c>
      <c r="P139" s="29">
        <f t="shared" si="111"/>
        <v>0</v>
      </c>
      <c r="Q139" s="31">
        <f t="shared" si="112"/>
        <v>0</v>
      </c>
      <c r="R139" s="29">
        <f t="shared" ref="R139:R140" si="119">ROUND(($O139-$F139),0)</f>
        <v>0</v>
      </c>
      <c r="S139" s="31">
        <f t="shared" si="84"/>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18"/>
        <v>0</v>
      </c>
      <c r="AK139" s="195" t="str">
        <f t="shared" si="115"/>
        <v>In Balance</v>
      </c>
    </row>
    <row r="140" spans="2:37" outlineLevel="2" x14ac:dyDescent="0.2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Options'!$H$3,(1+$I140)*'Social Ministry'!$H140,IF('Social Ministry'!$J140='Drop Down Options'!$H$4,(1+'Social Ministry'!$K140)*'Social Ministry'!$H140,IF('Social Ministry'!$J140='Drop Down Options'!$H$5,'Social Ministry'!$H140+'Social Ministry'!$L140,IF($J140='Drop Down Options'!$H$6,'Social Ministry'!$M140,"CHECK")))), 0)</f>
        <v>0</v>
      </c>
      <c r="P140" s="29">
        <f t="shared" si="111"/>
        <v>0</v>
      </c>
      <c r="Q140" s="31">
        <f t="shared" si="112"/>
        <v>0</v>
      </c>
      <c r="R140" s="29">
        <f t="shared" si="119"/>
        <v>0</v>
      </c>
      <c r="S140" s="31">
        <f t="shared" si="84"/>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18"/>
        <v>0</v>
      </c>
      <c r="AK140" s="195" t="str">
        <f t="shared" si="115"/>
        <v>In Balance</v>
      </c>
    </row>
    <row r="141" spans="2:37" outlineLevel="2" x14ac:dyDescent="0.2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2"/>
        <v>0</v>
      </c>
      <c r="R141" s="40">
        <f>SUM(R139:R140)</f>
        <v>0</v>
      </c>
      <c r="S141" s="730">
        <f t="shared" si="84"/>
        <v>0</v>
      </c>
      <c r="T141" s="245"/>
      <c r="U141" s="246"/>
      <c r="W141" s="239"/>
      <c r="X141" s="240">
        <f>X139+X140</f>
        <v>0</v>
      </c>
      <c r="Y141" s="240">
        <f t="shared" ref="Y141:AJ141" si="120">Y139+Y140</f>
        <v>0</v>
      </c>
      <c r="Z141" s="240">
        <f t="shared" si="120"/>
        <v>0</v>
      </c>
      <c r="AA141" s="240">
        <f t="shared" si="120"/>
        <v>0</v>
      </c>
      <c r="AB141" s="240">
        <f t="shared" si="120"/>
        <v>0</v>
      </c>
      <c r="AC141" s="240">
        <f t="shared" si="120"/>
        <v>0</v>
      </c>
      <c r="AD141" s="240">
        <f t="shared" si="120"/>
        <v>0</v>
      </c>
      <c r="AE141" s="240">
        <f t="shared" si="120"/>
        <v>0</v>
      </c>
      <c r="AF141" s="240">
        <f t="shared" si="120"/>
        <v>0</v>
      </c>
      <c r="AG141" s="240">
        <f t="shared" si="120"/>
        <v>0</v>
      </c>
      <c r="AH141" s="240">
        <f t="shared" si="120"/>
        <v>0</v>
      </c>
      <c r="AI141" s="240">
        <f t="shared" si="120"/>
        <v>0</v>
      </c>
      <c r="AJ141" s="240">
        <f t="shared" si="120"/>
        <v>0</v>
      </c>
      <c r="AK141" s="241" t="str">
        <f t="shared" si="115"/>
        <v>In Balance</v>
      </c>
    </row>
    <row r="142" spans="2:37" s="208" customFormat="1" outlineLevel="1" x14ac:dyDescent="0.2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2"/>
        <v>0</v>
      </c>
      <c r="R142" s="34">
        <f>SUM(R120:R125)+R128+SUM(R129:R138)+R141</f>
        <v>0</v>
      </c>
      <c r="S142" s="36">
        <f t="shared" ref="S142:S144" si="121">IFERROR(R142/F142, 0)</f>
        <v>0</v>
      </c>
      <c r="T142" s="206"/>
      <c r="U142" s="207"/>
      <c r="W142" s="209"/>
      <c r="X142" s="34">
        <f>SUM(X120:X125)+X128+SUM(X129:X138)+X141</f>
        <v>0</v>
      </c>
      <c r="Y142" s="34">
        <f t="shared" ref="Y142:AJ142" si="122">SUM(Y120:Y125)+Y128+SUM(Y129:Y138)+Y141</f>
        <v>0</v>
      </c>
      <c r="Z142" s="34">
        <f t="shared" si="122"/>
        <v>0</v>
      </c>
      <c r="AA142" s="34">
        <f t="shared" si="122"/>
        <v>0</v>
      </c>
      <c r="AB142" s="34">
        <f t="shared" si="122"/>
        <v>0</v>
      </c>
      <c r="AC142" s="34">
        <f t="shared" si="122"/>
        <v>0</v>
      </c>
      <c r="AD142" s="34">
        <f t="shared" si="122"/>
        <v>0</v>
      </c>
      <c r="AE142" s="34">
        <f t="shared" si="122"/>
        <v>0</v>
      </c>
      <c r="AF142" s="34">
        <f t="shared" si="122"/>
        <v>0</v>
      </c>
      <c r="AG142" s="34">
        <f t="shared" si="122"/>
        <v>0</v>
      </c>
      <c r="AH142" s="34">
        <f t="shared" si="122"/>
        <v>0</v>
      </c>
      <c r="AI142" s="34">
        <f t="shared" si="122"/>
        <v>0</v>
      </c>
      <c r="AJ142" s="34">
        <f t="shared" si="122"/>
        <v>0</v>
      </c>
      <c r="AK142" s="80" t="str">
        <f t="shared" si="115"/>
        <v>In Balance</v>
      </c>
    </row>
    <row r="143" spans="2:37" s="208" customFormat="1" x14ac:dyDescent="0.2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2"/>
        <v>0</v>
      </c>
      <c r="R143" s="43">
        <f>SUM(R142+R118+R103+R90)</f>
        <v>0</v>
      </c>
      <c r="S143" s="44">
        <f t="shared" si="121"/>
        <v>0</v>
      </c>
      <c r="T143" s="230"/>
      <c r="U143" s="231"/>
      <c r="W143" s="232"/>
      <c r="X143" s="43">
        <f>SUM(X142+X118+X103+X90)</f>
        <v>0</v>
      </c>
      <c r="Y143" s="43">
        <f t="shared" ref="Y143:AJ143" si="123">SUM(Y142+Y118+Y103+Y90)</f>
        <v>0</v>
      </c>
      <c r="Z143" s="43">
        <f t="shared" si="123"/>
        <v>0</v>
      </c>
      <c r="AA143" s="43">
        <f t="shared" si="123"/>
        <v>0</v>
      </c>
      <c r="AB143" s="43">
        <f t="shared" si="123"/>
        <v>0</v>
      </c>
      <c r="AC143" s="43">
        <f t="shared" si="123"/>
        <v>0</v>
      </c>
      <c r="AD143" s="43">
        <f t="shared" si="123"/>
        <v>0</v>
      </c>
      <c r="AE143" s="43">
        <f t="shared" si="123"/>
        <v>0</v>
      </c>
      <c r="AF143" s="43">
        <f t="shared" si="123"/>
        <v>0</v>
      </c>
      <c r="AG143" s="43">
        <f t="shared" si="123"/>
        <v>0</v>
      </c>
      <c r="AH143" s="43">
        <f t="shared" si="123"/>
        <v>0</v>
      </c>
      <c r="AI143" s="43">
        <f t="shared" si="123"/>
        <v>0</v>
      </c>
      <c r="AJ143" s="43">
        <f t="shared" si="123"/>
        <v>0</v>
      </c>
      <c r="AK143" s="81" t="str">
        <f t="shared" si="115"/>
        <v>In Balance</v>
      </c>
    </row>
    <row r="144" spans="2:37" s="256" customFormat="1" ht="23.25" customHeight="1" thickBot="1" x14ac:dyDescent="0.3">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2"/>
        <v>0</v>
      </c>
      <c r="R144" s="302">
        <f>R70-R143</f>
        <v>0</v>
      </c>
      <c r="S144" s="305">
        <f t="shared" si="121"/>
        <v>0</v>
      </c>
      <c r="T144" s="362"/>
      <c r="U144" s="363"/>
      <c r="W144" s="364"/>
      <c r="X144" s="302">
        <f t="shared" ref="X144:AJ144" si="124">X70-X143</f>
        <v>0</v>
      </c>
      <c r="Y144" s="302">
        <f t="shared" si="124"/>
        <v>0</v>
      </c>
      <c r="Z144" s="302">
        <f t="shared" si="124"/>
        <v>0</v>
      </c>
      <c r="AA144" s="302">
        <f t="shared" si="124"/>
        <v>0</v>
      </c>
      <c r="AB144" s="302">
        <f t="shared" si="124"/>
        <v>0</v>
      </c>
      <c r="AC144" s="302">
        <f t="shared" si="124"/>
        <v>0</v>
      </c>
      <c r="AD144" s="302">
        <f t="shared" si="124"/>
        <v>0</v>
      </c>
      <c r="AE144" s="302">
        <f t="shared" si="124"/>
        <v>0</v>
      </c>
      <c r="AF144" s="302">
        <f t="shared" si="124"/>
        <v>0</v>
      </c>
      <c r="AG144" s="302">
        <f t="shared" si="124"/>
        <v>0</v>
      </c>
      <c r="AH144" s="302">
        <f t="shared" si="124"/>
        <v>0</v>
      </c>
      <c r="AI144" s="302">
        <f t="shared" si="124"/>
        <v>0</v>
      </c>
      <c r="AJ144" s="302">
        <f t="shared" si="124"/>
        <v>0</v>
      </c>
      <c r="AK144" s="310" t="str">
        <f t="shared" si="115"/>
        <v>In Balance</v>
      </c>
    </row>
    <row r="145" spans="2:37" s="256" customFormat="1" ht="11.25" customHeight="1" x14ac:dyDescent="0.2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2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3">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2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25">
      <c r="B149" s="172">
        <v>144</v>
      </c>
      <c r="C149" s="192">
        <v>3430</v>
      </c>
      <c r="D149" s="193" t="s">
        <v>1186</v>
      </c>
      <c r="E149" s="13"/>
      <c r="F149" s="13"/>
      <c r="G149" s="13"/>
      <c r="H149" s="29">
        <f>IFERROR(($G149/'FY 2026-27 Budget Summary'!$F$8)*12, 0)</f>
        <v>0</v>
      </c>
      <c r="I149" s="49"/>
      <c r="J149" s="204" t="s">
        <v>844</v>
      </c>
      <c r="K149" s="32"/>
      <c r="L149" s="32"/>
      <c r="M149" s="13"/>
      <c r="N149" s="15"/>
      <c r="O149" s="29">
        <f>ROUND(IF($J149='Drop Down Options'!$H$3,(1+$I149)*'Social Ministry'!$H149,IF('Social Ministry'!$J149='Drop Down Options'!$H$4,(1+'Social Ministry'!$K149)*'Social Ministry'!$H149,IF('Social Ministry'!$J149='Drop Down Options'!$H$5,'Social Ministry'!$H149+'Social Ministry'!$L149,IF($J149='Drop Down Options'!$H$6,'Social Ministry'!$M149,"CHECK")))), 0)</f>
        <v>0</v>
      </c>
      <c r="P149" s="29">
        <f t="shared" ref="P149" si="125">ROUND(($O149-$H149),0)</f>
        <v>0</v>
      </c>
      <c r="Q149" s="31">
        <f t="shared" ref="Q149:Q150" si="126">IFERROR(P149/H149, 0)</f>
        <v>0</v>
      </c>
      <c r="R149" s="29">
        <f t="shared" ref="R149:R150" si="127">ROUND(($O149-$F149),0)</f>
        <v>0</v>
      </c>
      <c r="S149" s="31">
        <f t="shared" ref="S149:S151" si="12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29">SUM(X149:AI149)</f>
        <v>0</v>
      </c>
      <c r="AK149" s="195" t="str">
        <f t="shared" ref="AK149" si="130">IF(AJ149=O149,"In Balance",CONCATENATE("Out of Balance by $",AJ149-O149))</f>
        <v>In Balance</v>
      </c>
    </row>
    <row r="150" spans="2:37" s="256" customFormat="1" ht="11.25" customHeight="1" outlineLevel="1" x14ac:dyDescent="0.2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Options'!$H$6,'Social Ministry'!$M150,"CHECK"), 0)</f>
        <v>0</v>
      </c>
      <c r="P150" s="29">
        <f>ROUND(($O150-$H150),0)</f>
        <v>0</v>
      </c>
      <c r="Q150" s="78">
        <f t="shared" si="126"/>
        <v>0</v>
      </c>
      <c r="R150" s="29">
        <f t="shared" si="127"/>
        <v>0</v>
      </c>
      <c r="S150" s="78">
        <f t="shared" si="128"/>
        <v>0</v>
      </c>
      <c r="T150" s="219" t="str">
        <f t="shared" ref="T150" si="131">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29"/>
        <v>0</v>
      </c>
      <c r="AK150" s="195" t="str">
        <f>IF(AJ150=O150,"In Balance",CONCATENATE("Out of Balance by $",AJ150-O150))</f>
        <v>In Balance</v>
      </c>
    </row>
    <row r="151" spans="2:37" s="256" customFormat="1" ht="11.25" customHeight="1" thickBot="1" x14ac:dyDescent="0.3">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28"/>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2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2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3">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2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2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Options'!$H$6,'Social Ministry'!$M156,"CHECK"), 0)</f>
        <v>0</v>
      </c>
      <c r="P156" s="29">
        <f t="shared" ref="P156:P158" si="133">ROUND(($O156-$H156),0)</f>
        <v>0</v>
      </c>
      <c r="Q156" s="31">
        <f t="shared" ref="Q156:Q158" si="134">IFERROR(P156/H156, 0)</f>
        <v>0</v>
      </c>
      <c r="R156" s="29">
        <f t="shared" ref="R156:R158" si="135">ROUND(($O156-$F156),0)</f>
        <v>0</v>
      </c>
      <c r="S156" s="31">
        <f t="shared" ref="S156:S160" si="136">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37">SUM(X156:AI156)</f>
        <v>0</v>
      </c>
      <c r="AK156" s="195" t="str">
        <f>IF(AJ156=O156,"In Balance",CONCATENATE("Out of Balance by $",AJ156-O156))</f>
        <v>In Balance</v>
      </c>
    </row>
    <row r="157" spans="2:37" outlineLevel="2" x14ac:dyDescent="0.2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Options'!$H$6,'Social Ministry'!$M157,"CHECK"), 0)</f>
        <v>0</v>
      </c>
      <c r="P157" s="29">
        <f t="shared" si="133"/>
        <v>0</v>
      </c>
      <c r="Q157" s="31">
        <f t="shared" si="134"/>
        <v>0</v>
      </c>
      <c r="R157" s="29">
        <f t="shared" si="135"/>
        <v>0</v>
      </c>
      <c r="S157" s="31">
        <f t="shared" si="136"/>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37"/>
        <v>0</v>
      </c>
      <c r="AK157" s="195" t="str">
        <f>IF(AJ157=O157,"In Balance",CONCATENATE("Out of Balance by $",AJ157-O157))</f>
        <v>In Balance</v>
      </c>
    </row>
    <row r="158" spans="2:37" outlineLevel="2" x14ac:dyDescent="0.25">
      <c r="B158" s="172">
        <v>153</v>
      </c>
      <c r="C158" s="192">
        <v>4775</v>
      </c>
      <c r="D158" s="193" t="s">
        <v>1191</v>
      </c>
      <c r="E158" s="13"/>
      <c r="F158" s="423"/>
      <c r="G158" s="423"/>
      <c r="H158" s="29">
        <f>IFERROR(($G158/'FY 2026-27 Budget Summary'!$F$8)*12, 0)</f>
        <v>0</v>
      </c>
      <c r="I158" s="49"/>
      <c r="J158" s="204" t="s">
        <v>844</v>
      </c>
      <c r="K158" s="32"/>
      <c r="L158" s="32"/>
      <c r="M158" s="13"/>
      <c r="N158" s="15"/>
      <c r="O158" s="29">
        <f>ROUND(IF($J158='Drop Down Options'!$H$6,'Social Ministry'!$M158,"CHECK"), 0)</f>
        <v>0</v>
      </c>
      <c r="P158" s="29">
        <f t="shared" si="133"/>
        <v>0</v>
      </c>
      <c r="Q158" s="31">
        <f t="shared" si="134"/>
        <v>0</v>
      </c>
      <c r="R158" s="29">
        <f t="shared" si="135"/>
        <v>0</v>
      </c>
      <c r="S158" s="31">
        <f t="shared" si="136"/>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37"/>
        <v>0</v>
      </c>
      <c r="AK158" s="195" t="str">
        <f>IF(AJ158=O158,"In Balance",CONCATENATE("Out of Balance by $",AJ158-O158))</f>
        <v>In Balance</v>
      </c>
    </row>
    <row r="159" spans="2:37" s="256" customFormat="1" ht="11.25" customHeight="1" x14ac:dyDescent="0.2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8">SUM(Y155:Y156)</f>
        <v>0</v>
      </c>
      <c r="Z159" s="426">
        <f t="shared" si="138"/>
        <v>0</v>
      </c>
      <c r="AA159" s="426">
        <f t="shared" si="138"/>
        <v>0</v>
      </c>
      <c r="AB159" s="426">
        <f t="shared" si="138"/>
        <v>0</v>
      </c>
      <c r="AC159" s="426">
        <f t="shared" si="138"/>
        <v>0</v>
      </c>
      <c r="AD159" s="426">
        <f t="shared" si="138"/>
        <v>0</v>
      </c>
      <c r="AE159" s="426">
        <f t="shared" si="138"/>
        <v>0</v>
      </c>
      <c r="AF159" s="426">
        <f t="shared" si="138"/>
        <v>0</v>
      </c>
      <c r="AG159" s="426">
        <f t="shared" si="138"/>
        <v>0</v>
      </c>
      <c r="AH159" s="426">
        <f t="shared" si="138"/>
        <v>0</v>
      </c>
      <c r="AI159" s="426">
        <f t="shared" si="138"/>
        <v>0</v>
      </c>
      <c r="AJ159" s="426">
        <f t="shared" si="138"/>
        <v>0</v>
      </c>
      <c r="AK159" s="233"/>
    </row>
    <row r="160" spans="2:37" s="256" customFormat="1" ht="23.25" customHeight="1" thickBot="1" x14ac:dyDescent="0.3">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39">IFERROR(P160/H160, 0)</f>
        <v>0</v>
      </c>
      <c r="R160" s="52">
        <f>R144+R151-R159</f>
        <v>0</v>
      </c>
      <c r="S160" s="55">
        <f t="shared" si="136"/>
        <v>0</v>
      </c>
      <c r="T160" s="254"/>
      <c r="U160" s="255"/>
      <c r="W160" s="262"/>
      <c r="X160" s="52">
        <f>X144+X151-X159</f>
        <v>0</v>
      </c>
      <c r="Y160" s="52">
        <f t="shared" ref="Y160:AJ160" si="140">Y144+Y151-Y159</f>
        <v>0</v>
      </c>
      <c r="Z160" s="52">
        <f t="shared" si="140"/>
        <v>0</v>
      </c>
      <c r="AA160" s="52">
        <f t="shared" si="140"/>
        <v>0</v>
      </c>
      <c r="AB160" s="52">
        <f t="shared" si="140"/>
        <v>0</v>
      </c>
      <c r="AC160" s="52">
        <f t="shared" si="140"/>
        <v>0</v>
      </c>
      <c r="AD160" s="52">
        <f t="shared" si="140"/>
        <v>0</v>
      </c>
      <c r="AE160" s="52">
        <f t="shared" si="140"/>
        <v>0</v>
      </c>
      <c r="AF160" s="52">
        <f t="shared" si="140"/>
        <v>0</v>
      </c>
      <c r="AG160" s="52">
        <f t="shared" si="140"/>
        <v>0</v>
      </c>
      <c r="AH160" s="52">
        <f t="shared" si="140"/>
        <v>0</v>
      </c>
      <c r="AI160" s="52">
        <f t="shared" si="140"/>
        <v>0</v>
      </c>
      <c r="AJ160" s="52">
        <f t="shared" si="140"/>
        <v>0</v>
      </c>
      <c r="AK160" s="82" t="str">
        <f t="shared" ref="AK160" si="141">IF(AJ160=O160,"In Balance",CONCATENATE("Out of Balance by $",AJ160-O160))</f>
        <v>In Balance</v>
      </c>
    </row>
    <row r="161" spans="2:37" s="256" customFormat="1" ht="11.25" customHeight="1" x14ac:dyDescent="0.2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2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3">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2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Options'!$H$6,'Social Ministry'!$M164,"CHECK"), 0)</f>
        <v>0</v>
      </c>
      <c r="P164" s="29">
        <f t="shared" ref="P164:P165" si="142">ROUND(($O164-$H164),0)</f>
        <v>0</v>
      </c>
      <c r="Q164" s="31">
        <f t="shared" ref="Q164:Q166" si="143">IFERROR(P164/H164, 0)</f>
        <v>0</v>
      </c>
      <c r="R164" s="29">
        <f t="shared" ref="R164:R165" si="144">ROUND(($O164-$F164),0)</f>
        <v>0</v>
      </c>
      <c r="S164" s="31">
        <f t="shared" ref="S164:S166" si="145">IFERROR(R164/F164, 0)</f>
        <v>0</v>
      </c>
      <c r="T164" s="219" t="str">
        <f t="shared" ref="T164:T165" si="146">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47">SUM(X164:AI164)</f>
        <v>0</v>
      </c>
      <c r="AK164" s="195" t="str">
        <f>IF(AJ164=O164,"In Balance",CONCATENATE("Out of Balance by $",AJ164-O164))</f>
        <v>In Balance</v>
      </c>
    </row>
    <row r="165" spans="2:37" s="256" customFormat="1" ht="11.25" customHeight="1" outlineLevel="1" x14ac:dyDescent="0.2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Options'!$H$6,'Social Ministry'!$M165,"CHECK"), 0)</f>
        <v>0</v>
      </c>
      <c r="P165" s="29">
        <f t="shared" si="142"/>
        <v>0</v>
      </c>
      <c r="Q165" s="31">
        <f t="shared" si="143"/>
        <v>0</v>
      </c>
      <c r="R165" s="29">
        <f t="shared" si="144"/>
        <v>0</v>
      </c>
      <c r="S165" s="31">
        <f t="shared" si="145"/>
        <v>0</v>
      </c>
      <c r="T165" s="219" t="str">
        <f t="shared" si="146"/>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47"/>
        <v>0</v>
      </c>
      <c r="AK165" s="195" t="str">
        <f>IF(AJ165=O165,"In Balance",CONCATENATE("Out of Balance by $",AJ165-O165))</f>
        <v>In Balance</v>
      </c>
    </row>
    <row r="166" spans="2:37" s="256" customFormat="1" ht="23.25" customHeight="1" thickBot="1" x14ac:dyDescent="0.3">
      <c r="B166" s="172">
        <v>161</v>
      </c>
      <c r="C166" s="263"/>
      <c r="D166" s="264" t="s">
        <v>832</v>
      </c>
      <c r="E166" s="88">
        <f>E160+E164-E165</f>
        <v>0</v>
      </c>
      <c r="F166" s="88">
        <f>F160+F164-F165</f>
        <v>0</v>
      </c>
      <c r="G166" s="88">
        <f t="shared" ref="G166:H166" si="148">G160+G164-G165</f>
        <v>0</v>
      </c>
      <c r="H166" s="88">
        <f t="shared" si="148"/>
        <v>0</v>
      </c>
      <c r="I166" s="89"/>
      <c r="J166" s="88"/>
      <c r="K166" s="88"/>
      <c r="L166" s="88">
        <f t="shared" ref="L166:M166" si="149">L160+L164-L165</f>
        <v>0</v>
      </c>
      <c r="M166" s="88">
        <f t="shared" si="149"/>
        <v>0</v>
      </c>
      <c r="N166" s="90"/>
      <c r="O166" s="88">
        <f t="shared" ref="O166:R166" si="150">O160+O164-O165</f>
        <v>0</v>
      </c>
      <c r="P166" s="88">
        <f t="shared" si="150"/>
        <v>0</v>
      </c>
      <c r="Q166" s="91">
        <f t="shared" si="143"/>
        <v>0</v>
      </c>
      <c r="R166" s="88">
        <f t="shared" si="150"/>
        <v>0</v>
      </c>
      <c r="S166" s="91">
        <f t="shared" si="145"/>
        <v>0</v>
      </c>
      <c r="T166" s="264"/>
      <c r="U166" s="265"/>
      <c r="W166" s="266"/>
      <c r="X166" s="88">
        <f>X160+X164-X165</f>
        <v>0</v>
      </c>
      <c r="Y166" s="88">
        <f t="shared" ref="Y166:AJ166" si="151">Y160+Y164-Y165</f>
        <v>0</v>
      </c>
      <c r="Z166" s="88">
        <f t="shared" si="151"/>
        <v>0</v>
      </c>
      <c r="AA166" s="88">
        <f t="shared" si="151"/>
        <v>0</v>
      </c>
      <c r="AB166" s="88">
        <f t="shared" si="151"/>
        <v>0</v>
      </c>
      <c r="AC166" s="88">
        <f t="shared" si="151"/>
        <v>0</v>
      </c>
      <c r="AD166" s="88">
        <f t="shared" si="151"/>
        <v>0</v>
      </c>
      <c r="AE166" s="88">
        <f t="shared" si="151"/>
        <v>0</v>
      </c>
      <c r="AF166" s="88">
        <f t="shared" si="151"/>
        <v>0</v>
      </c>
      <c r="AG166" s="88">
        <f t="shared" si="151"/>
        <v>0</v>
      </c>
      <c r="AH166" s="88">
        <f t="shared" si="151"/>
        <v>0</v>
      </c>
      <c r="AI166" s="88">
        <f t="shared" si="151"/>
        <v>0</v>
      </c>
      <c r="AJ166" s="88">
        <f t="shared" si="151"/>
        <v>0</v>
      </c>
      <c r="AK166" s="82" t="str">
        <f t="shared" ref="AK166" si="152">IF(AJ166=O166,"In Balance",CONCATENATE("Out of Balance by $",AJ166-O166))</f>
        <v>In Balance</v>
      </c>
    </row>
    <row r="167" spans="2:37" s="256" customFormat="1" ht="18" customHeight="1" x14ac:dyDescent="0.3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2qHnShr5OaszzOFBm11CzW0qLn8Cnr2tGUvlY4TrkOuu2ELB5TaRdSTK8j5eVtskWT3pJ5jrsa1Xn7CNmquTTA==" saltValue="RK47zy+ylssbSwrjZDNUvg==" spinCount="100000" sheet="1" formatColumns="0" formatRows="0" autoFilter="0"/>
  <dataConsolidate/>
  <mergeCells count="4">
    <mergeCell ref="A1:D1"/>
    <mergeCell ref="W1:Y1"/>
    <mergeCell ref="A2:D2"/>
    <mergeCell ref="A3:D3"/>
  </mergeCells>
  <conditionalFormatting sqref="N11 N36 N149:N150 N156:N158 N164:N165">
    <cfRule type="expression" dxfId="334" priority="49">
      <formula>ISNUMBER($M11)</formula>
    </cfRule>
  </conditionalFormatting>
  <conditionalFormatting sqref="T7:T16 T33:T43 T79:T83 T129:T140">
    <cfRule type="cellIs" dxfId="331" priority="45" operator="equal">
      <formula>"Variance Explanation Required"</formula>
    </cfRule>
  </conditionalFormatting>
  <conditionalFormatting sqref="T19:T24">
    <cfRule type="cellIs" dxfId="330" priority="57" operator="equal">
      <formula>"Variance Explanation Required"</formula>
    </cfRule>
  </conditionalFormatting>
  <conditionalFormatting sqref="T27:T30">
    <cfRule type="cellIs" dxfId="329" priority="70" operator="equal">
      <formula>"Variance Explanation Required"</formula>
    </cfRule>
  </conditionalFormatting>
  <conditionalFormatting sqref="T46:T49">
    <cfRule type="cellIs" dxfId="328" priority="31" operator="equal">
      <formula>"Variance Explanation Required"</formula>
    </cfRule>
  </conditionalFormatting>
  <conditionalFormatting sqref="T52:T53">
    <cfRule type="cellIs" dxfId="327" priority="60" operator="equal">
      <formula>"Variance Explanation Required"</formula>
    </cfRule>
  </conditionalFormatting>
  <conditionalFormatting sqref="T55:T56">
    <cfRule type="cellIs" dxfId="326" priority="28" operator="equal">
      <formula>"Variance Explanation Required"</formula>
    </cfRule>
  </conditionalFormatting>
  <conditionalFormatting sqref="T58:T60">
    <cfRule type="cellIs" dxfId="325" priority="26" operator="equal">
      <formula>"Variance Explanation Required"</formula>
    </cfRule>
  </conditionalFormatting>
  <conditionalFormatting sqref="T62:T63">
    <cfRule type="cellIs" dxfId="324" priority="24" operator="equal">
      <formula>"Variance Explanation Required"</formula>
    </cfRule>
  </conditionalFormatting>
  <conditionalFormatting sqref="T65:T66">
    <cfRule type="cellIs" dxfId="323" priority="22" operator="equal">
      <formula>"Variance Explanation Required"</formula>
    </cfRule>
  </conditionalFormatting>
  <conditionalFormatting sqref="T75:T77">
    <cfRule type="cellIs" dxfId="322" priority="55" operator="equal">
      <formula>"Variance Explanation Required"</formula>
    </cfRule>
  </conditionalFormatting>
  <conditionalFormatting sqref="T85:T89">
    <cfRule type="cellIs" dxfId="321" priority="62" operator="equal">
      <formula>"Variance Explanation Required"</formula>
    </cfRule>
  </conditionalFormatting>
  <conditionalFormatting sqref="T92:T102">
    <cfRule type="cellIs" dxfId="320" priority="64" operator="equal">
      <formula>"Variance Explanation Required"</formula>
    </cfRule>
  </conditionalFormatting>
  <conditionalFormatting sqref="T105:T114">
    <cfRule type="cellIs" dxfId="319" priority="66" operator="equal">
      <formula>"Variance Explanation Required"</formula>
    </cfRule>
  </conditionalFormatting>
  <conditionalFormatting sqref="T116:T117">
    <cfRule type="cellIs" dxfId="318" priority="68" operator="equal">
      <formula>"Variance Explanation Required"</formula>
    </cfRule>
  </conditionalFormatting>
  <conditionalFormatting sqref="T120:T127">
    <cfRule type="cellIs" dxfId="317" priority="53" operator="equal">
      <formula>"Variance Explanation Required"</formula>
    </cfRule>
  </conditionalFormatting>
  <conditionalFormatting sqref="T148:T150">
    <cfRule type="cellIs" dxfId="316" priority="1" operator="equal">
      <formula>"Variance Explanation Required"</formula>
    </cfRule>
  </conditionalFormatting>
  <conditionalFormatting sqref="T156:T158 T164:T165">
    <cfRule type="cellIs" dxfId="315" priority="44" operator="equal">
      <formula>"Variance Explanation Required"</formula>
    </cfRule>
  </conditionalFormatting>
  <conditionalFormatting sqref="U7:U16 U33:U43 U79:U83 U129:U140 U164:U165">
    <cfRule type="expression" dxfId="314" priority="71">
      <formula>$T7="Variance Explanation Required"</formula>
    </cfRule>
  </conditionalFormatting>
  <conditionalFormatting sqref="U19:U24">
    <cfRule type="expression" dxfId="313" priority="56">
      <formula>$T19="Variance Explanation Required"</formula>
    </cfRule>
  </conditionalFormatting>
  <conditionalFormatting sqref="U27:U30">
    <cfRule type="expression" dxfId="312" priority="69">
      <formula>$T27="Variance Explanation Required"</formula>
    </cfRule>
  </conditionalFormatting>
  <conditionalFormatting sqref="U46:U49">
    <cfRule type="expression" dxfId="311" priority="30">
      <formula>$T46="Variance Explanation Required"</formula>
    </cfRule>
  </conditionalFormatting>
  <conditionalFormatting sqref="U52:U53">
    <cfRule type="expression" dxfId="310" priority="59">
      <formula>$T52="Variance Explanation Required"</formula>
    </cfRule>
  </conditionalFormatting>
  <conditionalFormatting sqref="U55:U56">
    <cfRule type="expression" dxfId="309" priority="27">
      <formula>$T55="Variance Explanation Required"</formula>
    </cfRule>
  </conditionalFormatting>
  <conditionalFormatting sqref="U58:U60">
    <cfRule type="expression" dxfId="308" priority="25">
      <formula>$T58="Variance Explanation Required"</formula>
    </cfRule>
  </conditionalFormatting>
  <conditionalFormatting sqref="U62:U63">
    <cfRule type="expression" dxfId="307" priority="23">
      <formula>$T62="Variance Explanation Required"</formula>
    </cfRule>
  </conditionalFormatting>
  <conditionalFormatting sqref="U65:U66">
    <cfRule type="expression" dxfId="306" priority="21">
      <formula>$T65="Variance Explanation Required"</formula>
    </cfRule>
  </conditionalFormatting>
  <conditionalFormatting sqref="U75:U77">
    <cfRule type="expression" dxfId="305" priority="54">
      <formula>$T75="Variance Explanation Required"</formula>
    </cfRule>
  </conditionalFormatting>
  <conditionalFormatting sqref="U85:U89">
    <cfRule type="expression" dxfId="304" priority="61">
      <formula>$T85="Variance Explanation Required"</formula>
    </cfRule>
  </conditionalFormatting>
  <conditionalFormatting sqref="U92:U102">
    <cfRule type="expression" dxfId="303" priority="63">
      <formula>$T92="Variance Explanation Required"</formula>
    </cfRule>
  </conditionalFormatting>
  <conditionalFormatting sqref="U105:U114">
    <cfRule type="expression" dxfId="302" priority="65">
      <formula>$T105="Variance Explanation Required"</formula>
    </cfRule>
  </conditionalFormatting>
  <conditionalFormatting sqref="U116:U117">
    <cfRule type="expression" dxfId="301" priority="67">
      <formula>$T116="Variance Explanation Required"</formula>
    </cfRule>
  </conditionalFormatting>
  <conditionalFormatting sqref="U120:U127">
    <cfRule type="expression" dxfId="300" priority="52">
      <formula>$T120="Variance Explanation Required"</formula>
    </cfRule>
  </conditionalFormatting>
  <conditionalFormatting sqref="U149:U150">
    <cfRule type="expression" dxfId="299" priority="2">
      <formula>$T149="Variance Explanation Required"</formula>
    </cfRule>
  </conditionalFormatting>
  <conditionalFormatting sqref="U156:U158">
    <cfRule type="expression" dxfId="298" priority="58">
      <formula>$T156="Variance Explanation Required"</formula>
    </cfRule>
  </conditionalFormatting>
  <hyperlinks>
    <hyperlink ref="A1" location="'Table of Contents'!D1" display="RETURN TO TABLE OF CONTENTS" xr:uid="{226A4878-39FD-4434-9926-841298C5800A}"/>
    <hyperlink ref="A2:D2" location="'Assumptions - Arch'!A1" display="'Assumptions - Arch'!A1" xr:uid="{8CED790C-9C72-4215-A45F-97C6AAB866F4}"/>
    <hyperlink ref="A3:D3" location="'Assumptions - Parish'!A1" display="'Assumptions - Parish'!A1" xr:uid="{E9ABE737-1BA1-443C-A150-BB11C81A64F0}"/>
    <hyperlink ref="W1:Y1" location="'Optional - Monthly Allocations'!C8" display="'Optional - Monthly Allocations'!C8" xr:uid="{BA87EEC7-9C15-4F4E-89C1-69D551F91EEA}"/>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915DE4CC-2326-4769-A15D-507E0CC8A5A0}">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605C20CA-A8FE-47A3-9948-C25083B2AF99}">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26496C66-6894-488A-8605-A9B723BF8EB3}">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FA11FADB-52C1-41DF-BFBF-6C90E9C21939}">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4E4B6147-F19C-4E29-B1AF-354BB5960BD1}">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64EBFC68-86A7-4D14-B6B2-AF27A37F56CF}">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1CFEB9E9-695A-44EB-982A-6D9586D7B6BB}">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D597FBFF-D69E-4586-B122-43BD4A90FE40}">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1F3E955E-FE7E-40D0-AB0C-99ADFC71685E}">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6240F2AE-DFC2-4FA7-A2CC-B5AB0DB86869}">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8961B68F-BC1E-4C0B-A8F5-7CC5968BEB17}">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1CCDA3A0-717C-491C-89F4-27F877D02E11}">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AC8E459C-4774-434D-A86D-0A3E34D75327}">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2FE6F4B7-C889-4F69-9021-54189DB83DC2}">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C3932240-85B9-4C5D-BB65-ACD4ED7DFA8C}">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7E605082-771A-4980-91C3-59633CB4C2BA}">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1537A82E-1ACA-4514-8BA0-8B40655715A4}">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BDADCBDB-42D1-47F2-823F-A546F50902F2}">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0CE497C1-0FB5-441D-976B-F03871A7F919}">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681F1377-D169-49A0-8577-D23FE77225A1}">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BC8EAB8F-2A57-4A7C-A044-D6AA6F08B2E8}">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3E9B05D4-D1BA-49FA-AA06-0C1332DF75BA}">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B8C1EF48-DDAE-4CB4-B5FC-1FF385E9B9D9}">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93F0496E-BCCD-438F-9873-09327E7868BF}">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172C9435-87C8-4153-9F4C-F492C7231E94}">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CD4EACDB-71C8-4163-BCDB-89E76F8164E0}">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42719C19-3046-4E30-A825-8F782BF44F09}">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78338545-9CF7-4D20-BA7A-CD55FF6C2637}">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8F90B44A-A1F2-4AF6-B508-C02FE6FA9F52}">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86152F98-27DD-4ED7-8DF4-82EB343E3212}">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F8819510-9D5A-4264-AE62-301E4DE21734}">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D97E14D8-1FE2-4EE8-86A4-D2E65A3EE46A}">
            <xm:f>$J7='Drop Down Options'!$H$4</xm:f>
            <x14:dxf>
              <font>
                <color theme="1"/>
              </font>
              <fill>
                <patternFill>
                  <bgColor rgb="FFFFFF00"/>
                </patternFill>
              </fill>
            </x14:dxf>
          </x14:cfRule>
          <x14:cfRule type="expression" priority="51" id="{4B95BEC3-7BBE-486B-B676-25D1490D4894}">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D128EF76-A30D-4C06-B99B-EB214A7F8608}">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0471B57E-CEE7-4752-819F-300C596230F7}">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D3893257-56C0-4A76-BDC0-4CB293BAE751}">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26DED7E-CD61-48BA-8781-A78882CD1224}">
          <x14:formula1>
            <xm:f>'Drop Down Options'!$J$3:$J$8</xm:f>
          </x14:formula1>
          <xm:sqref>W68</xm:sqref>
        </x14:dataValidation>
        <x14:dataValidation type="list" allowBlank="1" showInputMessage="1" showErrorMessage="1" xr:uid="{3AC69CC6-8906-4AB9-BE9C-43DF6918F5D2}">
          <x14:formula1>
            <xm:f>'Drop Down Options'!$H$3:$H$6</xm:f>
          </x14:formula1>
          <xm:sqref>J37 J120:J126 J7:J8 J10 J12 J15:J16 J19:J24 J27:J30 J139:J140 J46:J49 J75:J76 J129:J137 J85:J89 J92:J102 J105:J114 J116:J117 J33:J35 J40:J42 J52:J67 J79:J83</xm:sqref>
        </x14:dataValidation>
        <x14:dataValidation type="list" allowBlank="1" showInputMessage="1" showErrorMessage="1" promptTitle="Additional Scenarios" prompt="To use additional Scenarios, ensure they total to 100% on the Optional - Monthly Allocations Tab" xr:uid="{FC444234-26E8-457C-BC15-1D10369C0602}">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82706-BAD4-4D97-9EED-FF9C69942F45}">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796875" defaultRowHeight="11.5" outlineLevelRow="2" outlineLevelCol="1" x14ac:dyDescent="0.25"/>
  <cols>
    <col min="1" max="1" width="1.54296875" style="172" customWidth="1"/>
    <col min="2" max="2" width="5.7265625" style="172" customWidth="1"/>
    <col min="3" max="3" width="12.26953125" style="172" customWidth="1"/>
    <col min="4" max="4" width="47" style="172" bestFit="1" customWidth="1"/>
    <col min="5" max="6" width="16" style="172" customWidth="1"/>
    <col min="7" max="7" width="15.1796875" style="172" customWidth="1"/>
    <col min="8" max="8" width="17.1796875" style="172" customWidth="1"/>
    <col min="9" max="9" width="15.7265625" style="172" customWidth="1" outlineLevel="1"/>
    <col min="10" max="10" width="23.453125" style="172" customWidth="1" outlineLevel="1"/>
    <col min="11" max="11" width="12.81640625" style="24" customWidth="1" outlineLevel="1"/>
    <col min="12" max="13" width="13" style="172" customWidth="1" outlineLevel="1"/>
    <col min="14" max="14" width="27.54296875" style="173" customWidth="1" outlineLevel="1"/>
    <col min="15" max="16" width="19.7265625" style="172" customWidth="1"/>
    <col min="17" max="18" width="19.1796875" style="172" customWidth="1"/>
    <col min="19" max="19" width="17.1796875" style="172" customWidth="1"/>
    <col min="20" max="20" width="36.7265625" style="172" customWidth="1"/>
    <col min="21" max="21" width="64.26953125" style="173" customWidth="1"/>
    <col min="22" max="22" width="6.81640625" style="172" customWidth="1"/>
    <col min="23" max="23" width="23.7265625" style="172" customWidth="1"/>
    <col min="24" max="35" width="16.81640625" style="172" customWidth="1" outlineLevel="1"/>
    <col min="36" max="36" width="16.81640625" style="172" customWidth="1"/>
    <col min="37" max="37" width="33" style="172" customWidth="1"/>
    <col min="38" max="38" width="1.7265625" style="172" customWidth="1"/>
    <col min="39" max="16384" width="9.1796875" style="172"/>
  </cols>
  <sheetData>
    <row r="1" spans="1:37" ht="14.5" outlineLevel="1" x14ac:dyDescent="0.35">
      <c r="A1" s="783" t="str">
        <f>'Parish Info'!$K$2</f>
        <v>RETURN TO TABLE OF CONTENTS</v>
      </c>
      <c r="B1" s="783"/>
      <c r="C1" s="783"/>
      <c r="D1" s="783"/>
      <c r="W1" s="783" t="str">
        <f>'Parish Info'!K5</f>
        <v>RETURN TO OPTIONAL - MONTHLY ALLOCATIONS</v>
      </c>
      <c r="X1" s="783"/>
      <c r="Y1" s="783"/>
    </row>
    <row r="2" spans="1:37" ht="14.5" outlineLevel="1" x14ac:dyDescent="0.35">
      <c r="A2" s="806" t="str">
        <f>'Parish Info'!$K$3</f>
        <v>RETURN TO ASSUMPTIONS - ARCH</v>
      </c>
      <c r="B2" s="783"/>
      <c r="C2" s="783"/>
      <c r="D2" s="783"/>
    </row>
    <row r="3" spans="1:37" ht="14.5" outlineLevel="1" x14ac:dyDescent="0.35">
      <c r="A3" s="783" t="str">
        <f>'Parish Info'!$K$4</f>
        <v>RETURN TO ASSUMPTIONS - PARISH</v>
      </c>
      <c r="B3" s="783"/>
      <c r="C3" s="783"/>
      <c r="D3" s="783"/>
    </row>
    <row r="4" spans="1:37" ht="18" customHeight="1" outlineLevel="1" thickBot="1" x14ac:dyDescent="0.3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8" thickBot="1" x14ac:dyDescent="0.3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1193</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2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25">
      <c r="B7" s="172">
        <v>2</v>
      </c>
      <c r="C7" s="192">
        <v>3010</v>
      </c>
      <c r="D7" s="193" t="s">
        <v>836</v>
      </c>
      <c r="E7" s="13"/>
      <c r="F7" s="13"/>
      <c r="G7" s="13"/>
      <c r="H7" s="29">
        <f>IFERROR(($G7/'FY 2026-27 Budget Summary'!$F$8)*12, 0)</f>
        <v>0</v>
      </c>
      <c r="I7" s="30">
        <v>0</v>
      </c>
      <c r="J7" s="13" t="s">
        <v>591</v>
      </c>
      <c r="K7" s="348"/>
      <c r="L7" s="421"/>
      <c r="M7" s="349"/>
      <c r="N7" s="422"/>
      <c r="O7" s="29">
        <f>ROUND(IF($J7='Drop Down Options'!$H$3,(1+$I7)*Other!$H7,IF(Other!$J7='Drop Down Options'!$H$4,(1+Other!$K7)*Other!$H7,IF(Other!$J7='Drop Down Options'!$H$5,Other!$H7+Other!$L7,IF($J7='Drop Down Options'!$H$6,Other!$M7,"CHECK")))),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25">
      <c r="B8" s="172">
        <v>3</v>
      </c>
      <c r="C8" s="192">
        <v>3020</v>
      </c>
      <c r="D8" s="193" t="s">
        <v>669</v>
      </c>
      <c r="E8" s="13"/>
      <c r="F8" s="13"/>
      <c r="G8" s="13"/>
      <c r="H8" s="29">
        <f>IFERROR(($G8/'FY 2026-27 Budget Summary'!$F$8)*12, 0)</f>
        <v>0</v>
      </c>
      <c r="I8" s="30">
        <v>0</v>
      </c>
      <c r="J8" s="13" t="s">
        <v>591</v>
      </c>
      <c r="K8" s="348"/>
      <c r="L8" s="349"/>
      <c r="M8" s="349"/>
      <c r="N8" s="15"/>
      <c r="O8" s="29">
        <f>ROUND(IF($J8='Drop Down Options'!$H$3,(1+$I8)*Other!$H8,IF(Other!$J8='Drop Down Options'!$H$4,(1+Other!$K8)*Other!$H8,IF(Other!$J8='Drop Down Options'!$H$5,Other!$H8+Other!$L8,IF($J8='Drop Down Options'!$H$6,Other!$M8,"CHECK")))),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2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2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Options'!$H$3,(1+$I10)*Other!$H10,IF(Other!$J10='Drop Down Options'!$H$4,(1+Other!$K10)*Other!$H10,IF(Other!$J10='Drop Down Options'!$H$5,Other!$H10+Other!$L10,IF($J10='Drop Down Options'!$H$6,Other!$M10,"CHECK")))),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25">
      <c r="B11" s="172">
        <v>6</v>
      </c>
      <c r="C11" s="192">
        <v>3050</v>
      </c>
      <c r="D11" s="193" t="s">
        <v>667</v>
      </c>
      <c r="E11" s="13"/>
      <c r="F11" s="13"/>
      <c r="G11" s="13"/>
      <c r="H11" s="29">
        <f>IFERROR(($G11/'FY 2026-27 Budget Summary'!$F$8)*12, 0)</f>
        <v>0</v>
      </c>
      <c r="I11" s="203"/>
      <c r="J11" s="204" t="s">
        <v>844</v>
      </c>
      <c r="K11" s="32"/>
      <c r="L11" s="32"/>
      <c r="M11" s="349"/>
      <c r="N11" s="15"/>
      <c r="O11" s="29">
        <f>ROUND(IF($J11='Drop Down Options'!$H$6,Other!$M11,"CHECK"),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2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Options'!$H$3,(1+$I12)*Other!$H12,IF(Other!$J12='Drop Down Options'!$H$4,(1+Other!$K12)*Other!$H12,IF(Other!$J12='Drop Down Options'!$H$5,Other!$H12+Other!$L12,IF($J12='Drop Down Options'!$H$6,Other!$M12,"CHECK")))),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2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2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2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Options'!$H$3,(1+$I15)*Other!$H15,IF(Other!$J15='Drop Down Options'!$H$4,(1+Other!$K15)*Other!$H15,IF(Other!$J15='Drop Down Options'!$H$5,Other!$H15+Other!$L15,IF($J15='Drop Down Options'!$H$6,Other!$M15,"CHECK")))),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2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Options'!$H$3,(1+$I16)*Other!$H16,IF(Other!$J16='Drop Down Options'!$H$4,(1+Other!$K16)*Other!$H16,IF(Other!$J16='Drop Down Options'!$H$5,Other!$H16+Other!$L16,IF($J16='Drop Down Options'!$H$6,Other!$M16,"CHECK")))),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2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2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2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Options'!$H$3,(1+$I19)*Other!$H19,IF(Other!$J19='Drop Down Options'!$H$4,(1+Other!$K19)*Other!$H19,IF(Other!$J19='Drop Down Options'!$H$5,Other!$H19+Other!$L19,IF($J19='Drop Down Options'!$H$6,Other!$M19,"CHECK")))),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2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Options'!$H$3,(1+$I20)*Other!$H20,IF(Other!$J20='Drop Down Options'!$H$4,(1+Other!$K20)*Other!$H20,IF(Other!$J20='Drop Down Options'!$H$5,Other!$H20+Other!$L20,IF($J20='Drop Down Options'!$H$6,Other!$M20,"CHECK")))),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2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Options'!$H$3,(1+$I21)*Other!$H21,IF(Other!$J21='Drop Down Options'!$H$4,(1+Other!$K21)*Other!$H21,IF(Other!$J21='Drop Down Options'!$H$5,Other!$H21+Other!$L21,IF($J21='Drop Down Options'!$H$6,Other!$M21,"CHECK")))),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2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Options'!$H$3,(1+$I22)*Other!$H22,IF(Other!$J22='Drop Down Options'!$H$4,(1+Other!$K22)*Other!$H22,IF(Other!$J22='Drop Down Options'!$H$5,Other!$H22+Other!$L22,IF($J22='Drop Down Options'!$H$6,Other!$M22,"CHECK")))),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2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Options'!$H$3,(1+$I23)*Other!$H23,IF(Other!$J23='Drop Down Options'!$H$4,(1+Other!$K23)*Other!$H23,IF(Other!$J23='Drop Down Options'!$H$5,Other!$H23+Other!$L23,IF($J23='Drop Down Options'!$H$6,Other!$M23,"CHECK")))),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2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Options'!$H$3,(1+$I24)*Other!$H24,IF(Other!$J24='Drop Down Options'!$H$4,(1+Other!$K24)*Other!$H24,IF(Other!$J24='Drop Down Options'!$H$5,Other!$H24+Other!$L24,IF($J24='Drop Down Options'!$H$6,Other!$M24,"CHECK")))),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2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2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2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Options'!$H$3,(1+$I27)*Other!$H27,IF(Other!$J27='Drop Down Options'!$H$4,(1+Other!$K27)*Other!$H27,IF(Other!$J27='Drop Down Options'!$H$5,Other!$H27+Other!$L27,IF($J27='Drop Down Options'!$H$6,Other!$M27,"CHECK")))),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2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Options'!$H$3,(1+$I28)*Other!$H28,IF(Other!$J28='Drop Down Options'!$H$4,(1+Other!$K28)*Other!$H28,IF(Other!$J28='Drop Down Options'!$H$5,Other!$H28+Other!$L28,IF($J28='Drop Down Options'!$H$6,Other!$M28,"CHECK")))),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2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Options'!$H$3,(1+$I29)*Other!$H29,IF(Other!$J29='Drop Down Options'!$H$4,(1+Other!$K29)*Other!$H29,IF(Other!$J29='Drop Down Options'!$H$5,Other!$H29+Other!$L29,IF($J29='Drop Down Options'!$H$6,Other!$M29,"CHECK")))),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2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Options'!$H$3,(1+$I30)*Other!$H30,IF(Other!$J30='Drop Down Options'!$H$4,(1+Other!$K30)*Other!$H30,IF(Other!$J30='Drop Down Options'!$H$5,Other!$H30+Other!$L30,IF($J30='Drop Down Options'!$H$6,Other!$M30,"CHECK")))),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2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2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2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Options'!$H$3,(1+$I33)*Other!$H33,IF(Other!$J33='Drop Down Options'!$H$4,(1+Other!$K33)*Other!$H33,IF(Other!$J33='Drop Down Options'!$H$5,Other!$H33+Other!$L33,IF($J33='Drop Down Options'!$H$6,Other!$M33,"CHECK")))),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2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Options'!$H$3,(1+$I34)*Other!$H34,IF(Other!$J34='Drop Down Options'!$H$4,(1+Other!$K34)*Other!$H34,IF(Other!$J34='Drop Down Options'!$H$5,Other!$H34+Other!$L34,IF($J34='Drop Down Options'!$H$6,Other!$M34,"CHECK")))),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2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Options'!$H$3,(1+$I35)*Other!$H35,IF(Other!$J35='Drop Down Options'!$H$4,(1+Other!$K35)*Other!$H35,IF(Other!$J35='Drop Down Options'!$H$5,Other!$H35+Other!$L35,IF($J35='Drop Down Options'!$H$6,Other!$M35,"CHECK")))),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25">
      <c r="B36" s="172">
        <v>31</v>
      </c>
      <c r="C36" s="192">
        <v>3450</v>
      </c>
      <c r="D36" s="193" t="s">
        <v>656</v>
      </c>
      <c r="E36" s="13"/>
      <c r="F36" s="13"/>
      <c r="G36" s="13"/>
      <c r="H36" s="77">
        <f>IFERROR(($G36/'FY 2026-27 Budget Summary'!$F$8)*12, 0)</f>
        <v>0</v>
      </c>
      <c r="I36" s="32"/>
      <c r="J36" s="204" t="s">
        <v>844</v>
      </c>
      <c r="K36" s="32"/>
      <c r="L36" s="32"/>
      <c r="M36" s="349"/>
      <c r="N36" s="15"/>
      <c r="O36" s="77">
        <f>ROUND(IF($J36='Drop Down Options'!$H$6,Other!$M36,"CHECK"),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2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Options'!$H$3,(1+$I37)*Other!$H37,IF(Other!$J37='Drop Down Options'!$H$4,(1+Other!$K37)*Other!$H37,IF(Other!$J37='Drop Down Options'!$H$5,Other!$H37+Other!$L37,IF($J37='Drop Down Options'!$H$6,Other!$M37,"CHECK")))),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2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2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2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Options'!$H$3,(1+$I40)*Other!$H40,IF(Other!$J40='Drop Down Options'!$H$4,(1+Other!$K40)*Other!$H40,IF(Other!$J40='Drop Down Options'!$H$5,Other!$H40+Other!$L40,IF($J40='Drop Down Options'!$H$6,Other!$M40,"CHECK")))),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2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Options'!$H$3,(1+$I41)*Other!$H41,IF(Other!$J41='Drop Down Options'!$H$4,(1+Other!$K41)*Other!$H41,IF(Other!$J41='Drop Down Options'!$H$5,Other!$H41+Other!$L41,IF($J41='Drop Down Options'!$H$6,Other!$M41,"CHECK")))),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2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Options'!$H$3,(1+$I42)*Other!$H42,IF(Other!$J42='Drop Down Options'!$H$4,(1+Other!$K42)*Other!$H42,IF(Other!$J42='Drop Down Options'!$H$5,Other!$H42+Other!$L42,IF($J42='Drop Down Options'!$H$6,Other!$M42,"CHECK")))),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2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2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2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2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Options'!$H$3,(1+$I46)*Other!$H46,IF(Other!$J46='Drop Down Options'!$H$4,(1+Other!$K46)*Other!$H46,IF(Other!$J46='Drop Down Options'!$H$5,Other!$H46+Other!$L46,IF($J46='Drop Down Options'!$H$6,Other!$M46,"CHECK")))),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2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Options'!$H$3,(1+$I47)*Other!$H47,IF(Other!$J47='Drop Down Options'!$H$4,(1+Other!$K47)*Other!$H47,IF(Other!$J47='Drop Down Options'!$H$5,Other!$H47+Other!$L47,IF($J47='Drop Down Options'!$H$6,Other!$M47,"CHECK")))),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2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Options'!$H$3,(1+$I48)*Other!$H48,IF(Other!$J48='Drop Down Options'!$H$4,(1+Other!$K48)*Other!$H48,IF(Other!$J48='Drop Down Options'!$H$5,Other!$H48+Other!$L48,IF($J48='Drop Down Options'!$H$6,Other!$M48,"CHECK")))),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2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Options'!$H$3,(1+$I49)*Other!$H49,IF(Other!$J49='Drop Down Options'!$H$4,(1+Other!$K49)*Other!$H49,IF(Other!$J49='Drop Down Options'!$H$5,Other!$H49+Other!$L49,IF($J49='Drop Down Options'!$H$6,Other!$M49,"CHECK")))),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2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2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2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Options'!$H$3,(1+$I52)*Other!$H52,IF(Other!$J52='Drop Down Options'!$H$4,(1+Other!$K52)*Other!$H52,IF(Other!$J52='Drop Down Options'!$H$5,Other!$H52+Other!$L52,IF($J52='Drop Down Options'!$H$6,Other!$M52,"CHECK")))),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2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Options'!$H$3,(1+$I53)*Other!$H53,IF(Other!$J53='Drop Down Options'!$H$4,(1+Other!$K53)*Other!$H53,IF(Other!$J53='Drop Down Options'!$H$5,Other!$H53+Other!$L53,IF($J53='Drop Down Options'!$H$6,Other!$M53,"CHECK")))),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2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2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Options'!$H$3,(1+$I55)*Other!$H55,IF(Other!$J55='Drop Down Options'!$H$4,(1+Other!$K55)*Other!$H55,IF(Other!$J55='Drop Down Options'!$H$5,Other!$H55+Other!$L55,IF($J55='Drop Down Options'!$H$6,Other!$M55,"CHECK")))),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2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Options'!$H$3,(1+$I56)*Other!$H56,IF(Other!$J56='Drop Down Options'!$H$4,(1+Other!$K56)*Other!$H56,IF(Other!$J56='Drop Down Options'!$H$5,Other!$H56+Other!$L56,IF($J56='Drop Down Options'!$H$6,Other!$M56,"CHECK")))),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2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2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Options'!$H$3,(1+$I58)*Other!$H58,IF(Other!$J58='Drop Down Options'!$H$4,(1+Other!$K58)*Other!$H58,IF(Other!$J58='Drop Down Options'!$H$5,Other!$H58+Other!$L58,IF($J58='Drop Down Options'!$H$6,Other!$M58,"CHECK")))),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2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Options'!$H$3,(1+$I59)*Other!$H59,IF(Other!$J59='Drop Down Options'!$H$4,(1+Other!$K59)*Other!$H59,IF(Other!$J59='Drop Down Options'!$H$5,Other!$H59+Other!$L59,IF($J59='Drop Down Options'!$H$6,Other!$M59,"CHECK")))),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2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Options'!$H$3,(1+$I60)*Other!$H60,IF(Other!$J60='Drop Down Options'!$H$4,(1+Other!$K60)*Other!$H60,IF(Other!$J60='Drop Down Options'!$H$5,Other!$H60+Other!$L60,IF($J60='Drop Down Options'!$H$6,Other!$M60,"CHECK")))),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2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2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Options'!$H$3,(1+$I62)*Other!$H62,IF(Other!$J62='Drop Down Options'!$H$4,(1+Other!$K62)*Other!$H62,IF(Other!$J62='Drop Down Options'!$H$5,Other!$H62+Other!$L62,IF($J62='Drop Down Options'!$H$6,Other!$M62,"CHECK")))),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2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Options'!$H$3,(1+$I63)*Other!$H63,IF(Other!$J63='Drop Down Options'!$H$4,(1+Other!$K63)*Other!$H63,IF(Other!$J63='Drop Down Options'!$H$5,Other!$H63+Other!$L63,IF($J63='Drop Down Options'!$H$6,Other!$M63,"CHECK")))),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2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2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Options'!$H$3,(1+$I65)*Other!$H65,IF(Other!$J65='Drop Down Options'!$H$4,(1+Other!$K65)*Other!$H65,IF(Other!$J65='Drop Down Options'!$H$5,Other!$H65+Other!$L65,IF($J65='Drop Down Options'!$H$6,Other!$M65,"CHECK")))),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25">
      <c r="B66" s="172">
        <v>61</v>
      </c>
      <c r="C66" s="192">
        <v>3690.2</v>
      </c>
      <c r="D66" s="193" t="s">
        <v>1180</v>
      </c>
      <c r="E66" s="13"/>
      <c r="F66" s="13"/>
      <c r="G66" s="13"/>
      <c r="H66" s="29">
        <f>IFERROR(($G66/'FY 2026-27 Budget Summary'!$F$8)*12, 0)</f>
        <v>0</v>
      </c>
      <c r="I66" s="30">
        <v>0</v>
      </c>
      <c r="J66" s="13" t="s">
        <v>591</v>
      </c>
      <c r="K66" s="348"/>
      <c r="L66" s="349"/>
      <c r="M66" s="349"/>
      <c r="N66" s="15"/>
      <c r="O66" s="29">
        <f>ROUND(IF($J66='Drop Down Options'!$H$3,(1+$I66)*Other!$H66,IF(Other!$J66='Drop Down Options'!$H$4,(1+Other!$K66)*Other!$H66,IF(Other!$J66='Drop Down Options'!$H$5,Other!$H66+Other!$L66,IF($J66='Drop Down Options'!$H$6,Other!$M66,"CHECK")))),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2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2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2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3">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2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2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2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3">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25">
      <c r="B75" s="172">
        <v>70</v>
      </c>
      <c r="C75" s="356">
        <v>4011</v>
      </c>
      <c r="D75" s="357" t="s">
        <v>755</v>
      </c>
      <c r="E75" s="423"/>
      <c r="F75" s="423"/>
      <c r="G75" s="13"/>
      <c r="H75" s="29">
        <f>IFERROR(($G75/'FY 2026-27 Budget Summary'!$F$8)*12, 0)</f>
        <v>0</v>
      </c>
      <c r="I75" s="274">
        <f>'Assumptions - Arch'!C9</f>
        <v>3.2500000000000001E-2</v>
      </c>
      <c r="J75" s="13" t="s">
        <v>591</v>
      </c>
      <c r="K75" s="348"/>
      <c r="L75" s="349"/>
      <c r="M75" s="349"/>
      <c r="N75" s="15"/>
      <c r="O75" s="29">
        <f>ROUND(IF($J75='Drop Down Options'!$H$3,(1+$I75)*Other!$H75,IF(Other!$J75='Drop Down Options'!$H$4,(1+Other!$K75)*Other!$H75,IF(Other!$J75='Drop Down Options'!$H$5,Other!$H75+Other!$L75,IF($J75='Drop Down Options'!$H$6,Other!$M75,"CHECK")))), 0)</f>
        <v>0</v>
      </c>
      <c r="P75" s="273">
        <f t="shared" ref="P75:P89" si="78">ROUND(($O75-$H75),0)</f>
        <v>0</v>
      </c>
      <c r="Q75" s="275">
        <f t="shared" ref="Q75:Q90" si="79">IFERROR(P75/H75, 0)</f>
        <v>0</v>
      </c>
      <c r="R75" s="29">
        <f t="shared" ref="R75:R76"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2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Options'!$H$3,(1+$I76)*Other!$H76,IF(Other!$J76='Drop Down Options'!$H$4,(1+Other!$K76)*Other!$H76,IF(Other!$J76='Drop Down Options'!$H$5,Other!$H76+Other!$L76,IF($J76='Drop Down Options'!$H$6,Other!$M76,"CHECK")))),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2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2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4">IFERROR(R78/F78, 0)</f>
        <v>0</v>
      </c>
      <c r="T78" s="235"/>
      <c r="U78" s="238"/>
      <c r="W78" s="239"/>
      <c r="X78" s="240">
        <f>SUM(X75:X77)</f>
        <v>0</v>
      </c>
      <c r="Y78" s="240">
        <f t="shared" ref="Y78:AJ78" si="85">SUM(Y75:Y77)</f>
        <v>0</v>
      </c>
      <c r="Z78" s="240">
        <f t="shared" si="85"/>
        <v>0</v>
      </c>
      <c r="AA78" s="240">
        <f t="shared" si="85"/>
        <v>0</v>
      </c>
      <c r="AB78" s="240">
        <f t="shared" si="85"/>
        <v>0</v>
      </c>
      <c r="AC78" s="240">
        <f t="shared" si="85"/>
        <v>0</v>
      </c>
      <c r="AD78" s="240">
        <f>SUM(AD75:AD77)</f>
        <v>0</v>
      </c>
      <c r="AE78" s="240">
        <f t="shared" si="85"/>
        <v>0</v>
      </c>
      <c r="AF78" s="240">
        <f t="shared" si="85"/>
        <v>0</v>
      </c>
      <c r="AG78" s="240">
        <f t="shared" si="85"/>
        <v>0</v>
      </c>
      <c r="AH78" s="240">
        <f t="shared" si="85"/>
        <v>0</v>
      </c>
      <c r="AI78" s="240">
        <f t="shared" si="85"/>
        <v>0</v>
      </c>
      <c r="AJ78" s="240">
        <f t="shared" si="85"/>
        <v>0</v>
      </c>
      <c r="AK78" s="241" t="str">
        <f t="shared" si="83"/>
        <v>In Balance</v>
      </c>
    </row>
    <row r="79" spans="2:37" outlineLevel="2" x14ac:dyDescent="0.2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Options'!$H$3,(1+$I79)*Other!$H79,IF(Other!$J79='Drop Down Options'!$H$4,(1+Other!$K79)*Other!$H79,IF(Other!$J79='Drop Down Options'!$H$5,Other!$H79+Other!$L79,IF($J79='Drop Down Options'!$H$6,Other!$M79,"CHECK")))), 0)</f>
        <v>0</v>
      </c>
      <c r="P79" s="29">
        <f t="shared" si="78"/>
        <v>0</v>
      </c>
      <c r="Q79" s="31">
        <f t="shared" ref="Q79" si="86">IFERROR(P79/H79, 0)</f>
        <v>0</v>
      </c>
      <c r="R79" s="29">
        <f t="shared" ref="R79:R83" si="87">ROUND(($O79-$F79),0)</f>
        <v>0</v>
      </c>
      <c r="S79" s="31">
        <f t="shared" ref="S79" si="88">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89">SUM(X79:AI79)</f>
        <v>0</v>
      </c>
      <c r="AK79" s="195" t="str">
        <f t="shared" si="83"/>
        <v>In Balance</v>
      </c>
    </row>
    <row r="80" spans="2:37" outlineLevel="2" x14ac:dyDescent="0.2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Options'!$H$3,(1+$I80)*Other!$H80,IF(Other!$J80='Drop Down Options'!$H$4,(1+Other!$K80)*Other!$H80,IF(Other!$J80='Drop Down Options'!$H$5,Other!$H80+Other!$L80,IF($J80='Drop Down Options'!$H$6,Other!$M80,"CHECK")))), 0)</f>
        <v>0</v>
      </c>
      <c r="P80" s="29">
        <f t="shared" si="78"/>
        <v>0</v>
      </c>
      <c r="Q80" s="31">
        <f t="shared" si="79"/>
        <v>0</v>
      </c>
      <c r="R80" s="29">
        <f t="shared" si="87"/>
        <v>0</v>
      </c>
      <c r="S80" s="31">
        <f t="shared" si="84"/>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89"/>
        <v>0</v>
      </c>
      <c r="AK80" s="195" t="str">
        <f t="shared" si="83"/>
        <v>In Balance</v>
      </c>
    </row>
    <row r="81" spans="2:37" outlineLevel="2" x14ac:dyDescent="0.25">
      <c r="B81" s="172">
        <v>76</v>
      </c>
      <c r="C81" s="192">
        <v>4050.1</v>
      </c>
      <c r="D81" s="193" t="s">
        <v>681</v>
      </c>
      <c r="E81" s="13"/>
      <c r="F81" s="13"/>
      <c r="G81" s="13"/>
      <c r="H81" s="614">
        <f>IFERROR(($G81/'FY 2026-27 Budget Summary'!$F$8)*12, 0)</f>
        <v>0</v>
      </c>
      <c r="I81" s="30">
        <f>'Assumptions - Arch'!C17</f>
        <v>0.08</v>
      </c>
      <c r="J81" s="13" t="s">
        <v>591</v>
      </c>
      <c r="K81" s="348"/>
      <c r="L81" s="349"/>
      <c r="M81" s="349"/>
      <c r="N81" s="15"/>
      <c r="O81" s="29">
        <f>ROUND(IF($J81='Drop Down Options'!$H$3,(1+$I81)*Other!$H81,IF(Other!$J81='Drop Down Options'!$H$4,(1+Other!$K81)*Other!$H81,IF(Other!$J81='Drop Down Options'!$H$5,Other!$H81+Other!$L81,IF($J81='Drop Down Options'!$H$6,Other!$M81,"CHECK")))), 0)</f>
        <v>0</v>
      </c>
      <c r="P81" s="29">
        <f t="shared" si="78"/>
        <v>0</v>
      </c>
      <c r="Q81" s="31">
        <f t="shared" si="79"/>
        <v>0</v>
      </c>
      <c r="R81" s="29">
        <f t="shared" si="87"/>
        <v>0</v>
      </c>
      <c r="S81" s="31">
        <f t="shared" si="84"/>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89"/>
        <v>0</v>
      </c>
      <c r="AK81" s="195" t="str">
        <f t="shared" si="83"/>
        <v>In Balance</v>
      </c>
    </row>
    <row r="82" spans="2:37" outlineLevel="2" x14ac:dyDescent="0.25">
      <c r="B82" s="172">
        <v>77</v>
      </c>
      <c r="C82" s="192">
        <v>4050.2</v>
      </c>
      <c r="D82" s="193" t="s">
        <v>682</v>
      </c>
      <c r="E82" s="13"/>
      <c r="F82" s="13"/>
      <c r="G82" s="13"/>
      <c r="H82" s="29">
        <f>IFERROR(($G82/'FY 2026-27 Budget Summary'!$F$8)*12, 0)</f>
        <v>0</v>
      </c>
      <c r="I82" s="30">
        <f>'Assumptions - Arch'!C18</f>
        <v>0.05</v>
      </c>
      <c r="J82" s="13" t="s">
        <v>591</v>
      </c>
      <c r="K82" s="348"/>
      <c r="L82" s="349"/>
      <c r="M82" s="349"/>
      <c r="N82" s="15"/>
      <c r="O82" s="29">
        <f>ROUND(IF($J82='Drop Down Options'!$H$3,(1+$I82)*Other!$H82,IF(Other!$J82='Drop Down Options'!$H$4,(1+Other!$K82)*Other!$H82,IF(Other!$J82='Drop Down Options'!$H$5,Other!$H82+Other!$L82,IF($J82='Drop Down Options'!$H$6,Other!$M82,"CHECK")))), 0)</f>
        <v>0</v>
      </c>
      <c r="P82" s="29">
        <f t="shared" si="78"/>
        <v>0</v>
      </c>
      <c r="Q82" s="31">
        <f t="shared" si="79"/>
        <v>0</v>
      </c>
      <c r="R82" s="29">
        <f t="shared" si="87"/>
        <v>0</v>
      </c>
      <c r="S82" s="31">
        <f t="shared" si="84"/>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89"/>
        <v>0</v>
      </c>
      <c r="AK82" s="195" t="str">
        <f t="shared" si="83"/>
        <v>In Balance</v>
      </c>
    </row>
    <row r="83" spans="2:37" outlineLevel="2" x14ac:dyDescent="0.2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Options'!$H$3,(1+$I83)*Other!$H83,IF(Other!$J83='Drop Down Options'!$H$4,(1+Other!$K83)*Other!$H83,IF(Other!$J83='Drop Down Options'!$H$5,Other!$H83+Other!$L83,IF($J83='Drop Down Options'!$H$6,Other!$M83,"CHECK")))), 0)</f>
        <v>0</v>
      </c>
      <c r="P83" s="29">
        <f t="shared" si="78"/>
        <v>0</v>
      </c>
      <c r="Q83" s="31">
        <f t="shared" si="79"/>
        <v>0</v>
      </c>
      <c r="R83" s="29">
        <f t="shared" si="87"/>
        <v>0</v>
      </c>
      <c r="S83" s="31">
        <f t="shared" si="84"/>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89"/>
        <v>0</v>
      </c>
      <c r="AK83" s="195" t="str">
        <f t="shared" si="83"/>
        <v>In Balance</v>
      </c>
    </row>
    <row r="84" spans="2:37" outlineLevel="2" x14ac:dyDescent="0.2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4"/>
        <v>0</v>
      </c>
      <c r="T84" s="235"/>
      <c r="U84" s="238"/>
      <c r="W84" s="239"/>
      <c r="X84" s="240">
        <f>SUM(X81:X83)</f>
        <v>0</v>
      </c>
      <c r="Y84" s="240">
        <f t="shared" ref="Y84:AJ84" si="90">SUM(Y81:Y83)</f>
        <v>0</v>
      </c>
      <c r="Z84" s="240">
        <f t="shared" si="90"/>
        <v>0</v>
      </c>
      <c r="AA84" s="240">
        <f t="shared" si="90"/>
        <v>0</v>
      </c>
      <c r="AB84" s="240">
        <f t="shared" si="90"/>
        <v>0</v>
      </c>
      <c r="AC84" s="240">
        <f t="shared" si="90"/>
        <v>0</v>
      </c>
      <c r="AD84" s="240">
        <f>SUM(AD81:AD83)</f>
        <v>0</v>
      </c>
      <c r="AE84" s="240">
        <f t="shared" si="90"/>
        <v>0</v>
      </c>
      <c r="AF84" s="240">
        <f t="shared" si="90"/>
        <v>0</v>
      </c>
      <c r="AG84" s="240">
        <f t="shared" si="90"/>
        <v>0</v>
      </c>
      <c r="AH84" s="240">
        <f t="shared" si="90"/>
        <v>0</v>
      </c>
      <c r="AI84" s="240">
        <f t="shared" si="90"/>
        <v>0</v>
      </c>
      <c r="AJ84" s="240">
        <f t="shared" si="90"/>
        <v>0</v>
      </c>
      <c r="AK84" s="241" t="str">
        <f t="shared" si="83"/>
        <v>In Balance</v>
      </c>
    </row>
    <row r="85" spans="2:37" outlineLevel="2" x14ac:dyDescent="0.2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Options'!$H$3,(1+$I85)*Other!$H85,IF(Other!$J85='Drop Down Options'!$H$4,(1+Other!$K85)*Other!$H85,IF(Other!$J85='Drop Down Options'!$H$5,Other!$H85+Other!$L85,IF($J85='Drop Down Options'!$H$6,Other!$M85,"CHECK")))), 0)</f>
        <v>0</v>
      </c>
      <c r="P85" s="29">
        <f t="shared" si="78"/>
        <v>0</v>
      </c>
      <c r="Q85" s="31">
        <f t="shared" si="79"/>
        <v>0</v>
      </c>
      <c r="R85" s="29">
        <f t="shared" ref="R85:R89" si="91">ROUND(($O85-$F85),0)</f>
        <v>0</v>
      </c>
      <c r="S85" s="31">
        <f t="shared" si="84"/>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2">SUM(X85:AI85)</f>
        <v>0</v>
      </c>
      <c r="AK85" s="195" t="str">
        <f t="shared" si="83"/>
        <v>In Balance</v>
      </c>
    </row>
    <row r="86" spans="2:37" outlineLevel="2" x14ac:dyDescent="0.2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Options'!$H$3,(1+$I86)*Other!$H86,IF(Other!$J86='Drop Down Options'!$H$4,(1+Other!$K86)*Other!$H86,IF(Other!$J86='Drop Down Options'!$H$5,Other!$H86+Other!$L86,IF($J86='Drop Down Options'!$H$6,Other!$M86,"CHECK")))), 0)</f>
        <v>0</v>
      </c>
      <c r="P86" s="29">
        <f t="shared" si="78"/>
        <v>0</v>
      </c>
      <c r="Q86" s="31">
        <f t="shared" si="79"/>
        <v>0</v>
      </c>
      <c r="R86" s="29">
        <f t="shared" si="91"/>
        <v>0</v>
      </c>
      <c r="S86" s="31">
        <f t="shared" si="84"/>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2"/>
        <v>0</v>
      </c>
      <c r="AK86" s="195" t="str">
        <f t="shared" si="83"/>
        <v>In Balance</v>
      </c>
    </row>
    <row r="87" spans="2:37" outlineLevel="2" x14ac:dyDescent="0.2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Options'!$H$3,(1+$I87)*Other!$H87,IF(Other!$J87='Drop Down Options'!$H$4,(1+Other!$K87)*Other!$H87,IF(Other!$J87='Drop Down Options'!$H$5,Other!$H87+Other!$L87,IF($J87='Drop Down Options'!$H$6,Other!$M87,"CHECK")))), 0)</f>
        <v>0</v>
      </c>
      <c r="P87" s="29">
        <f t="shared" si="78"/>
        <v>0</v>
      </c>
      <c r="Q87" s="31">
        <f t="shared" si="79"/>
        <v>0</v>
      </c>
      <c r="R87" s="29">
        <f t="shared" si="91"/>
        <v>0</v>
      </c>
      <c r="S87" s="31">
        <f t="shared" si="84"/>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2"/>
        <v>0</v>
      </c>
      <c r="AK87" s="195" t="str">
        <f t="shared" si="83"/>
        <v>In Balance</v>
      </c>
    </row>
    <row r="88" spans="2:37" outlineLevel="2" x14ac:dyDescent="0.2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Options'!$H$3,(1+$I88)*Other!$H88,IF(Other!$J88='Drop Down Options'!$H$4,(1+Other!$K88)*Other!$H88,IF(Other!$J88='Drop Down Options'!$H$5,Other!$H88+Other!$L88,IF($J88='Drop Down Options'!$H$6,Other!$M88,"CHECK")))), 0)</f>
        <v>0</v>
      </c>
      <c r="P88" s="29">
        <f t="shared" si="78"/>
        <v>0</v>
      </c>
      <c r="Q88" s="31">
        <f t="shared" si="79"/>
        <v>0</v>
      </c>
      <c r="R88" s="29">
        <f t="shared" si="91"/>
        <v>0</v>
      </c>
      <c r="S88" s="31">
        <f t="shared" si="84"/>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2"/>
        <v>0</v>
      </c>
      <c r="AK88" s="195" t="str">
        <f t="shared" si="83"/>
        <v>In Balance</v>
      </c>
    </row>
    <row r="89" spans="2:37" outlineLevel="2" x14ac:dyDescent="0.2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Options'!$H$3,(1+$I89)*Other!$H89,IF(Other!$J89='Drop Down Options'!$H$4,(1+Other!$K89)*Other!$H89,IF(Other!$J89='Drop Down Options'!$H$5,Other!$H89+Other!$L89,IF($J89='Drop Down Options'!$H$6,Other!$M89,"CHECK")))), 0)</f>
        <v>0</v>
      </c>
      <c r="P89" s="29">
        <f t="shared" si="78"/>
        <v>0</v>
      </c>
      <c r="Q89" s="31">
        <f t="shared" si="79"/>
        <v>0</v>
      </c>
      <c r="R89" s="29">
        <f t="shared" si="91"/>
        <v>0</v>
      </c>
      <c r="S89" s="31">
        <f t="shared" si="84"/>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2"/>
        <v>0</v>
      </c>
      <c r="AK89" s="195" t="str">
        <f t="shared" si="83"/>
        <v>In Balance</v>
      </c>
    </row>
    <row r="90" spans="2:37" s="208" customFormat="1" outlineLevel="1" x14ac:dyDescent="0.2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4"/>
        <v>0</v>
      </c>
      <c r="T90" s="206"/>
      <c r="U90" s="207"/>
      <c r="W90" s="209"/>
      <c r="X90" s="34">
        <f t="shared" ref="X90:AJ90" si="93">X78+SUM(X79:X80)+X84+SUM(X85:X89)</f>
        <v>0</v>
      </c>
      <c r="Y90" s="34">
        <f t="shared" si="93"/>
        <v>0</v>
      </c>
      <c r="Z90" s="34">
        <f t="shared" si="93"/>
        <v>0</v>
      </c>
      <c r="AA90" s="34">
        <f t="shared" si="93"/>
        <v>0</v>
      </c>
      <c r="AB90" s="34">
        <f t="shared" si="93"/>
        <v>0</v>
      </c>
      <c r="AC90" s="34">
        <f t="shared" si="93"/>
        <v>0</v>
      </c>
      <c r="AD90" s="34">
        <f t="shared" si="93"/>
        <v>0</v>
      </c>
      <c r="AE90" s="34">
        <f t="shared" si="93"/>
        <v>0</v>
      </c>
      <c r="AF90" s="34">
        <f t="shared" si="93"/>
        <v>0</v>
      </c>
      <c r="AG90" s="34">
        <f t="shared" si="93"/>
        <v>0</v>
      </c>
      <c r="AH90" s="34">
        <f t="shared" si="93"/>
        <v>0</v>
      </c>
      <c r="AI90" s="34">
        <f t="shared" si="93"/>
        <v>0</v>
      </c>
      <c r="AJ90" s="34">
        <f t="shared" si="93"/>
        <v>0</v>
      </c>
      <c r="AK90" s="210" t="str">
        <f t="shared" si="83"/>
        <v>In Balance</v>
      </c>
    </row>
    <row r="91" spans="2:37" outlineLevel="2" x14ac:dyDescent="0.2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2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Options'!$H$3,(1+$I92)*Other!$H92,IF(Other!$J92='Drop Down Options'!$H$4,(1+Other!$K92)*Other!$H92,IF(Other!$J92='Drop Down Options'!$H$5,Other!$H92+Other!$L92,IF($J92='Drop Down Options'!$H$6,Other!$M92,"CHECK")))), 0)</f>
        <v>0</v>
      </c>
      <c r="P92" s="29">
        <f t="shared" ref="P92:P102" si="94">ROUND(($O92-$H92),0)</f>
        <v>0</v>
      </c>
      <c r="Q92" s="31">
        <f t="shared" ref="Q92:Q103" si="95">IFERROR(P92/H92, 0)</f>
        <v>0</v>
      </c>
      <c r="R92" s="29">
        <f t="shared" ref="R92:R102" si="96">ROUND(($O92-$F92),0)</f>
        <v>0</v>
      </c>
      <c r="S92" s="31">
        <f t="shared" si="84"/>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97">SUM(X92:AI92)</f>
        <v>0</v>
      </c>
      <c r="AK92" s="195" t="str">
        <f t="shared" ref="AK92:AK103" si="98">IF(AJ92=O92,"In Balance",CONCATENATE("Out of Balance by $",AJ92-O92))</f>
        <v>In Balance</v>
      </c>
    </row>
    <row r="93" spans="2:37" outlineLevel="2" x14ac:dyDescent="0.2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Options'!$H$3,(1+$I93)*Other!$H93,IF(Other!$J93='Drop Down Options'!$H$4,(1+Other!$K93)*Other!$H93,IF(Other!$J93='Drop Down Options'!$H$5,Other!$H93+Other!$L93,IF($J93='Drop Down Options'!$H$6,Other!$M93,"CHECK")))), 0)</f>
        <v>0</v>
      </c>
      <c r="P93" s="29">
        <f t="shared" si="94"/>
        <v>0</v>
      </c>
      <c r="Q93" s="31">
        <f t="shared" si="95"/>
        <v>0</v>
      </c>
      <c r="R93" s="29">
        <f t="shared" si="96"/>
        <v>0</v>
      </c>
      <c r="S93" s="31">
        <f t="shared" si="84"/>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97"/>
        <v>0</v>
      </c>
      <c r="AK93" s="195" t="str">
        <f t="shared" si="98"/>
        <v>In Balance</v>
      </c>
    </row>
    <row r="94" spans="2:37" outlineLevel="2" x14ac:dyDescent="0.2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Options'!$H$3,(1+$I94)*Other!$H94,IF(Other!$J94='Drop Down Options'!$H$4,(1+Other!$K94)*Other!$H94,IF(Other!$J94='Drop Down Options'!$H$5,Other!$H94+Other!$L94,IF($J94='Drop Down Options'!$H$6,Other!$M94,"CHECK")))), 0)</f>
        <v>0</v>
      </c>
      <c r="P94" s="29">
        <f t="shared" si="94"/>
        <v>0</v>
      </c>
      <c r="Q94" s="31">
        <f t="shared" si="95"/>
        <v>0</v>
      </c>
      <c r="R94" s="29">
        <f t="shared" si="96"/>
        <v>0</v>
      </c>
      <c r="S94" s="31">
        <f t="shared" si="84"/>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97"/>
        <v>0</v>
      </c>
      <c r="AK94" s="195" t="str">
        <f t="shared" si="98"/>
        <v>In Balance</v>
      </c>
    </row>
    <row r="95" spans="2:37" outlineLevel="2" x14ac:dyDescent="0.2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Options'!$H$3,(1+$I95)*Other!$H95,IF(Other!$J95='Drop Down Options'!$H$4,(1+Other!$K95)*Other!$H95,IF(Other!$J95='Drop Down Options'!$H$5,Other!$H95+Other!$L95,IF($J95='Drop Down Options'!$H$6,Other!$M95,"CHECK")))), 0)</f>
        <v>0</v>
      </c>
      <c r="P95" s="29">
        <f t="shared" si="94"/>
        <v>0</v>
      </c>
      <c r="Q95" s="31">
        <f t="shared" si="95"/>
        <v>0</v>
      </c>
      <c r="R95" s="29">
        <f t="shared" si="96"/>
        <v>0</v>
      </c>
      <c r="S95" s="31">
        <f t="shared" si="84"/>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97"/>
        <v>0</v>
      </c>
      <c r="AK95" s="195" t="str">
        <f t="shared" si="98"/>
        <v>In Balance</v>
      </c>
    </row>
    <row r="96" spans="2:37" outlineLevel="2" x14ac:dyDescent="0.2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Options'!$H$3,(1+$I96)*Other!$H96,IF(Other!$J96='Drop Down Options'!$H$4,(1+Other!$K96)*Other!$H96,IF(Other!$J96='Drop Down Options'!$H$5,Other!$H96+Other!$L96,IF($J96='Drop Down Options'!$H$6,Other!$M96,"CHECK")))), 0)</f>
        <v>0</v>
      </c>
      <c r="P96" s="29">
        <f t="shared" si="94"/>
        <v>0</v>
      </c>
      <c r="Q96" s="31">
        <f t="shared" si="95"/>
        <v>0</v>
      </c>
      <c r="R96" s="29">
        <f t="shared" si="96"/>
        <v>0</v>
      </c>
      <c r="S96" s="31">
        <f t="shared" si="84"/>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97"/>
        <v>0</v>
      </c>
      <c r="AK96" s="195" t="str">
        <f t="shared" si="98"/>
        <v>In Balance</v>
      </c>
    </row>
    <row r="97" spans="2:37" outlineLevel="2" x14ac:dyDescent="0.2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Options'!$H$3,(1+$I97)*Other!$H97,IF(Other!$J97='Drop Down Options'!$H$4,(1+Other!$K97)*Other!$H97,IF(Other!$J97='Drop Down Options'!$H$5,Other!$H97+Other!$L97,IF($J97='Drop Down Options'!$H$6,Other!$M97,"CHECK")))), 0)</f>
        <v>0</v>
      </c>
      <c r="P97" s="29">
        <f t="shared" si="94"/>
        <v>0</v>
      </c>
      <c r="Q97" s="31">
        <f t="shared" si="95"/>
        <v>0</v>
      </c>
      <c r="R97" s="29">
        <f t="shared" si="96"/>
        <v>0</v>
      </c>
      <c r="S97" s="31">
        <f t="shared" si="84"/>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97"/>
        <v>0</v>
      </c>
      <c r="AK97" s="195" t="str">
        <f t="shared" si="98"/>
        <v>In Balance</v>
      </c>
    </row>
    <row r="98" spans="2:37" outlineLevel="2" x14ac:dyDescent="0.2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Options'!$H$3,(1+$I98)*Other!$H98,IF(Other!$J98='Drop Down Options'!$H$4,(1+Other!$K98)*Other!$H98,IF(Other!$J98='Drop Down Options'!$H$5,Other!$H98+Other!$L98,IF($J98='Drop Down Options'!$H$6,Other!$M98,"CHECK")))), 0)</f>
        <v>0</v>
      </c>
      <c r="P98" s="29">
        <f t="shared" si="94"/>
        <v>0</v>
      </c>
      <c r="Q98" s="31">
        <f t="shared" si="95"/>
        <v>0</v>
      </c>
      <c r="R98" s="29">
        <f t="shared" si="96"/>
        <v>0</v>
      </c>
      <c r="S98" s="31">
        <f t="shared" si="84"/>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97"/>
        <v>0</v>
      </c>
      <c r="AK98" s="195" t="str">
        <f t="shared" si="98"/>
        <v>In Balance</v>
      </c>
    </row>
    <row r="99" spans="2:37" outlineLevel="2" x14ac:dyDescent="0.2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Options'!$H$3,(1+$I99)*Other!$H99,IF(Other!$J99='Drop Down Options'!$H$4,(1+Other!$K99)*Other!$H99,IF(Other!$J99='Drop Down Options'!$H$5,Other!$H99+Other!$L99,IF($J99='Drop Down Options'!$H$6,Other!$M99,"CHECK")))), 0)</f>
        <v>0</v>
      </c>
      <c r="P99" s="29">
        <f t="shared" si="94"/>
        <v>0</v>
      </c>
      <c r="Q99" s="31">
        <f t="shared" si="95"/>
        <v>0</v>
      </c>
      <c r="R99" s="29">
        <f t="shared" si="96"/>
        <v>0</v>
      </c>
      <c r="S99" s="31">
        <f t="shared" si="84"/>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97"/>
        <v>0</v>
      </c>
      <c r="AK99" s="195" t="str">
        <f t="shared" si="98"/>
        <v>In Balance</v>
      </c>
    </row>
    <row r="100" spans="2:37" outlineLevel="2" x14ac:dyDescent="0.2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Options'!$H$3,(1+$I100)*Other!$H100,IF(Other!$J100='Drop Down Options'!$H$4,(1+Other!$K100)*Other!$H100,IF(Other!$J100='Drop Down Options'!$H$5,Other!$H100+Other!$L100,IF($J100='Drop Down Options'!$H$6,Other!$M100,"CHECK")))), 0)</f>
        <v>0</v>
      </c>
      <c r="P100" s="29">
        <f t="shared" si="94"/>
        <v>0</v>
      </c>
      <c r="Q100" s="31">
        <f t="shared" si="95"/>
        <v>0</v>
      </c>
      <c r="R100" s="29">
        <f t="shared" si="96"/>
        <v>0</v>
      </c>
      <c r="S100" s="31">
        <f t="shared" si="84"/>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97"/>
        <v>0</v>
      </c>
      <c r="AK100" s="195" t="str">
        <f t="shared" si="98"/>
        <v>In Balance</v>
      </c>
    </row>
    <row r="101" spans="2:37" outlineLevel="2" x14ac:dyDescent="0.2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Options'!$H$3,(1+$I101)*Other!$H101,IF(Other!$J101='Drop Down Options'!$H$4,(1+Other!$K101)*Other!$H101,IF(Other!$J101='Drop Down Options'!$H$5,Other!$H101+Other!$L101,IF($J101='Drop Down Options'!$H$6,Other!$M101,"CHECK")))), 0)</f>
        <v>0</v>
      </c>
      <c r="P101" s="29">
        <f t="shared" si="94"/>
        <v>0</v>
      </c>
      <c r="Q101" s="31">
        <f t="shared" si="95"/>
        <v>0</v>
      </c>
      <c r="R101" s="29">
        <f t="shared" si="96"/>
        <v>0</v>
      </c>
      <c r="S101" s="31">
        <f t="shared" si="84"/>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97"/>
        <v>0</v>
      </c>
      <c r="AK101" s="195" t="str">
        <f t="shared" si="98"/>
        <v>In Balance</v>
      </c>
    </row>
    <row r="102" spans="2:37" outlineLevel="2" x14ac:dyDescent="0.2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Options'!$H$3,(1+$I102)*Other!$H102,IF(Other!$J102='Drop Down Options'!$H$4,(1+Other!$K102)*Other!$H102,IF(Other!$J102='Drop Down Options'!$H$5,Other!$H102+Other!$L102,IF($J102='Drop Down Options'!$H$6,Other!$M102,"CHECK")))), 0)</f>
        <v>0</v>
      </c>
      <c r="P102" s="29">
        <f t="shared" si="94"/>
        <v>0</v>
      </c>
      <c r="Q102" s="31">
        <f t="shared" si="95"/>
        <v>0</v>
      </c>
      <c r="R102" s="29">
        <f t="shared" si="96"/>
        <v>0</v>
      </c>
      <c r="S102" s="31">
        <f t="shared" si="84"/>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97"/>
        <v>0</v>
      </c>
      <c r="AK102" s="195" t="str">
        <f t="shared" si="98"/>
        <v>In Balance</v>
      </c>
    </row>
    <row r="103" spans="2:37" s="208" customFormat="1" outlineLevel="1" x14ac:dyDescent="0.25">
      <c r="B103" s="172">
        <v>98</v>
      </c>
      <c r="C103" s="205" t="s">
        <v>933</v>
      </c>
      <c r="D103" s="206" t="s">
        <v>629</v>
      </c>
      <c r="E103" s="34">
        <f>SUM(E92:E102)</f>
        <v>0</v>
      </c>
      <c r="F103" s="34">
        <f>SUM(F92:F102)</f>
        <v>0</v>
      </c>
      <c r="G103" s="34">
        <f t="shared" ref="G103:R103" si="99">SUM(G92:G102)</f>
        <v>0</v>
      </c>
      <c r="H103" s="34">
        <f t="shared" si="99"/>
        <v>0</v>
      </c>
      <c r="I103" s="35"/>
      <c r="J103" s="34"/>
      <c r="K103" s="36"/>
      <c r="L103" s="34">
        <f t="shared" si="99"/>
        <v>0</v>
      </c>
      <c r="M103" s="34">
        <f t="shared" si="99"/>
        <v>0</v>
      </c>
      <c r="N103" s="37"/>
      <c r="O103" s="34">
        <f t="shared" si="99"/>
        <v>0</v>
      </c>
      <c r="P103" s="34">
        <f t="shared" si="99"/>
        <v>0</v>
      </c>
      <c r="Q103" s="36">
        <f t="shared" si="95"/>
        <v>0</v>
      </c>
      <c r="R103" s="34">
        <f t="shared" si="99"/>
        <v>0</v>
      </c>
      <c r="S103" s="36">
        <f t="shared" si="84"/>
        <v>0</v>
      </c>
      <c r="T103" s="206"/>
      <c r="U103" s="207"/>
      <c r="W103" s="209"/>
      <c r="X103" s="34">
        <f t="shared" ref="X103:AJ103" si="100">SUM(X92:X102)</f>
        <v>0</v>
      </c>
      <c r="Y103" s="34">
        <f t="shared" si="100"/>
        <v>0</v>
      </c>
      <c r="Z103" s="34">
        <f t="shared" si="100"/>
        <v>0</v>
      </c>
      <c r="AA103" s="34">
        <f t="shared" si="100"/>
        <v>0</v>
      </c>
      <c r="AB103" s="34">
        <f t="shared" si="100"/>
        <v>0</v>
      </c>
      <c r="AC103" s="34">
        <f t="shared" si="100"/>
        <v>0</v>
      </c>
      <c r="AD103" s="34">
        <f t="shared" si="100"/>
        <v>0</v>
      </c>
      <c r="AE103" s="34">
        <f t="shared" si="100"/>
        <v>0</v>
      </c>
      <c r="AF103" s="34">
        <f t="shared" si="100"/>
        <v>0</v>
      </c>
      <c r="AG103" s="34">
        <f t="shared" si="100"/>
        <v>0</v>
      </c>
      <c r="AH103" s="34">
        <f t="shared" si="100"/>
        <v>0</v>
      </c>
      <c r="AI103" s="34">
        <f t="shared" si="100"/>
        <v>0</v>
      </c>
      <c r="AJ103" s="34">
        <f t="shared" si="100"/>
        <v>0</v>
      </c>
      <c r="AK103" s="210" t="str">
        <f t="shared" si="98"/>
        <v>In Balance</v>
      </c>
    </row>
    <row r="104" spans="2:37" outlineLevel="2" x14ac:dyDescent="0.2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2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Options'!$H$3,(1+$I105)*Other!$H105,IF(Other!$J105='Drop Down Options'!$H$4,(1+Other!$K105)*Other!$H105,IF(Other!$J105='Drop Down Options'!$H$5,Other!$H105+Other!$L105,IF($J105='Drop Down Options'!$H$6,Other!$M105,"CHECK")))), 0)</f>
        <v>0</v>
      </c>
      <c r="P105" s="29">
        <f t="shared" ref="P105:P117" si="101">ROUND(($O105-$H105),0)</f>
        <v>0</v>
      </c>
      <c r="Q105" s="31">
        <f t="shared" ref="Q105:Q118" si="102">IFERROR(P105/H105, 0)</f>
        <v>0</v>
      </c>
      <c r="R105" s="29">
        <f t="shared" ref="R105:R114" si="103">ROUND(($O105-$F105),0)</f>
        <v>0</v>
      </c>
      <c r="S105" s="31">
        <f t="shared" si="84"/>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4">SUM(X105:AI105)</f>
        <v>0</v>
      </c>
      <c r="AK105" s="195" t="str">
        <f t="shared" ref="AK105:AK118" si="105">IF(AJ105=O105,"In Balance",CONCATENATE("Out of Balance by $",AJ105-O105))</f>
        <v>In Balance</v>
      </c>
    </row>
    <row r="106" spans="2:37" outlineLevel="2" x14ac:dyDescent="0.2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Options'!$H$3,(1+$I106)*Other!$H106,IF(Other!$J106='Drop Down Options'!$H$4,(1+Other!$K106)*Other!$H106,IF(Other!$J106='Drop Down Options'!$H$5,Other!$H106+Other!$L106,IF($J106='Drop Down Options'!$H$6,Other!$M106,"CHECK")))), 0)</f>
        <v>0</v>
      </c>
      <c r="P106" s="29">
        <f t="shared" si="101"/>
        <v>0</v>
      </c>
      <c r="Q106" s="31">
        <f t="shared" si="102"/>
        <v>0</v>
      </c>
      <c r="R106" s="29">
        <f t="shared" si="103"/>
        <v>0</v>
      </c>
      <c r="S106" s="31">
        <f t="shared" si="84"/>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4"/>
        <v>0</v>
      </c>
      <c r="AK106" s="195" t="str">
        <f t="shared" si="105"/>
        <v>In Balance</v>
      </c>
    </row>
    <row r="107" spans="2:37" outlineLevel="2" x14ac:dyDescent="0.2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Options'!$H$3,(1+$I107)*Other!$H107,IF(Other!$J107='Drop Down Options'!$H$4,(1+Other!$K107)*Other!$H107,IF(Other!$J107='Drop Down Options'!$H$5,Other!$H107+Other!$L107,IF($J107='Drop Down Options'!$H$6,Other!$M107,"CHECK")))), 0)</f>
        <v>0</v>
      </c>
      <c r="P107" s="29">
        <f t="shared" si="101"/>
        <v>0</v>
      </c>
      <c r="Q107" s="31">
        <f t="shared" si="102"/>
        <v>0</v>
      </c>
      <c r="R107" s="29">
        <f t="shared" si="103"/>
        <v>0</v>
      </c>
      <c r="S107" s="31">
        <f t="shared" si="84"/>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4"/>
        <v>0</v>
      </c>
      <c r="AK107" s="195" t="str">
        <f t="shared" si="105"/>
        <v>In Balance</v>
      </c>
    </row>
    <row r="108" spans="2:37" outlineLevel="2" x14ac:dyDescent="0.2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Options'!$H$3,(1+$I108)*Other!$H108,IF(Other!$J108='Drop Down Options'!$H$4,(1+Other!$K108)*Other!$H108,IF(Other!$J108='Drop Down Options'!$H$5,Other!$H108+Other!$L108,IF($J108='Drop Down Options'!$H$6,Other!$M108,"CHECK")))), 0)</f>
        <v>0</v>
      </c>
      <c r="P108" s="29">
        <f t="shared" si="101"/>
        <v>0</v>
      </c>
      <c r="Q108" s="31">
        <f t="shared" si="102"/>
        <v>0</v>
      </c>
      <c r="R108" s="29">
        <f t="shared" si="103"/>
        <v>0</v>
      </c>
      <c r="S108" s="31">
        <f t="shared" si="84"/>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4"/>
        <v>0</v>
      </c>
      <c r="AK108" s="195" t="str">
        <f t="shared" si="105"/>
        <v>In Balance</v>
      </c>
    </row>
    <row r="109" spans="2:37" outlineLevel="2" x14ac:dyDescent="0.2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Options'!$H$3,(1+$I109)*Other!$H109,IF(Other!$J109='Drop Down Options'!$H$4,(1+Other!$K109)*Other!$H109,IF(Other!$J109='Drop Down Options'!$H$5,Other!$H109+Other!$L109,IF($J109='Drop Down Options'!$H$6,Other!$M109,"CHECK")))), 0)</f>
        <v>0</v>
      </c>
      <c r="P109" s="29">
        <f t="shared" si="101"/>
        <v>0</v>
      </c>
      <c r="Q109" s="31">
        <f t="shared" si="102"/>
        <v>0</v>
      </c>
      <c r="R109" s="29">
        <f t="shared" si="103"/>
        <v>0</v>
      </c>
      <c r="S109" s="31">
        <f t="shared" si="84"/>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4"/>
        <v>0</v>
      </c>
      <c r="AK109" s="195" t="str">
        <f t="shared" si="105"/>
        <v>In Balance</v>
      </c>
    </row>
    <row r="110" spans="2:37" outlineLevel="2" x14ac:dyDescent="0.2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Options'!$H$3,(1+$I110)*Other!$H110,IF(Other!$J110='Drop Down Options'!$H$4,(1+Other!$K110)*Other!$H110,IF(Other!$J110='Drop Down Options'!$H$5,Other!$H110+Other!$L110,IF($J110='Drop Down Options'!$H$6,Other!$M110,"CHECK")))), 0)</f>
        <v>0</v>
      </c>
      <c r="P110" s="29">
        <f t="shared" si="101"/>
        <v>0</v>
      </c>
      <c r="Q110" s="31">
        <f t="shared" si="102"/>
        <v>0</v>
      </c>
      <c r="R110" s="29">
        <f t="shared" si="103"/>
        <v>0</v>
      </c>
      <c r="S110" s="31">
        <f t="shared" si="84"/>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4"/>
        <v>0</v>
      </c>
      <c r="AK110" s="195" t="str">
        <f t="shared" si="105"/>
        <v>In Balance</v>
      </c>
    </row>
    <row r="111" spans="2:37" outlineLevel="2" x14ac:dyDescent="0.2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Options'!$H$3,(1+$I111)*Other!$H111,IF(Other!$J111='Drop Down Options'!$H$4,(1+Other!$K111)*Other!$H111,IF(Other!$J111='Drop Down Options'!$H$5,Other!$H111+Other!$L111,IF($J111='Drop Down Options'!$H$6,Other!$M111,"CHECK")))), 0)</f>
        <v>0</v>
      </c>
      <c r="P111" s="29">
        <f t="shared" si="101"/>
        <v>0</v>
      </c>
      <c r="Q111" s="31">
        <f t="shared" si="102"/>
        <v>0</v>
      </c>
      <c r="R111" s="29">
        <f t="shared" si="103"/>
        <v>0</v>
      </c>
      <c r="S111" s="31">
        <f t="shared" si="84"/>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4"/>
        <v>0</v>
      </c>
      <c r="AK111" s="195" t="str">
        <f t="shared" si="105"/>
        <v>In Balance</v>
      </c>
    </row>
    <row r="112" spans="2:37" outlineLevel="2" x14ac:dyDescent="0.2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Options'!$H$3,(1+$I112)*Other!$H112,IF(Other!$J112='Drop Down Options'!$H$4,(1+Other!$K112)*Other!$H112,IF(Other!$J112='Drop Down Options'!$H$5,Other!$H112+Other!$L112,IF($J112='Drop Down Options'!$H$6,Other!$M112,"CHECK")))), 0)</f>
        <v>0</v>
      </c>
      <c r="P112" s="29">
        <f t="shared" si="101"/>
        <v>0</v>
      </c>
      <c r="Q112" s="31">
        <f t="shared" si="102"/>
        <v>0</v>
      </c>
      <c r="R112" s="29">
        <f t="shared" si="103"/>
        <v>0</v>
      </c>
      <c r="S112" s="31">
        <f t="shared" si="84"/>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4"/>
        <v>0</v>
      </c>
      <c r="AK112" s="195" t="str">
        <f t="shared" si="105"/>
        <v>In Balance</v>
      </c>
    </row>
    <row r="113" spans="2:37" outlineLevel="2" x14ac:dyDescent="0.25">
      <c r="B113" s="172">
        <v>108</v>
      </c>
      <c r="C113" s="192">
        <v>4510.1000000000004</v>
      </c>
      <c r="D113" s="193" t="s">
        <v>684</v>
      </c>
      <c r="E113" s="13"/>
      <c r="F113" s="13"/>
      <c r="G113" s="13"/>
      <c r="H113" s="29">
        <f>IFERROR(($G113/'FY 2026-27 Budget Summary'!$F$8)*12, 0)</f>
        <v>0</v>
      </c>
      <c r="I113" s="30">
        <f>'Assumptions - Arch'!$C$22</f>
        <v>7.0000000000000007E-2</v>
      </c>
      <c r="J113" s="13" t="s">
        <v>591</v>
      </c>
      <c r="K113" s="348"/>
      <c r="L113" s="349"/>
      <c r="M113" s="349"/>
      <c r="N113" s="15"/>
      <c r="O113" s="77">
        <f>ROUND(IF($J113='Drop Down Options'!$H$3,(1+$I113)*Other!$H113,IF(Other!$J113='Drop Down Options'!$H$4,(1+Other!$K113)*Other!$H113,IF(Other!$J113='Drop Down Options'!$H$5,Other!$H113+Other!$L113,IF($J113='Drop Down Options'!$H$6,Other!$M113,"CHECK")))), 0)</f>
        <v>0</v>
      </c>
      <c r="P113" s="29">
        <f t="shared" si="101"/>
        <v>0</v>
      </c>
      <c r="Q113" s="31">
        <f t="shared" si="102"/>
        <v>0</v>
      </c>
      <c r="R113" s="29">
        <f t="shared" si="103"/>
        <v>0</v>
      </c>
      <c r="S113" s="31">
        <f t="shared" si="84"/>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4"/>
        <v>0</v>
      </c>
      <c r="AK113" s="195" t="str">
        <f t="shared" si="105"/>
        <v>In Balance</v>
      </c>
    </row>
    <row r="114" spans="2:37" outlineLevel="2" x14ac:dyDescent="0.25">
      <c r="B114" s="172">
        <v>109</v>
      </c>
      <c r="C114" s="192">
        <v>4510.2</v>
      </c>
      <c r="D114" s="193" t="s">
        <v>564</v>
      </c>
      <c r="E114" s="13"/>
      <c r="F114" s="13"/>
      <c r="G114" s="13"/>
      <c r="H114" s="29">
        <f>IFERROR(($G114/'FY 2026-27 Budget Summary'!$F$8)*12, 0)</f>
        <v>0</v>
      </c>
      <c r="I114" s="30">
        <f>'Assumptions - Arch'!$C$23</f>
        <v>0.05</v>
      </c>
      <c r="J114" s="13" t="s">
        <v>591</v>
      </c>
      <c r="K114" s="348"/>
      <c r="L114" s="349"/>
      <c r="M114" s="349"/>
      <c r="N114" s="15"/>
      <c r="O114" s="29">
        <f>ROUND(IF($J114='Drop Down Options'!$H$3,(1+$I114)*Other!$H114,IF(Other!$J114='Drop Down Options'!$H$4,(1+Other!$K114)*Other!$H114,IF(Other!$J114='Drop Down Options'!$H$5,Other!$H114+Other!$L114,IF($J114='Drop Down Options'!$H$6,Other!$M114,"CHECK")))), 0)</f>
        <v>0</v>
      </c>
      <c r="P114" s="29">
        <f t="shared" si="101"/>
        <v>0</v>
      </c>
      <c r="Q114" s="31">
        <f t="shared" si="102"/>
        <v>0</v>
      </c>
      <c r="R114" s="29">
        <f t="shared" si="103"/>
        <v>0</v>
      </c>
      <c r="S114" s="31">
        <f t="shared" si="84"/>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4"/>
        <v>0</v>
      </c>
      <c r="AK114" s="195" t="str">
        <f t="shared" si="105"/>
        <v>In Balance</v>
      </c>
    </row>
    <row r="115" spans="2:37" outlineLevel="2" x14ac:dyDescent="0.2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2"/>
        <v>0</v>
      </c>
      <c r="R115" s="40">
        <f>SUM(R113:R114)</f>
        <v>0</v>
      </c>
      <c r="S115" s="46">
        <f t="shared" si="84"/>
        <v>0</v>
      </c>
      <c r="T115" s="235"/>
      <c r="U115" s="238"/>
      <c r="W115" s="239"/>
      <c r="X115" s="240">
        <f>X113+X114</f>
        <v>0</v>
      </c>
      <c r="Y115" s="240">
        <f t="shared" ref="Y115:AJ115" si="106">Y113+Y114</f>
        <v>0</v>
      </c>
      <c r="Z115" s="240">
        <f t="shared" si="106"/>
        <v>0</v>
      </c>
      <c r="AA115" s="240">
        <f t="shared" si="106"/>
        <v>0</v>
      </c>
      <c r="AB115" s="240">
        <f t="shared" si="106"/>
        <v>0</v>
      </c>
      <c r="AC115" s="240">
        <f t="shared" si="106"/>
        <v>0</v>
      </c>
      <c r="AD115" s="240">
        <f t="shared" si="106"/>
        <v>0</v>
      </c>
      <c r="AE115" s="240">
        <f t="shared" si="106"/>
        <v>0</v>
      </c>
      <c r="AF115" s="240">
        <f t="shared" si="106"/>
        <v>0</v>
      </c>
      <c r="AG115" s="240">
        <f t="shared" si="106"/>
        <v>0</v>
      </c>
      <c r="AH115" s="240">
        <f t="shared" si="106"/>
        <v>0</v>
      </c>
      <c r="AI115" s="240">
        <f t="shared" si="106"/>
        <v>0</v>
      </c>
      <c r="AJ115" s="240">
        <f t="shared" si="106"/>
        <v>0</v>
      </c>
      <c r="AK115" s="241" t="str">
        <f t="shared" si="105"/>
        <v>In Balance</v>
      </c>
    </row>
    <row r="116" spans="2:37" outlineLevel="2" x14ac:dyDescent="0.2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Options'!$H$3,(1+$I116)*Other!$H116,IF(Other!$J116='Drop Down Options'!$H$4,(1+Other!$K116)*Other!$H116,IF(Other!$J116='Drop Down Options'!$H$5,Other!$H116+Other!$L116,IF($J116='Drop Down Options'!$H$6,Other!$M116,"CHECK")))), 0)</f>
        <v>0</v>
      </c>
      <c r="P116" s="29">
        <f t="shared" si="101"/>
        <v>0</v>
      </c>
      <c r="Q116" s="31">
        <f t="shared" si="102"/>
        <v>0</v>
      </c>
      <c r="R116" s="29">
        <f t="shared" ref="R116:R117" si="107">ROUND(($O116-$F116),0)</f>
        <v>0</v>
      </c>
      <c r="S116" s="31">
        <f t="shared" si="84"/>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08">SUM(X116:AI116)</f>
        <v>0</v>
      </c>
      <c r="AK116" s="195" t="str">
        <f t="shared" si="105"/>
        <v>In Balance</v>
      </c>
    </row>
    <row r="117" spans="2:37" outlineLevel="2" x14ac:dyDescent="0.2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Options'!$H$3,(1+$I117)*Other!$H117,IF(Other!$J117='Drop Down Options'!$H$4,(1+Other!$K117)*Other!$H117,IF(Other!$J117='Drop Down Options'!$H$5,Other!$H117+Other!$L117,IF($J117='Drop Down Options'!$H$6,Other!$M117,"CHECK")))), 0)</f>
        <v>0</v>
      </c>
      <c r="P117" s="29">
        <f t="shared" si="101"/>
        <v>0</v>
      </c>
      <c r="Q117" s="31">
        <f t="shared" si="102"/>
        <v>0</v>
      </c>
      <c r="R117" s="29">
        <f t="shared" si="107"/>
        <v>0</v>
      </c>
      <c r="S117" s="31">
        <f t="shared" si="84"/>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08"/>
        <v>0</v>
      </c>
      <c r="AK117" s="195" t="str">
        <f t="shared" si="105"/>
        <v>In Balance</v>
      </c>
    </row>
    <row r="118" spans="2:37" s="208" customFormat="1" outlineLevel="1" x14ac:dyDescent="0.25">
      <c r="B118" s="172">
        <v>113</v>
      </c>
      <c r="C118" s="205" t="s">
        <v>865</v>
      </c>
      <c r="D118" s="206" t="s">
        <v>616</v>
      </c>
      <c r="E118" s="34">
        <f>SUM(E105:E112)+E115+SUM(E116:E117)</f>
        <v>0</v>
      </c>
      <c r="F118" s="34">
        <f>SUM(F105:F112)+F115+SUM(F116:F117)</f>
        <v>0</v>
      </c>
      <c r="G118" s="34">
        <f t="shared" ref="G118" si="109">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2"/>
        <v>0</v>
      </c>
      <c r="R118" s="34">
        <f>SUM(R105:R112)+R115+SUM(R116:R117)</f>
        <v>0</v>
      </c>
      <c r="S118" s="36">
        <f t="shared" si="84"/>
        <v>0</v>
      </c>
      <c r="T118" s="206" t="str">
        <f>IF(AND(ABS(Q118)&gt;'Assumptions - Arch'!$D$54, ABS(P118)&gt;'Assumptions - Arch'!$D$55), "Variance Explanation Required", "Variance Explanation Not Required")</f>
        <v>Variance Explanation Not Required</v>
      </c>
      <c r="U118" s="207"/>
      <c r="W118" s="209"/>
      <c r="X118" s="34">
        <f t="shared" ref="X118:AJ118" si="110">SUM(X105:X112)+X115+SUM(X116:X117)</f>
        <v>0</v>
      </c>
      <c r="Y118" s="34">
        <f t="shared" si="110"/>
        <v>0</v>
      </c>
      <c r="Z118" s="34">
        <f t="shared" si="110"/>
        <v>0</v>
      </c>
      <c r="AA118" s="34">
        <f t="shared" si="110"/>
        <v>0</v>
      </c>
      <c r="AB118" s="34">
        <f t="shared" si="110"/>
        <v>0</v>
      </c>
      <c r="AC118" s="34">
        <f t="shared" si="110"/>
        <v>0</v>
      </c>
      <c r="AD118" s="34">
        <f t="shared" si="110"/>
        <v>0</v>
      </c>
      <c r="AE118" s="34">
        <f t="shared" si="110"/>
        <v>0</v>
      </c>
      <c r="AF118" s="34">
        <f t="shared" si="110"/>
        <v>0</v>
      </c>
      <c r="AG118" s="34">
        <f t="shared" si="110"/>
        <v>0</v>
      </c>
      <c r="AH118" s="34">
        <f t="shared" si="110"/>
        <v>0</v>
      </c>
      <c r="AI118" s="34">
        <f t="shared" si="110"/>
        <v>0</v>
      </c>
      <c r="AJ118" s="34">
        <f t="shared" si="110"/>
        <v>0</v>
      </c>
      <c r="AK118" s="210" t="str">
        <f t="shared" si="105"/>
        <v>In Balance</v>
      </c>
    </row>
    <row r="119" spans="2:37" outlineLevel="2" x14ac:dyDescent="0.2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2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Options'!$H$3,(1+$I120)*Other!$H120,IF(Other!$J120='Drop Down Options'!$H$4,(1+Other!$K120)*Other!$H120,IF(Other!$J120='Drop Down Options'!$H$5,Other!$H120+Other!$L120,IF($J120='Drop Down Options'!$H$6,Other!$M120,"CHECK")))), 0)</f>
        <v>0</v>
      </c>
      <c r="P120" s="29">
        <f t="shared" ref="P120:P140" si="111">ROUND(($O120-$H120),0)</f>
        <v>0</v>
      </c>
      <c r="Q120" s="31">
        <f t="shared" ref="Q120:Q144" si="112">IFERROR(P120/H120, 0)</f>
        <v>0</v>
      </c>
      <c r="R120" s="29">
        <f t="shared" ref="R120:R126" si="113">ROUND(($O120-$F120),0)</f>
        <v>0</v>
      </c>
      <c r="S120" s="31">
        <f t="shared" si="84"/>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4">SUM(X120:AI120)</f>
        <v>0</v>
      </c>
      <c r="AK120" s="195" t="str">
        <f t="shared" ref="AK120:AK144" si="115">IF(AJ120=O120,"In Balance",CONCATENATE("Out of Balance by $",AJ120-O120))</f>
        <v>In Balance</v>
      </c>
    </row>
    <row r="121" spans="2:37" outlineLevel="2" x14ac:dyDescent="0.2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Options'!$H$3,(1+$I121)*Other!$H121,IF(Other!$J121='Drop Down Options'!$H$4,(1+Other!$K121)*Other!$H121,IF(Other!$J121='Drop Down Options'!$H$5,Other!$H121+Other!$L121,IF($J121='Drop Down Options'!$H$6,Other!$M121,"CHECK")))), 0)</f>
        <v>0</v>
      </c>
      <c r="P121" s="29">
        <f t="shared" si="111"/>
        <v>0</v>
      </c>
      <c r="Q121" s="31">
        <f t="shared" si="112"/>
        <v>0</v>
      </c>
      <c r="R121" s="29">
        <f t="shared" si="113"/>
        <v>0</v>
      </c>
      <c r="S121" s="31">
        <f t="shared" si="84"/>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4"/>
        <v>0</v>
      </c>
      <c r="AK121" s="195" t="str">
        <f t="shared" si="115"/>
        <v>In Balance</v>
      </c>
    </row>
    <row r="122" spans="2:37" outlineLevel="2" x14ac:dyDescent="0.2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Options'!$H$3,(1+$I122)*Other!$H122,IF(Other!$J122='Drop Down Options'!$H$4,(1+Other!$K122)*Other!$H122,IF(Other!$J122='Drop Down Options'!$H$5,Other!$H122+Other!$L122,IF($J122='Drop Down Options'!$H$6,Other!$M122,"CHECK")))), 0)</f>
        <v>0</v>
      </c>
      <c r="P122" s="29">
        <f t="shared" si="111"/>
        <v>0</v>
      </c>
      <c r="Q122" s="31">
        <f t="shared" si="112"/>
        <v>0</v>
      </c>
      <c r="R122" s="29">
        <f t="shared" si="113"/>
        <v>0</v>
      </c>
      <c r="S122" s="31">
        <f t="shared" si="84"/>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4"/>
        <v>0</v>
      </c>
      <c r="AK122" s="195" t="str">
        <f t="shared" si="115"/>
        <v>In Balance</v>
      </c>
    </row>
    <row r="123" spans="2:37" outlineLevel="2" x14ac:dyDescent="0.2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Options'!$H$3,(1+$I123)*Other!$H123,IF(Other!$J123='Drop Down Options'!$H$4,(1+Other!$K123)*Other!$H123,IF(Other!$J123='Drop Down Options'!$H$5,Other!$H123+Other!$L123,IF($J123='Drop Down Options'!$H$6,Other!$M123,"CHECK")))), 0)</f>
        <v>0</v>
      </c>
      <c r="P123" s="29">
        <f t="shared" si="111"/>
        <v>0</v>
      </c>
      <c r="Q123" s="31">
        <f t="shared" si="112"/>
        <v>0</v>
      </c>
      <c r="R123" s="29">
        <f t="shared" si="113"/>
        <v>0</v>
      </c>
      <c r="S123" s="31">
        <f t="shared" si="84"/>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4"/>
        <v>0</v>
      </c>
      <c r="AK123" s="195" t="str">
        <f t="shared" si="115"/>
        <v>In Balance</v>
      </c>
    </row>
    <row r="124" spans="2:37" outlineLevel="2" x14ac:dyDescent="0.2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Options'!$H$3,(1+$I124)*Other!$H124,IF(Other!$J124='Drop Down Options'!$H$4,(1+Other!$K124)*Other!$H124,IF(Other!$J124='Drop Down Options'!$H$5,Other!$H124+Other!$L124,IF($J124='Drop Down Options'!$H$6,Other!$M124,"CHECK")))), 0)</f>
        <v>0</v>
      </c>
      <c r="P124" s="29">
        <f t="shared" si="111"/>
        <v>0</v>
      </c>
      <c r="Q124" s="31">
        <f t="shared" si="112"/>
        <v>0</v>
      </c>
      <c r="R124" s="29">
        <f t="shared" si="113"/>
        <v>0</v>
      </c>
      <c r="S124" s="31">
        <f t="shared" si="84"/>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4"/>
        <v>0</v>
      </c>
      <c r="AK124" s="195" t="str">
        <f t="shared" si="115"/>
        <v>In Balance</v>
      </c>
    </row>
    <row r="125" spans="2:37" outlineLevel="2" x14ac:dyDescent="0.2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Options'!$H$3,(1+$I125)*Other!$H125,IF(Other!$J125='Drop Down Options'!$H$4,(1+Other!$K125)*Other!$H125,IF(Other!$J125='Drop Down Options'!$H$5,Other!$H125+Other!$L125,IF($J125='Drop Down Options'!$H$6,Other!$M125,"CHECK")))), 0)</f>
        <v>0</v>
      </c>
      <c r="P125" s="29">
        <f t="shared" si="111"/>
        <v>0</v>
      </c>
      <c r="Q125" s="31">
        <f t="shared" si="112"/>
        <v>0</v>
      </c>
      <c r="R125" s="29">
        <f t="shared" si="113"/>
        <v>0</v>
      </c>
      <c r="S125" s="31">
        <f t="shared" si="84"/>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4"/>
        <v>0</v>
      </c>
      <c r="AK125" s="195" t="str">
        <f t="shared" si="115"/>
        <v>In Balance</v>
      </c>
    </row>
    <row r="126" spans="2:37" outlineLevel="2" x14ac:dyDescent="0.2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Options'!$H$3,(1+$I126)*Other!$H126,IF(Other!$J126='Drop Down Options'!$H$4,(1+Other!$K126)*Other!$H126,IF(Other!$J126='Drop Down Options'!$H$5,Other!$H126+Other!$L126,IF($J126='Drop Down Options'!$H$6,Other!$M126,"CHECK")))), 0)</f>
        <v>0</v>
      </c>
      <c r="P126" s="29">
        <f t="shared" si="111"/>
        <v>0</v>
      </c>
      <c r="Q126" s="31">
        <f t="shared" si="112"/>
        <v>0</v>
      </c>
      <c r="R126" s="29">
        <f t="shared" si="113"/>
        <v>0</v>
      </c>
      <c r="S126" s="31">
        <f t="shared" si="84"/>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4"/>
        <v>0</v>
      </c>
      <c r="AK126" s="195" t="str">
        <f t="shared" si="115"/>
        <v>In Balance</v>
      </c>
    </row>
    <row r="127" spans="2:37" s="243" customFormat="1" ht="13.5" customHeight="1" outlineLevel="2" x14ac:dyDescent="0.2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2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2"/>
        <v>0</v>
      </c>
      <c r="R128" s="40">
        <f>SUM(R126:R127)</f>
        <v>0</v>
      </c>
      <c r="S128" s="46">
        <f t="shared" si="84"/>
        <v>0</v>
      </c>
      <c r="T128" s="235"/>
      <c r="U128" s="238"/>
      <c r="W128" s="239"/>
      <c r="X128" s="240">
        <f>X126+X127</f>
        <v>0</v>
      </c>
      <c r="Y128" s="240">
        <f t="shared" ref="Y128:AJ128" si="116">Y126+Y127</f>
        <v>0</v>
      </c>
      <c r="Z128" s="240">
        <f t="shared" si="116"/>
        <v>0</v>
      </c>
      <c r="AA128" s="240">
        <f t="shared" si="116"/>
        <v>0</v>
      </c>
      <c r="AB128" s="240">
        <f t="shared" si="116"/>
        <v>0</v>
      </c>
      <c r="AC128" s="240">
        <f t="shared" si="116"/>
        <v>0</v>
      </c>
      <c r="AD128" s="240">
        <f t="shared" si="116"/>
        <v>0</v>
      </c>
      <c r="AE128" s="240">
        <f t="shared" si="116"/>
        <v>0</v>
      </c>
      <c r="AF128" s="240">
        <f t="shared" si="116"/>
        <v>0</v>
      </c>
      <c r="AG128" s="240">
        <f t="shared" si="116"/>
        <v>0</v>
      </c>
      <c r="AH128" s="240">
        <f t="shared" si="116"/>
        <v>0</v>
      </c>
      <c r="AI128" s="240">
        <f t="shared" si="116"/>
        <v>0</v>
      </c>
      <c r="AJ128" s="240">
        <f t="shared" si="116"/>
        <v>0</v>
      </c>
      <c r="AK128" s="241" t="str">
        <f t="shared" si="115"/>
        <v>In Balance</v>
      </c>
    </row>
    <row r="129" spans="2:37" outlineLevel="2" x14ac:dyDescent="0.2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Options'!$H$3,(1+$I129)*Other!$H129,IF(Other!$J129='Drop Down Options'!$H$4,(1+Other!$K129)*Other!$H129,IF(Other!$J129='Drop Down Options'!$H$5,Other!$H129+Other!$L129,IF($J129='Drop Down Options'!$H$6,Other!$M129,"CHECK")))), 0)</f>
        <v>0</v>
      </c>
      <c r="P129" s="29">
        <f t="shared" si="111"/>
        <v>0</v>
      </c>
      <c r="Q129" s="31">
        <f t="shared" si="112"/>
        <v>0</v>
      </c>
      <c r="R129" s="29">
        <f t="shared" ref="R129:R135" si="117">ROUND(($O129-$F129),0)</f>
        <v>0</v>
      </c>
      <c r="S129" s="31">
        <f t="shared" si="84"/>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18">SUM(X129:AI129)</f>
        <v>0</v>
      </c>
      <c r="AK129" s="195" t="str">
        <f t="shared" si="115"/>
        <v>In Balance</v>
      </c>
    </row>
    <row r="130" spans="2:37" outlineLevel="2" x14ac:dyDescent="0.2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Options'!$H$3,(1+$I130)*Other!$H130,IF(Other!$J130='Drop Down Options'!$H$4,(1+Other!$K130)*Other!$H130,IF(Other!$J130='Drop Down Options'!$H$5,Other!$H130+Other!$L130,IF($J130='Drop Down Options'!$H$6,Other!$M130,"CHECK")))), 0)</f>
        <v>0</v>
      </c>
      <c r="P130" s="29">
        <f t="shared" si="111"/>
        <v>0</v>
      </c>
      <c r="Q130" s="31">
        <f t="shared" si="112"/>
        <v>0</v>
      </c>
      <c r="R130" s="29">
        <f t="shared" si="117"/>
        <v>0</v>
      </c>
      <c r="S130" s="31">
        <f t="shared" si="84"/>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18"/>
        <v>0</v>
      </c>
      <c r="AK130" s="195" t="str">
        <f t="shared" si="115"/>
        <v>In Balance</v>
      </c>
    </row>
    <row r="131" spans="2:37" outlineLevel="2" x14ac:dyDescent="0.2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Options'!$H$3,(1+$I131)*Other!$H131,IF(Other!$J131='Drop Down Options'!$H$4,(1+Other!$K131)*Other!$H131,IF(Other!$J131='Drop Down Options'!$H$5,Other!$H131+Other!$L131,IF($J131='Drop Down Options'!$H$6,Other!$M131,"CHECK")))), 0)</f>
        <v>0</v>
      </c>
      <c r="P131" s="29">
        <f t="shared" si="111"/>
        <v>0</v>
      </c>
      <c r="Q131" s="31">
        <f t="shared" si="112"/>
        <v>0</v>
      </c>
      <c r="R131" s="29">
        <f t="shared" si="117"/>
        <v>0</v>
      </c>
      <c r="S131" s="31">
        <f t="shared" si="84"/>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18"/>
        <v>0</v>
      </c>
      <c r="AK131" s="195" t="str">
        <f t="shared" si="115"/>
        <v>In Balance</v>
      </c>
    </row>
    <row r="132" spans="2:37" outlineLevel="2" x14ac:dyDescent="0.2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Options'!$H$3,(1+$I132)*Other!$H132,IF(Other!$J132='Drop Down Options'!$H$4,(1+Other!$K132)*Other!$H132,IF(Other!$J132='Drop Down Options'!$H$5,Other!$H132+Other!$L132,IF($J132='Drop Down Options'!$H$6,Other!$M132,"CHECK")))), 0)</f>
        <v>0</v>
      </c>
      <c r="P132" s="29">
        <f t="shared" si="111"/>
        <v>0</v>
      </c>
      <c r="Q132" s="31">
        <f>IFERROR(P132/H132, 0)</f>
        <v>0</v>
      </c>
      <c r="R132" s="29">
        <f t="shared" si="117"/>
        <v>0</v>
      </c>
      <c r="S132" s="31">
        <f t="shared" si="84"/>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18"/>
        <v>0</v>
      </c>
      <c r="AK132" s="195" t="str">
        <f t="shared" si="115"/>
        <v>In Balance</v>
      </c>
    </row>
    <row r="133" spans="2:37" outlineLevel="2" x14ac:dyDescent="0.2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Options'!$H$3,(1+$I133)*Other!$H133,IF(Other!$J133='Drop Down Options'!$H$4,(1+Other!$K133)*Other!$H133,IF(Other!$J133='Drop Down Options'!$H$5,Other!$H133+Other!$L133,IF($J133='Drop Down Options'!$H$6,Other!$M133,"CHECK")))), 0)</f>
        <v>0</v>
      </c>
      <c r="P133" s="29">
        <f t="shared" si="111"/>
        <v>0</v>
      </c>
      <c r="Q133" s="31">
        <f t="shared" si="112"/>
        <v>0</v>
      </c>
      <c r="R133" s="29">
        <f t="shared" si="117"/>
        <v>0</v>
      </c>
      <c r="S133" s="31">
        <f t="shared" si="84"/>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18"/>
        <v>0</v>
      </c>
      <c r="AK133" s="195" t="str">
        <f t="shared" si="115"/>
        <v>In Balance</v>
      </c>
    </row>
    <row r="134" spans="2:37" outlineLevel="2" x14ac:dyDescent="0.2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Options'!$H$3,(1+$I134)*Other!$H134,IF(Other!$J134='Drop Down Options'!$H$4,(1+Other!$K134)*Other!$H134,IF(Other!$J134='Drop Down Options'!$H$5,Other!$H134+Other!$L134,IF($J134='Drop Down Options'!$H$6,Other!$M134,"CHECK")))), 0)</f>
        <v>0</v>
      </c>
      <c r="P134" s="29">
        <f t="shared" si="111"/>
        <v>0</v>
      </c>
      <c r="Q134" s="31">
        <f t="shared" si="112"/>
        <v>0</v>
      </c>
      <c r="R134" s="29">
        <f t="shared" si="117"/>
        <v>0</v>
      </c>
      <c r="S134" s="31">
        <f t="shared" si="84"/>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18"/>
        <v>0</v>
      </c>
      <c r="AK134" s="195" t="str">
        <f t="shared" si="115"/>
        <v>In Balance</v>
      </c>
    </row>
    <row r="135" spans="2:37" outlineLevel="2" x14ac:dyDescent="0.2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Options'!$H$3,(1+$I135)*Other!$H135,IF(Other!$J135='Drop Down Options'!$H$4,(1+Other!$K135)*Other!$H135,IF(Other!$J135='Drop Down Options'!$H$5,Other!$H135+Other!$L135,IF($J135='Drop Down Options'!$H$6,Other!$M135,"CHECK")))), 0)</f>
        <v>0</v>
      </c>
      <c r="P135" s="29">
        <f t="shared" si="111"/>
        <v>0</v>
      </c>
      <c r="Q135" s="31">
        <f t="shared" si="112"/>
        <v>0</v>
      </c>
      <c r="R135" s="29">
        <f t="shared" si="117"/>
        <v>0</v>
      </c>
      <c r="S135" s="31">
        <f t="shared" si="84"/>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18"/>
        <v>0</v>
      </c>
      <c r="AK135" s="195" t="str">
        <f t="shared" si="115"/>
        <v>In Balance</v>
      </c>
    </row>
    <row r="136" spans="2:37" outlineLevel="2" x14ac:dyDescent="0.2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2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Options'!$H$3,(1+$I137)*Other!$H137,IF(Other!$J137='Drop Down Options'!$H$4,(1+Other!$K137)*Other!$H137,IF(Other!$J137='Drop Down Options'!$H$5,Other!$H137+Other!$L137,IF($J137='Drop Down Options'!$H$6,Other!$M137,"CHECK")))), 0)</f>
        <v>0</v>
      </c>
      <c r="P137" s="29">
        <f t="shared" si="111"/>
        <v>0</v>
      </c>
      <c r="Q137" s="31">
        <f t="shared" si="112"/>
        <v>0</v>
      </c>
      <c r="R137" s="29">
        <f>ROUND(($O137-$F137),0)</f>
        <v>0</v>
      </c>
      <c r="S137" s="31">
        <f t="shared" si="84"/>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18"/>
        <v>0</v>
      </c>
      <c r="AK137" s="195" t="str">
        <f t="shared" si="115"/>
        <v>In Balance</v>
      </c>
    </row>
    <row r="138" spans="2:37" outlineLevel="2" x14ac:dyDescent="0.2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2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Options'!$H$3,(1+$I139)*Other!$H139,IF(Other!$J139='Drop Down Options'!$H$4,(1+Other!$K139)*Other!$H139,IF(Other!$J139='Drop Down Options'!$H$5,Other!$H139+Other!$L139,IF($J139='Drop Down Options'!$H$6,Other!$M139,"CHECK")))), 0)</f>
        <v>0</v>
      </c>
      <c r="P139" s="29">
        <f t="shared" si="111"/>
        <v>0</v>
      </c>
      <c r="Q139" s="31">
        <f t="shared" si="112"/>
        <v>0</v>
      </c>
      <c r="R139" s="29">
        <f t="shared" ref="R139:R140" si="119">ROUND(($O139-$F139),0)</f>
        <v>0</v>
      </c>
      <c r="S139" s="31">
        <f t="shared" si="84"/>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18"/>
        <v>0</v>
      </c>
      <c r="AK139" s="195" t="str">
        <f t="shared" si="115"/>
        <v>In Balance</v>
      </c>
    </row>
    <row r="140" spans="2:37" outlineLevel="2" x14ac:dyDescent="0.2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Options'!$H$3,(1+$I140)*Other!$H140,IF(Other!$J140='Drop Down Options'!$H$4,(1+Other!$K140)*Other!$H140,IF(Other!$J140='Drop Down Options'!$H$5,Other!$H140+Other!$L140,IF($J140='Drop Down Options'!$H$6,Other!$M140,"CHECK")))), 0)</f>
        <v>0</v>
      </c>
      <c r="P140" s="29">
        <f t="shared" si="111"/>
        <v>0</v>
      </c>
      <c r="Q140" s="31">
        <f t="shared" si="112"/>
        <v>0</v>
      </c>
      <c r="R140" s="29">
        <f t="shared" si="119"/>
        <v>0</v>
      </c>
      <c r="S140" s="31">
        <f t="shared" si="84"/>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18"/>
        <v>0</v>
      </c>
      <c r="AK140" s="195" t="str">
        <f t="shared" si="115"/>
        <v>In Balance</v>
      </c>
    </row>
    <row r="141" spans="2:37" outlineLevel="2" x14ac:dyDescent="0.2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2"/>
        <v>0</v>
      </c>
      <c r="R141" s="40">
        <f>SUM(R139:R140)</f>
        <v>0</v>
      </c>
      <c r="S141" s="730">
        <f t="shared" si="84"/>
        <v>0</v>
      </c>
      <c r="T141" s="245"/>
      <c r="U141" s="246"/>
      <c r="W141" s="239"/>
      <c r="X141" s="240">
        <f>X139+X140</f>
        <v>0</v>
      </c>
      <c r="Y141" s="240">
        <f t="shared" ref="Y141:AJ141" si="120">Y139+Y140</f>
        <v>0</v>
      </c>
      <c r="Z141" s="240">
        <f t="shared" si="120"/>
        <v>0</v>
      </c>
      <c r="AA141" s="240">
        <f t="shared" si="120"/>
        <v>0</v>
      </c>
      <c r="AB141" s="240">
        <f t="shared" si="120"/>
        <v>0</v>
      </c>
      <c r="AC141" s="240">
        <f t="shared" si="120"/>
        <v>0</v>
      </c>
      <c r="AD141" s="240">
        <f t="shared" si="120"/>
        <v>0</v>
      </c>
      <c r="AE141" s="240">
        <f t="shared" si="120"/>
        <v>0</v>
      </c>
      <c r="AF141" s="240">
        <f t="shared" si="120"/>
        <v>0</v>
      </c>
      <c r="AG141" s="240">
        <f t="shared" si="120"/>
        <v>0</v>
      </c>
      <c r="AH141" s="240">
        <f t="shared" si="120"/>
        <v>0</v>
      </c>
      <c r="AI141" s="240">
        <f t="shared" si="120"/>
        <v>0</v>
      </c>
      <c r="AJ141" s="240">
        <f t="shared" si="120"/>
        <v>0</v>
      </c>
      <c r="AK141" s="241" t="str">
        <f t="shared" si="115"/>
        <v>In Balance</v>
      </c>
    </row>
    <row r="142" spans="2:37" s="208" customFormat="1" outlineLevel="1" x14ac:dyDescent="0.2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2"/>
        <v>0</v>
      </c>
      <c r="R142" s="34">
        <f>SUM(R120:R125)+R128+SUM(R129:R138)+R141</f>
        <v>0</v>
      </c>
      <c r="S142" s="36">
        <f t="shared" ref="S142:S144" si="121">IFERROR(R142/F142, 0)</f>
        <v>0</v>
      </c>
      <c r="T142" s="206"/>
      <c r="U142" s="207"/>
      <c r="W142" s="209"/>
      <c r="X142" s="34">
        <f>SUM(X120:X125)+X128+SUM(X129:X138)+X141</f>
        <v>0</v>
      </c>
      <c r="Y142" s="34">
        <f t="shared" ref="Y142:AJ142" si="122">SUM(Y120:Y125)+Y128+SUM(Y129:Y138)+Y141</f>
        <v>0</v>
      </c>
      <c r="Z142" s="34">
        <f t="shared" si="122"/>
        <v>0</v>
      </c>
      <c r="AA142" s="34">
        <f t="shared" si="122"/>
        <v>0</v>
      </c>
      <c r="AB142" s="34">
        <f t="shared" si="122"/>
        <v>0</v>
      </c>
      <c r="AC142" s="34">
        <f t="shared" si="122"/>
        <v>0</v>
      </c>
      <c r="AD142" s="34">
        <f t="shared" si="122"/>
        <v>0</v>
      </c>
      <c r="AE142" s="34">
        <f t="shared" si="122"/>
        <v>0</v>
      </c>
      <c r="AF142" s="34">
        <f t="shared" si="122"/>
        <v>0</v>
      </c>
      <c r="AG142" s="34">
        <f t="shared" si="122"/>
        <v>0</v>
      </c>
      <c r="AH142" s="34">
        <f t="shared" si="122"/>
        <v>0</v>
      </c>
      <c r="AI142" s="34">
        <f t="shared" si="122"/>
        <v>0</v>
      </c>
      <c r="AJ142" s="34">
        <f t="shared" si="122"/>
        <v>0</v>
      </c>
      <c r="AK142" s="80" t="str">
        <f t="shared" si="115"/>
        <v>In Balance</v>
      </c>
    </row>
    <row r="143" spans="2:37" s="208" customFormat="1" x14ac:dyDescent="0.2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2"/>
        <v>0</v>
      </c>
      <c r="R143" s="43">
        <f>SUM(R142+R118+R103+R90)</f>
        <v>0</v>
      </c>
      <c r="S143" s="44">
        <f t="shared" si="121"/>
        <v>0</v>
      </c>
      <c r="T143" s="230"/>
      <c r="U143" s="231"/>
      <c r="W143" s="232"/>
      <c r="X143" s="43">
        <f>SUM(X142+X118+X103+X90)</f>
        <v>0</v>
      </c>
      <c r="Y143" s="43">
        <f t="shared" ref="Y143:AJ143" si="123">SUM(Y142+Y118+Y103+Y90)</f>
        <v>0</v>
      </c>
      <c r="Z143" s="43">
        <f t="shared" si="123"/>
        <v>0</v>
      </c>
      <c r="AA143" s="43">
        <f t="shared" si="123"/>
        <v>0</v>
      </c>
      <c r="AB143" s="43">
        <f t="shared" si="123"/>
        <v>0</v>
      </c>
      <c r="AC143" s="43">
        <f t="shared" si="123"/>
        <v>0</v>
      </c>
      <c r="AD143" s="43">
        <f t="shared" si="123"/>
        <v>0</v>
      </c>
      <c r="AE143" s="43">
        <f t="shared" si="123"/>
        <v>0</v>
      </c>
      <c r="AF143" s="43">
        <f t="shared" si="123"/>
        <v>0</v>
      </c>
      <c r="AG143" s="43">
        <f t="shared" si="123"/>
        <v>0</v>
      </c>
      <c r="AH143" s="43">
        <f t="shared" si="123"/>
        <v>0</v>
      </c>
      <c r="AI143" s="43">
        <f t="shared" si="123"/>
        <v>0</v>
      </c>
      <c r="AJ143" s="43">
        <f t="shared" si="123"/>
        <v>0</v>
      </c>
      <c r="AK143" s="81" t="str">
        <f t="shared" si="115"/>
        <v>In Balance</v>
      </c>
    </row>
    <row r="144" spans="2:37" s="256" customFormat="1" ht="23.25" customHeight="1" thickBot="1" x14ac:dyDescent="0.3">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2"/>
        <v>0</v>
      </c>
      <c r="R144" s="302">
        <f>R70-R143</f>
        <v>0</v>
      </c>
      <c r="S144" s="305">
        <f t="shared" si="121"/>
        <v>0</v>
      </c>
      <c r="T144" s="362"/>
      <c r="U144" s="363"/>
      <c r="W144" s="364"/>
      <c r="X144" s="302">
        <f t="shared" ref="X144:AJ144" si="124">X70-X143</f>
        <v>0</v>
      </c>
      <c r="Y144" s="302">
        <f t="shared" si="124"/>
        <v>0</v>
      </c>
      <c r="Z144" s="302">
        <f t="shared" si="124"/>
        <v>0</v>
      </c>
      <c r="AA144" s="302">
        <f t="shared" si="124"/>
        <v>0</v>
      </c>
      <c r="AB144" s="302">
        <f t="shared" si="124"/>
        <v>0</v>
      </c>
      <c r="AC144" s="302">
        <f t="shared" si="124"/>
        <v>0</v>
      </c>
      <c r="AD144" s="302">
        <f t="shared" si="124"/>
        <v>0</v>
      </c>
      <c r="AE144" s="302">
        <f t="shared" si="124"/>
        <v>0</v>
      </c>
      <c r="AF144" s="302">
        <f t="shared" si="124"/>
        <v>0</v>
      </c>
      <c r="AG144" s="302">
        <f t="shared" si="124"/>
        <v>0</v>
      </c>
      <c r="AH144" s="302">
        <f t="shared" si="124"/>
        <v>0</v>
      </c>
      <c r="AI144" s="302">
        <f t="shared" si="124"/>
        <v>0</v>
      </c>
      <c r="AJ144" s="302">
        <f t="shared" si="124"/>
        <v>0</v>
      </c>
      <c r="AK144" s="310" t="str">
        <f t="shared" si="115"/>
        <v>In Balance</v>
      </c>
    </row>
    <row r="145" spans="2:37" s="256" customFormat="1" ht="11.25" customHeight="1" x14ac:dyDescent="0.2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2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3">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2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25">
      <c r="B149" s="172">
        <v>144</v>
      </c>
      <c r="C149" s="192">
        <v>3430</v>
      </c>
      <c r="D149" s="193" t="s">
        <v>1186</v>
      </c>
      <c r="E149" s="13"/>
      <c r="F149" s="13"/>
      <c r="G149" s="13"/>
      <c r="H149" s="29">
        <f>IFERROR(($G149/'FY 2026-27 Budget Summary'!$F$8)*12, 0)</f>
        <v>0</v>
      </c>
      <c r="I149" s="49"/>
      <c r="J149" s="204" t="s">
        <v>844</v>
      </c>
      <c r="K149" s="32"/>
      <c r="L149" s="32"/>
      <c r="M149" s="13"/>
      <c r="N149" s="15"/>
      <c r="O149" s="29">
        <f>ROUND(IF($J149='Drop Down Options'!$H$3,(1+$I149)*Other!$H149,IF(Other!$J149='Drop Down Options'!$H$4,(1+Other!$K149)*Other!$H149,IF(Other!$J149='Drop Down Options'!$H$5,Other!$H149+Other!$L149,IF($J149='Drop Down Options'!$H$6,Other!$M149,"CHECK")))), 0)</f>
        <v>0</v>
      </c>
      <c r="P149" s="29">
        <f t="shared" ref="P149" si="125">ROUND(($O149-$H149),0)</f>
        <v>0</v>
      </c>
      <c r="Q149" s="31">
        <f t="shared" ref="Q149:Q150" si="126">IFERROR(P149/H149, 0)</f>
        <v>0</v>
      </c>
      <c r="R149" s="29">
        <f t="shared" ref="R149:R150" si="127">ROUND(($O149-$F149),0)</f>
        <v>0</v>
      </c>
      <c r="S149" s="31">
        <f t="shared" ref="S149:S151" si="12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29">SUM(X149:AI149)</f>
        <v>0</v>
      </c>
      <c r="AK149" s="195" t="str">
        <f t="shared" ref="AK149" si="130">IF(AJ149=O149,"In Balance",CONCATENATE("Out of Balance by $",AJ149-O149))</f>
        <v>In Balance</v>
      </c>
    </row>
    <row r="150" spans="2:37" s="256" customFormat="1" ht="11.25" customHeight="1" outlineLevel="1" x14ac:dyDescent="0.2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Options'!$H$6,Other!$M150,"CHECK"), 0)</f>
        <v>0</v>
      </c>
      <c r="P150" s="29">
        <f>ROUND(($O150-$H150),0)</f>
        <v>0</v>
      </c>
      <c r="Q150" s="78">
        <f t="shared" si="126"/>
        <v>0</v>
      </c>
      <c r="R150" s="29">
        <f t="shared" si="127"/>
        <v>0</v>
      </c>
      <c r="S150" s="78">
        <f t="shared" si="128"/>
        <v>0</v>
      </c>
      <c r="T150" s="219" t="str">
        <f t="shared" ref="T150" si="131">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29"/>
        <v>0</v>
      </c>
      <c r="AK150" s="195" t="str">
        <f>IF(AJ150=O150,"In Balance",CONCATENATE("Out of Balance by $",AJ150-O150))</f>
        <v>In Balance</v>
      </c>
    </row>
    <row r="151" spans="2:37" s="256" customFormat="1" ht="11.25" customHeight="1" thickBot="1" x14ac:dyDescent="0.3">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28"/>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2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2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3">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2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2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Options'!$H$6,Other!$M156,"CHECK"), 0)</f>
        <v>0</v>
      </c>
      <c r="P156" s="29">
        <f t="shared" ref="P156:P158" si="133">ROUND(($O156-$H156),0)</f>
        <v>0</v>
      </c>
      <c r="Q156" s="31">
        <f t="shared" ref="Q156:Q158" si="134">IFERROR(P156/H156, 0)</f>
        <v>0</v>
      </c>
      <c r="R156" s="29">
        <f t="shared" ref="R156:R158" si="135">ROUND(($O156-$F156),0)</f>
        <v>0</v>
      </c>
      <c r="S156" s="31">
        <f t="shared" ref="S156:S160" si="136">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37">SUM(X156:AI156)</f>
        <v>0</v>
      </c>
      <c r="AK156" s="195" t="str">
        <f>IF(AJ156=O156,"In Balance",CONCATENATE("Out of Balance by $",AJ156-O156))</f>
        <v>In Balance</v>
      </c>
    </row>
    <row r="157" spans="2:37" outlineLevel="2" x14ac:dyDescent="0.2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Options'!$H$6,Other!$M157,"CHECK"), 0)</f>
        <v>0</v>
      </c>
      <c r="P157" s="29">
        <f t="shared" si="133"/>
        <v>0</v>
      </c>
      <c r="Q157" s="31">
        <f t="shared" si="134"/>
        <v>0</v>
      </c>
      <c r="R157" s="29">
        <f t="shared" si="135"/>
        <v>0</v>
      </c>
      <c r="S157" s="31">
        <f t="shared" si="136"/>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37"/>
        <v>0</v>
      </c>
      <c r="AK157" s="195" t="str">
        <f>IF(AJ157=O157,"In Balance",CONCATENATE("Out of Balance by $",AJ157-O157))</f>
        <v>In Balance</v>
      </c>
    </row>
    <row r="158" spans="2:37" outlineLevel="2" x14ac:dyDescent="0.25">
      <c r="B158" s="172">
        <v>153</v>
      </c>
      <c r="C158" s="192">
        <v>4775</v>
      </c>
      <c r="D158" s="193" t="s">
        <v>1191</v>
      </c>
      <c r="E158" s="13"/>
      <c r="F158" s="423"/>
      <c r="G158" s="423"/>
      <c r="H158" s="29">
        <f>IFERROR(($G158/'FY 2026-27 Budget Summary'!$F$8)*12, 0)</f>
        <v>0</v>
      </c>
      <c r="I158" s="49"/>
      <c r="J158" s="204" t="s">
        <v>844</v>
      </c>
      <c r="K158" s="32"/>
      <c r="L158" s="32"/>
      <c r="M158" s="13"/>
      <c r="N158" s="15"/>
      <c r="O158" s="29">
        <f>ROUND(IF($J158='Drop Down Options'!$H$6,Other!$M158,"CHECK"), 0)</f>
        <v>0</v>
      </c>
      <c r="P158" s="29">
        <f t="shared" si="133"/>
        <v>0</v>
      </c>
      <c r="Q158" s="31">
        <f t="shared" si="134"/>
        <v>0</v>
      </c>
      <c r="R158" s="29">
        <f t="shared" si="135"/>
        <v>0</v>
      </c>
      <c r="S158" s="31">
        <f t="shared" si="136"/>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37"/>
        <v>0</v>
      </c>
      <c r="AK158" s="195" t="str">
        <f>IF(AJ158=O158,"In Balance",CONCATENATE("Out of Balance by $",AJ158-O158))</f>
        <v>In Balance</v>
      </c>
    </row>
    <row r="159" spans="2:37" s="256" customFormat="1" ht="11.25" customHeight="1" x14ac:dyDescent="0.2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8">SUM(Y155:Y156)</f>
        <v>0</v>
      </c>
      <c r="Z159" s="426">
        <f t="shared" si="138"/>
        <v>0</v>
      </c>
      <c r="AA159" s="426">
        <f t="shared" si="138"/>
        <v>0</v>
      </c>
      <c r="AB159" s="426">
        <f t="shared" si="138"/>
        <v>0</v>
      </c>
      <c r="AC159" s="426">
        <f t="shared" si="138"/>
        <v>0</v>
      </c>
      <c r="AD159" s="426">
        <f t="shared" si="138"/>
        <v>0</v>
      </c>
      <c r="AE159" s="426">
        <f t="shared" si="138"/>
        <v>0</v>
      </c>
      <c r="AF159" s="426">
        <f t="shared" si="138"/>
        <v>0</v>
      </c>
      <c r="AG159" s="426">
        <f t="shared" si="138"/>
        <v>0</v>
      </c>
      <c r="AH159" s="426">
        <f t="shared" si="138"/>
        <v>0</v>
      </c>
      <c r="AI159" s="426">
        <f t="shared" si="138"/>
        <v>0</v>
      </c>
      <c r="AJ159" s="426">
        <f t="shared" si="138"/>
        <v>0</v>
      </c>
      <c r="AK159" s="233"/>
    </row>
    <row r="160" spans="2:37" s="256" customFormat="1" ht="23.25" customHeight="1" thickBot="1" x14ac:dyDescent="0.3">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39">IFERROR(P160/H160, 0)</f>
        <v>0</v>
      </c>
      <c r="R160" s="52">
        <f>R144+R151-R159</f>
        <v>0</v>
      </c>
      <c r="S160" s="55">
        <f t="shared" si="136"/>
        <v>0</v>
      </c>
      <c r="T160" s="254"/>
      <c r="U160" s="255"/>
      <c r="W160" s="262"/>
      <c r="X160" s="52">
        <f>X144+X151-X159</f>
        <v>0</v>
      </c>
      <c r="Y160" s="52">
        <f t="shared" ref="Y160:AJ160" si="140">Y144+Y151-Y159</f>
        <v>0</v>
      </c>
      <c r="Z160" s="52">
        <f t="shared" si="140"/>
        <v>0</v>
      </c>
      <c r="AA160" s="52">
        <f t="shared" si="140"/>
        <v>0</v>
      </c>
      <c r="AB160" s="52">
        <f t="shared" si="140"/>
        <v>0</v>
      </c>
      <c r="AC160" s="52">
        <f t="shared" si="140"/>
        <v>0</v>
      </c>
      <c r="AD160" s="52">
        <f t="shared" si="140"/>
        <v>0</v>
      </c>
      <c r="AE160" s="52">
        <f t="shared" si="140"/>
        <v>0</v>
      </c>
      <c r="AF160" s="52">
        <f t="shared" si="140"/>
        <v>0</v>
      </c>
      <c r="AG160" s="52">
        <f t="shared" si="140"/>
        <v>0</v>
      </c>
      <c r="AH160" s="52">
        <f t="shared" si="140"/>
        <v>0</v>
      </c>
      <c r="AI160" s="52">
        <f t="shared" si="140"/>
        <v>0</v>
      </c>
      <c r="AJ160" s="52">
        <f t="shared" si="140"/>
        <v>0</v>
      </c>
      <c r="AK160" s="82" t="str">
        <f t="shared" ref="AK160" si="141">IF(AJ160=O160,"In Balance",CONCATENATE("Out of Balance by $",AJ160-O160))</f>
        <v>In Balance</v>
      </c>
    </row>
    <row r="161" spans="2:37" s="256" customFormat="1" ht="11.25" customHeight="1" x14ac:dyDescent="0.2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2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3">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2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Options'!$H$6,Other!$M164,"CHECK"), 0)</f>
        <v>0</v>
      </c>
      <c r="P164" s="29">
        <f t="shared" ref="P164:P165" si="142">ROUND(($O164-$H164),0)</f>
        <v>0</v>
      </c>
      <c r="Q164" s="31">
        <f t="shared" ref="Q164:Q166" si="143">IFERROR(P164/H164, 0)</f>
        <v>0</v>
      </c>
      <c r="R164" s="29">
        <f t="shared" ref="R164:R165" si="144">ROUND(($O164-$F164),0)</f>
        <v>0</v>
      </c>
      <c r="S164" s="31">
        <f t="shared" ref="S164:S166" si="145">IFERROR(R164/F164, 0)</f>
        <v>0</v>
      </c>
      <c r="T164" s="219" t="str">
        <f t="shared" ref="T164:T165" si="146">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47">SUM(X164:AI164)</f>
        <v>0</v>
      </c>
      <c r="AK164" s="195" t="str">
        <f>IF(AJ164=O164,"In Balance",CONCATENATE("Out of Balance by $",AJ164-O164))</f>
        <v>In Balance</v>
      </c>
    </row>
    <row r="165" spans="2:37" s="256" customFormat="1" ht="11.25" customHeight="1" outlineLevel="1" x14ac:dyDescent="0.2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Options'!$H$6,Other!$M165,"CHECK"), 0)</f>
        <v>0</v>
      </c>
      <c r="P165" s="29">
        <f t="shared" si="142"/>
        <v>0</v>
      </c>
      <c r="Q165" s="31">
        <f t="shared" si="143"/>
        <v>0</v>
      </c>
      <c r="R165" s="29">
        <f t="shared" si="144"/>
        <v>0</v>
      </c>
      <c r="S165" s="31">
        <f t="shared" si="145"/>
        <v>0</v>
      </c>
      <c r="T165" s="219" t="str">
        <f t="shared" si="146"/>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47"/>
        <v>0</v>
      </c>
      <c r="AK165" s="195" t="str">
        <f>IF(AJ165=O165,"In Balance",CONCATENATE("Out of Balance by $",AJ165-O165))</f>
        <v>In Balance</v>
      </c>
    </row>
    <row r="166" spans="2:37" s="256" customFormat="1" ht="23.25" customHeight="1" thickBot="1" x14ac:dyDescent="0.3">
      <c r="B166" s="172">
        <v>161</v>
      </c>
      <c r="C166" s="263"/>
      <c r="D166" s="264" t="s">
        <v>832</v>
      </c>
      <c r="E166" s="88">
        <f>E160+E164-E165</f>
        <v>0</v>
      </c>
      <c r="F166" s="88">
        <f>F160+F164-F165</f>
        <v>0</v>
      </c>
      <c r="G166" s="88">
        <f t="shared" ref="G166:H166" si="148">G160+G164-G165</f>
        <v>0</v>
      </c>
      <c r="H166" s="88">
        <f t="shared" si="148"/>
        <v>0</v>
      </c>
      <c r="I166" s="89"/>
      <c r="J166" s="88"/>
      <c r="K166" s="88"/>
      <c r="L166" s="88">
        <f t="shared" ref="L166:M166" si="149">L160+L164-L165</f>
        <v>0</v>
      </c>
      <c r="M166" s="88">
        <f t="shared" si="149"/>
        <v>0</v>
      </c>
      <c r="N166" s="90"/>
      <c r="O166" s="88">
        <f t="shared" ref="O166:R166" si="150">O160+O164-O165</f>
        <v>0</v>
      </c>
      <c r="P166" s="88">
        <f t="shared" si="150"/>
        <v>0</v>
      </c>
      <c r="Q166" s="91">
        <f t="shared" si="143"/>
        <v>0</v>
      </c>
      <c r="R166" s="88">
        <f t="shared" si="150"/>
        <v>0</v>
      </c>
      <c r="S166" s="91">
        <f t="shared" si="145"/>
        <v>0</v>
      </c>
      <c r="T166" s="264"/>
      <c r="U166" s="265"/>
      <c r="W166" s="266"/>
      <c r="X166" s="88">
        <f>X160+X164-X165</f>
        <v>0</v>
      </c>
      <c r="Y166" s="88">
        <f t="shared" ref="Y166:AJ166" si="151">Y160+Y164-Y165</f>
        <v>0</v>
      </c>
      <c r="Z166" s="88">
        <f t="shared" si="151"/>
        <v>0</v>
      </c>
      <c r="AA166" s="88">
        <f t="shared" si="151"/>
        <v>0</v>
      </c>
      <c r="AB166" s="88">
        <f t="shared" si="151"/>
        <v>0</v>
      </c>
      <c r="AC166" s="88">
        <f t="shared" si="151"/>
        <v>0</v>
      </c>
      <c r="AD166" s="88">
        <f t="shared" si="151"/>
        <v>0</v>
      </c>
      <c r="AE166" s="88">
        <f t="shared" si="151"/>
        <v>0</v>
      </c>
      <c r="AF166" s="88">
        <f t="shared" si="151"/>
        <v>0</v>
      </c>
      <c r="AG166" s="88">
        <f t="shared" si="151"/>
        <v>0</v>
      </c>
      <c r="AH166" s="88">
        <f t="shared" si="151"/>
        <v>0</v>
      </c>
      <c r="AI166" s="88">
        <f t="shared" si="151"/>
        <v>0</v>
      </c>
      <c r="AJ166" s="88">
        <f t="shared" si="151"/>
        <v>0</v>
      </c>
      <c r="AK166" s="82" t="str">
        <f t="shared" ref="AK166" si="152">IF(AJ166=O166,"In Balance",CONCATENATE("Out of Balance by $",AJ166-O166))</f>
        <v>In Balance</v>
      </c>
    </row>
    <row r="167" spans="2:37" s="256" customFormat="1" ht="18" customHeight="1" x14ac:dyDescent="0.3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8lIAonJO6kloygPXt1qRHrlvl7+atKuR+1gNZVq1HDe0VuPYZdEYvqwipElpYueN+eeQefFLFzVuuAPgYCdEgg==" saltValue="RkdfqN/eNYPCdrxAw6kpFg==" spinCount="100000" sheet="1" formatColumns="0" formatRows="0" autoFilter="0"/>
  <dataConsolidate/>
  <mergeCells count="4">
    <mergeCell ref="A1:D1"/>
    <mergeCell ref="W1:Y1"/>
    <mergeCell ref="A2:D2"/>
    <mergeCell ref="A3:D3"/>
  </mergeCells>
  <conditionalFormatting sqref="N11 N36 N149:N150 N156:N158 N164:N165">
    <cfRule type="expression" dxfId="263" priority="49">
      <formula>ISNUMBER($M11)</formula>
    </cfRule>
  </conditionalFormatting>
  <conditionalFormatting sqref="T7:T16 T33:T43 T79:T83 T129:T140">
    <cfRule type="cellIs" dxfId="260" priority="45" operator="equal">
      <formula>"Variance Explanation Required"</formula>
    </cfRule>
  </conditionalFormatting>
  <conditionalFormatting sqref="T19:T24">
    <cfRule type="cellIs" dxfId="259" priority="57" operator="equal">
      <formula>"Variance Explanation Required"</formula>
    </cfRule>
  </conditionalFormatting>
  <conditionalFormatting sqref="T27:T30">
    <cfRule type="cellIs" dxfId="258" priority="70" operator="equal">
      <formula>"Variance Explanation Required"</formula>
    </cfRule>
  </conditionalFormatting>
  <conditionalFormatting sqref="T46:T49">
    <cfRule type="cellIs" dxfId="257" priority="31" operator="equal">
      <formula>"Variance Explanation Required"</formula>
    </cfRule>
  </conditionalFormatting>
  <conditionalFormatting sqref="T52:T53">
    <cfRule type="cellIs" dxfId="256" priority="60" operator="equal">
      <formula>"Variance Explanation Required"</formula>
    </cfRule>
  </conditionalFormatting>
  <conditionalFormatting sqref="T55:T56">
    <cfRule type="cellIs" dxfId="255" priority="28" operator="equal">
      <formula>"Variance Explanation Required"</formula>
    </cfRule>
  </conditionalFormatting>
  <conditionalFormatting sqref="T58:T60">
    <cfRule type="cellIs" dxfId="254" priority="26" operator="equal">
      <formula>"Variance Explanation Required"</formula>
    </cfRule>
  </conditionalFormatting>
  <conditionalFormatting sqref="T62:T63">
    <cfRule type="cellIs" dxfId="253" priority="24" operator="equal">
      <formula>"Variance Explanation Required"</formula>
    </cfRule>
  </conditionalFormatting>
  <conditionalFormatting sqref="T65:T66">
    <cfRule type="cellIs" dxfId="252" priority="22" operator="equal">
      <formula>"Variance Explanation Required"</formula>
    </cfRule>
  </conditionalFormatting>
  <conditionalFormatting sqref="T75:T77">
    <cfRule type="cellIs" dxfId="251" priority="55" operator="equal">
      <formula>"Variance Explanation Required"</formula>
    </cfRule>
  </conditionalFormatting>
  <conditionalFormatting sqref="T85:T89">
    <cfRule type="cellIs" dxfId="250" priority="62" operator="equal">
      <formula>"Variance Explanation Required"</formula>
    </cfRule>
  </conditionalFormatting>
  <conditionalFormatting sqref="T92:T102">
    <cfRule type="cellIs" dxfId="249" priority="64" operator="equal">
      <formula>"Variance Explanation Required"</formula>
    </cfRule>
  </conditionalFormatting>
  <conditionalFormatting sqref="T105:T114">
    <cfRule type="cellIs" dxfId="248" priority="66" operator="equal">
      <formula>"Variance Explanation Required"</formula>
    </cfRule>
  </conditionalFormatting>
  <conditionalFormatting sqref="T116:T117">
    <cfRule type="cellIs" dxfId="247" priority="68" operator="equal">
      <formula>"Variance Explanation Required"</formula>
    </cfRule>
  </conditionalFormatting>
  <conditionalFormatting sqref="T120:T127">
    <cfRule type="cellIs" dxfId="246" priority="53" operator="equal">
      <formula>"Variance Explanation Required"</formula>
    </cfRule>
  </conditionalFormatting>
  <conditionalFormatting sqref="T148:T150">
    <cfRule type="cellIs" dxfId="245" priority="1" operator="equal">
      <formula>"Variance Explanation Required"</formula>
    </cfRule>
  </conditionalFormatting>
  <conditionalFormatting sqref="T156:T158 T164:T165">
    <cfRule type="cellIs" dxfId="244" priority="44" operator="equal">
      <formula>"Variance Explanation Required"</formula>
    </cfRule>
  </conditionalFormatting>
  <conditionalFormatting sqref="U7:U16 U33:U43 U79:U83 U129:U140 U164:U165">
    <cfRule type="expression" dxfId="243" priority="71">
      <formula>$T7="Variance Explanation Required"</formula>
    </cfRule>
  </conditionalFormatting>
  <conditionalFormatting sqref="U19:U24">
    <cfRule type="expression" dxfId="242" priority="56">
      <formula>$T19="Variance Explanation Required"</formula>
    </cfRule>
  </conditionalFormatting>
  <conditionalFormatting sqref="U27:U30">
    <cfRule type="expression" dxfId="241" priority="69">
      <formula>$T27="Variance Explanation Required"</formula>
    </cfRule>
  </conditionalFormatting>
  <conditionalFormatting sqref="U46:U49">
    <cfRule type="expression" dxfId="240" priority="30">
      <formula>$T46="Variance Explanation Required"</formula>
    </cfRule>
  </conditionalFormatting>
  <conditionalFormatting sqref="U52:U53">
    <cfRule type="expression" dxfId="239" priority="59">
      <formula>$T52="Variance Explanation Required"</formula>
    </cfRule>
  </conditionalFormatting>
  <conditionalFormatting sqref="U55:U56">
    <cfRule type="expression" dxfId="238" priority="27">
      <formula>$T55="Variance Explanation Required"</formula>
    </cfRule>
  </conditionalFormatting>
  <conditionalFormatting sqref="U58:U60">
    <cfRule type="expression" dxfId="237" priority="25">
      <formula>$T58="Variance Explanation Required"</formula>
    </cfRule>
  </conditionalFormatting>
  <conditionalFormatting sqref="U62:U63">
    <cfRule type="expression" dxfId="236" priority="23">
      <formula>$T62="Variance Explanation Required"</formula>
    </cfRule>
  </conditionalFormatting>
  <conditionalFormatting sqref="U65:U66">
    <cfRule type="expression" dxfId="235" priority="21">
      <formula>$T65="Variance Explanation Required"</formula>
    </cfRule>
  </conditionalFormatting>
  <conditionalFormatting sqref="U75:U77">
    <cfRule type="expression" dxfId="234" priority="54">
      <formula>$T75="Variance Explanation Required"</formula>
    </cfRule>
  </conditionalFormatting>
  <conditionalFormatting sqref="U85:U89">
    <cfRule type="expression" dxfId="233" priority="61">
      <formula>$T85="Variance Explanation Required"</formula>
    </cfRule>
  </conditionalFormatting>
  <conditionalFormatting sqref="U92:U102">
    <cfRule type="expression" dxfId="232" priority="63">
      <formula>$T92="Variance Explanation Required"</formula>
    </cfRule>
  </conditionalFormatting>
  <conditionalFormatting sqref="U105:U114">
    <cfRule type="expression" dxfId="231" priority="65">
      <formula>$T105="Variance Explanation Required"</formula>
    </cfRule>
  </conditionalFormatting>
  <conditionalFormatting sqref="U116:U117">
    <cfRule type="expression" dxfId="230" priority="67">
      <formula>$T116="Variance Explanation Required"</formula>
    </cfRule>
  </conditionalFormatting>
  <conditionalFormatting sqref="U120:U127">
    <cfRule type="expression" dxfId="229" priority="52">
      <formula>$T120="Variance Explanation Required"</formula>
    </cfRule>
  </conditionalFormatting>
  <conditionalFormatting sqref="U149:U150">
    <cfRule type="expression" dxfId="228" priority="2">
      <formula>$T149="Variance Explanation Required"</formula>
    </cfRule>
  </conditionalFormatting>
  <conditionalFormatting sqref="U156:U158">
    <cfRule type="expression" dxfId="227" priority="58">
      <formula>$T156="Variance Explanation Required"</formula>
    </cfRule>
  </conditionalFormatting>
  <hyperlinks>
    <hyperlink ref="A1" location="'Table of Contents'!D1" display="RETURN TO TABLE OF CONTENTS" xr:uid="{924F4EF2-0EE2-4273-B96D-F77D48B57497}"/>
    <hyperlink ref="A2:D2" location="'Assumptions - Arch'!A1" display="'Assumptions - Arch'!A1" xr:uid="{CC8A6C8B-240F-4F28-AE3A-F8BB30B9D37D}"/>
    <hyperlink ref="A3:D3" location="'Assumptions - Parish'!A1" display="'Assumptions - Parish'!A1" xr:uid="{A3CC1B94-D135-4854-ABBE-6E79295B53E1}"/>
    <hyperlink ref="W1:Y1" location="'Optional - Monthly Allocations'!C8" display="'Optional - Monthly Allocations'!C8" xr:uid="{5B9D3D8F-E74A-452A-8DBC-FA77AA62F4B5}"/>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EC8627BD-3262-4200-AA3D-F0CDDE7A2383}">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63C8E1BF-8AD2-48BF-AD89-B68FA5337FA7}">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48F2CA9E-54FE-4B82-8EDD-9AB7BF973B62}">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CC7CDF66-B2CF-48FE-8B91-1113586BF521}">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27B83726-DC8C-41EF-B64A-DAF2E818627C}">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A2877DB9-AEE3-408A-B608-D95D88B9491A}">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D6C17601-4C09-47FA-A174-909C26A35662}">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344DA0C2-7E7F-4A3D-AA9A-E43922CA2901}">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DFBDFE28-B557-461C-8F5D-086FED0140DF}">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CBD63BCA-B1BF-4B93-B3EA-B03A1607AB79}">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46519E19-7CBA-4A5D-B500-5E1D249E5E4A}">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B6212219-15E2-4FC4-A0B8-7234014866A6}">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B7F07AA8-CEA2-4CD6-81F9-B1BB8CD7B9CB}">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E2850C35-E313-4763-BB65-3AAE5102A6CD}">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BE5807D6-3DCC-417F-862D-46D1DDAB51D5}">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E76F4E3B-BFD4-4C27-BCCD-10E90934A707}">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4A0473C8-B522-4324-B5B3-A8FD22DB30DE}">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C1FE8450-7DC3-45D6-8B43-0088A964A5D8}">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C68FCD5C-3A7F-4E98-9813-3624B5E23034}">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6C8DC3D5-58B0-401E-BB6D-C0C625639342}">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BCCC14DA-BA7F-40C5-A560-B29BC0A8CCD4}">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6A502659-E269-41EB-A6C5-2C197987F0E1}">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91602000-8816-47B2-B07D-5350C7CD3100}">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A92654AD-EEFB-4B2D-BC12-B6C5B637B13A}">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26CAA315-DFD9-4D36-8B39-E6E058D0615E}">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F4063197-A521-4FE4-B178-FFE358CD91E2}">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8E236D33-AF17-43DE-A564-42C894C70787}">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8129F68E-EF28-47E1-8A9A-9B2A99D649FD}">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718CEFBB-85CF-48BF-AAC1-82C6FE5D094B}">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146B4F56-4CEC-46BC-B7FD-44566E4A9F64}">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7DEA7A9A-2DB4-4131-9FD4-439E1D79D11C}">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86DC42BB-8FE1-45EE-8B83-39200519B68A}">
            <xm:f>$J7='Drop Down Options'!$H$4</xm:f>
            <x14:dxf>
              <font>
                <color theme="1"/>
              </font>
              <fill>
                <patternFill>
                  <bgColor rgb="FFFFFF00"/>
                </patternFill>
              </fill>
            </x14:dxf>
          </x14:cfRule>
          <x14:cfRule type="expression" priority="51" id="{85E74E8F-5383-4F07-96B3-7DCA34AD007C}">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F1DC3C0B-F333-48A0-B2AA-EF67FAE27807}">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0229BED0-0428-4215-AA2E-AA8E1DDD8AA7}">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5834F2A7-9DED-4881-B7CC-7D6197429670}">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2CF23FDF-4497-4134-AEF5-10B2569C3BA8}">
          <x14:formula1>
            <xm:f>'Drop Down Options'!$J$3:$J$8</xm:f>
          </x14:formula1>
          <xm:sqref>W68</xm:sqref>
        </x14:dataValidation>
        <x14:dataValidation type="list" allowBlank="1" showInputMessage="1" showErrorMessage="1" xr:uid="{A6B8A61D-2F5D-4A4F-8929-997A89A08232}">
          <x14:formula1>
            <xm:f>'Drop Down Options'!$H$3:$H$6</xm:f>
          </x14:formula1>
          <xm:sqref>J37 J120:J126 J7:J8 J10 J12 J15:J16 J19:J24 J27:J30 J139:J140 J46:J49 J75:J76 J129:J137 J85:J89 J92:J102 J105:J114 J116:J117 J33:J35 J40:J42 J52:J67 J79:J83</xm:sqref>
        </x14:dataValidation>
        <x14:dataValidation type="list" allowBlank="1" showInputMessage="1" showErrorMessage="1" promptTitle="Additional Scenarios" prompt="To use additional Scenarios, ensure they total to 100% on the Optional - Monthly Allocations Tab" xr:uid="{1ED9045D-0F0B-4FA9-BAC6-20B205549F4B}">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3D07-A901-4136-AC0A-54C5E8704190}">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796875" defaultRowHeight="11.5" outlineLevelRow="2" outlineLevelCol="1" x14ac:dyDescent="0.25"/>
  <cols>
    <col min="1" max="1" width="1.54296875" style="172" customWidth="1"/>
    <col min="2" max="2" width="5.7265625" style="172" customWidth="1"/>
    <col min="3" max="3" width="12.26953125" style="172" customWidth="1"/>
    <col min="4" max="4" width="47" style="172" bestFit="1" customWidth="1"/>
    <col min="5" max="6" width="16" style="172" customWidth="1"/>
    <col min="7" max="7" width="15.1796875" style="172" customWidth="1"/>
    <col min="8" max="8" width="17.1796875" style="172" customWidth="1"/>
    <col min="9" max="9" width="15.7265625" style="172" customWidth="1" outlineLevel="1"/>
    <col min="10" max="10" width="23.453125" style="172" customWidth="1" outlineLevel="1"/>
    <col min="11" max="11" width="12.81640625" style="24" customWidth="1" outlineLevel="1"/>
    <col min="12" max="13" width="13" style="172" customWidth="1" outlineLevel="1"/>
    <col min="14" max="14" width="27.54296875" style="173" customWidth="1" outlineLevel="1"/>
    <col min="15" max="16" width="19.7265625" style="172" customWidth="1"/>
    <col min="17" max="18" width="19.1796875" style="172" customWidth="1"/>
    <col min="19" max="19" width="17.1796875" style="172" customWidth="1"/>
    <col min="20" max="20" width="36.7265625" style="172" customWidth="1"/>
    <col min="21" max="21" width="64.26953125" style="173" customWidth="1"/>
    <col min="22" max="22" width="6.81640625" style="172" customWidth="1"/>
    <col min="23" max="23" width="23.7265625" style="172" customWidth="1"/>
    <col min="24" max="35" width="16.81640625" style="172" customWidth="1" outlineLevel="1"/>
    <col min="36" max="36" width="16.81640625" style="172" customWidth="1"/>
    <col min="37" max="37" width="33" style="172" customWidth="1"/>
    <col min="38" max="38" width="1.7265625" style="172" customWidth="1"/>
    <col min="39" max="16384" width="9.1796875" style="172"/>
  </cols>
  <sheetData>
    <row r="1" spans="1:37" ht="14.5" outlineLevel="1" x14ac:dyDescent="0.35">
      <c r="A1" s="783" t="str">
        <f>'Parish Info'!$K$2</f>
        <v>RETURN TO TABLE OF CONTENTS</v>
      </c>
      <c r="B1" s="783"/>
      <c r="C1" s="783"/>
      <c r="D1" s="783"/>
      <c r="W1" s="783" t="str">
        <f>'Parish Info'!K5</f>
        <v>RETURN TO OPTIONAL - MONTHLY ALLOCATIONS</v>
      </c>
      <c r="X1" s="783"/>
      <c r="Y1" s="783"/>
    </row>
    <row r="2" spans="1:37" ht="14.5" outlineLevel="1" x14ac:dyDescent="0.35">
      <c r="A2" s="806" t="str">
        <f>'Parish Info'!$K$3</f>
        <v>RETURN TO ASSUMPTIONS - ARCH</v>
      </c>
      <c r="B2" s="783"/>
      <c r="C2" s="783"/>
      <c r="D2" s="783"/>
    </row>
    <row r="3" spans="1:37" ht="14.5" outlineLevel="1" x14ac:dyDescent="0.35">
      <c r="A3" s="783" t="str">
        <f>'Parish Info'!$K$4</f>
        <v>RETURN TO ASSUMPTIONS - PARISH</v>
      </c>
      <c r="B3" s="783"/>
      <c r="C3" s="783"/>
      <c r="D3" s="783"/>
    </row>
    <row r="4" spans="1:37" ht="18" customHeight="1" outlineLevel="1" thickBot="1" x14ac:dyDescent="0.3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8" thickBot="1" x14ac:dyDescent="0.3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1193</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2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25">
      <c r="B7" s="172">
        <v>2</v>
      </c>
      <c r="C7" s="192">
        <v>3010</v>
      </c>
      <c r="D7" s="193" t="s">
        <v>836</v>
      </c>
      <c r="E7" s="13"/>
      <c r="F7" s="13"/>
      <c r="G7" s="13"/>
      <c r="H7" s="29">
        <f>IFERROR(($G7/'FY 2026-27 Budget Summary'!$F$8)*12, 0)</f>
        <v>0</v>
      </c>
      <c r="I7" s="30">
        <v>0</v>
      </c>
      <c r="J7" s="13" t="s">
        <v>591</v>
      </c>
      <c r="K7" s="348"/>
      <c r="L7" s="421"/>
      <c r="M7" s="349"/>
      <c r="N7" s="422"/>
      <c r="O7" s="29">
        <f>ROUND(IF($J7='Drop Down Options'!$H$3,(1+$I7)*'Restricted Funds'!$H7,IF('Restricted Funds'!$J7='Drop Down Options'!$H$4,(1+'Restricted Funds'!$K7)*'Restricted Funds'!$H7,IF('Restricted Funds'!$J7='Drop Down Options'!$H$5,'Restricted Funds'!$H7+'Restricted Funds'!$L7,IF($J7='Drop Down Options'!$H$6,'Restricted Funds'!$M7,"CHECK")))),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25">
      <c r="B8" s="172">
        <v>3</v>
      </c>
      <c r="C8" s="192">
        <v>3020</v>
      </c>
      <c r="D8" s="193" t="s">
        <v>669</v>
      </c>
      <c r="E8" s="13"/>
      <c r="F8" s="13"/>
      <c r="G8" s="13"/>
      <c r="H8" s="29">
        <f>IFERROR(($G8/'FY 2026-27 Budget Summary'!$F$8)*12, 0)</f>
        <v>0</v>
      </c>
      <c r="I8" s="30">
        <v>0</v>
      </c>
      <c r="J8" s="13" t="s">
        <v>591</v>
      </c>
      <c r="K8" s="348"/>
      <c r="L8" s="349"/>
      <c r="M8" s="349"/>
      <c r="N8" s="15"/>
      <c r="O8" s="29">
        <f>ROUND(IF($J8='Drop Down Options'!$H$3,(1+$I8)*'Restricted Funds'!$H8,IF('Restricted Funds'!$J8='Drop Down Options'!$H$4,(1+'Restricted Funds'!$K8)*'Restricted Funds'!$H8,IF('Restricted Funds'!$J8='Drop Down Options'!$H$5,'Restricted Funds'!$H8+'Restricted Funds'!$L8,IF($J8='Drop Down Options'!$H$6,'Restricted Funds'!$M8,"CHECK")))),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25">
      <c r="B9" s="172">
        <v>4</v>
      </c>
      <c r="C9" s="192">
        <v>3030</v>
      </c>
      <c r="D9" s="193" t="s">
        <v>687</v>
      </c>
      <c r="E9" s="13"/>
      <c r="F9" s="13"/>
      <c r="G9" s="13"/>
      <c r="H9" s="29">
        <f>IFERROR(($G9/'FY 2026-27 Budget Summary'!$F$8)*12, 0)</f>
        <v>0</v>
      </c>
      <c r="I9" s="30">
        <v>0</v>
      </c>
      <c r="J9" s="13" t="s">
        <v>591</v>
      </c>
      <c r="K9" s="348"/>
      <c r="L9" s="349"/>
      <c r="M9" s="349"/>
      <c r="N9" s="15"/>
      <c r="O9" s="29">
        <f>ROUND(IF($J9='Drop Down Options'!$H$3,(1+$I9)*'Restricted Funds'!$H9,IF('Restricted Funds'!$J9='Drop Down Options'!$H$4,(1+'Restricted Funds'!$K9)*'Restricted Funds'!$H9,IF('Restricted Funds'!$J9='Drop Down Options'!$H$5,'Restricted Funds'!$H9+'Restricted Funds'!$L9,IF($J9='Drop Down Options'!$H$6,'Restricted Funds'!$M9,"CHECK")))), 0)</f>
        <v>0</v>
      </c>
      <c r="P9" s="29">
        <f t="shared" si="2"/>
        <v>0</v>
      </c>
      <c r="Q9" s="31">
        <f t="shared" ref="Q9" si="4">IFERROR(P9/H9, 0)</f>
        <v>0</v>
      </c>
      <c r="R9" s="29">
        <f>ROUND(($O9-$F9),0)</f>
        <v>0</v>
      </c>
      <c r="S9" s="31">
        <f>IFERROR(R9/F9, 0)</f>
        <v>0</v>
      </c>
      <c r="T9" s="193" t="str">
        <f>IF(OR(ABS(Q9)&gt;'Assumptions - Arch'!$D$53), "Variance Explanation Required", "Variance Explanation Not Required")</f>
        <v>Variance Explanation Not Required</v>
      </c>
      <c r="U9" s="85"/>
      <c r="W9" s="425" t="s">
        <v>722</v>
      </c>
      <c r="X9" s="29">
        <f>$O9*INDEX('Optional - Monthly Allocations'!$C$5:$N$18, MATCH($W9,'Optional - Monthly Allocations'!$B$5:$B$18,0), MATCH(X$5,'Optional - Monthly Allocations'!$C$4:$N$4,0))</f>
        <v>0</v>
      </c>
      <c r="Y9" s="29">
        <f>$O9*INDEX('Optional - Monthly Allocations'!$C$5:$N$18, MATCH($W9,'Optional - Monthly Allocations'!$B$5:$B$18,0), MATCH(Y$5,'Optional - Monthly Allocations'!$C$4:$N$4,0))</f>
        <v>0</v>
      </c>
      <c r="Z9" s="29">
        <f>$O9*INDEX('Optional - Monthly Allocations'!$C$5:$N$18, MATCH($W9,'Optional - Monthly Allocations'!$B$5:$B$18,0), MATCH(Z$5,'Optional - Monthly Allocations'!$C$4:$N$4,0))</f>
        <v>0</v>
      </c>
      <c r="AA9" s="29">
        <f>$O9*INDEX('Optional - Monthly Allocations'!$C$5:$N$18, MATCH($W9,'Optional - Monthly Allocations'!$B$5:$B$18,0), MATCH(AA$5,'Optional - Monthly Allocations'!$C$4:$N$4,0))</f>
        <v>0</v>
      </c>
      <c r="AB9" s="29">
        <f>$O9*INDEX('Optional - Monthly Allocations'!$C$5:$N$18, MATCH($W9,'Optional - Monthly Allocations'!$B$5:$B$18,0), MATCH(AB$5,'Optional - Monthly Allocations'!$C$4:$N$4,0))</f>
        <v>0</v>
      </c>
      <c r="AC9" s="29">
        <f>$O9*INDEX('Optional - Monthly Allocations'!$C$5:$N$18, MATCH($W9,'Optional - Monthly Allocations'!$B$5:$B$18,0), MATCH(AC$5,'Optional - Monthly Allocations'!$C$4:$N$4,0))</f>
        <v>0</v>
      </c>
      <c r="AD9" s="29">
        <f>$O9*INDEX('Optional - Monthly Allocations'!$C$5:$N$18, MATCH($W9,'Optional - Monthly Allocations'!$B$5:$B$18,0), MATCH(AD$5,'Optional - Monthly Allocations'!$C$4:$N$4,0))</f>
        <v>0</v>
      </c>
      <c r="AE9" s="29">
        <f>$O9*INDEX('Optional - Monthly Allocations'!$C$5:$N$18, MATCH($W9,'Optional - Monthly Allocations'!$B$5:$B$18,0), MATCH(AE$5,'Optional - Monthly Allocations'!$C$4:$N$4,0))</f>
        <v>0</v>
      </c>
      <c r="AF9" s="29">
        <f>$O9*INDEX('Optional - Monthly Allocations'!$C$5:$N$18, MATCH($W9,'Optional - Monthly Allocations'!$B$5:$B$18,0), MATCH(AF$5,'Optional - Monthly Allocations'!$C$4:$N$4,0))</f>
        <v>0</v>
      </c>
      <c r="AG9" s="29">
        <f>$O9*INDEX('Optional - Monthly Allocations'!$C$5:$N$18, MATCH($W9,'Optional - Monthly Allocations'!$B$5:$B$18,0), MATCH(AG$5,'Optional - Monthly Allocations'!$C$4:$N$4,0))</f>
        <v>0</v>
      </c>
      <c r="AH9" s="29">
        <f>$O9*INDEX('Optional - Monthly Allocations'!$C$5:$N$18, MATCH($W9,'Optional - Monthly Allocations'!$B$5:$B$18,0), MATCH(AH$5,'Optional - Monthly Allocations'!$C$4:$N$4,0))</f>
        <v>0</v>
      </c>
      <c r="AI9" s="29">
        <f>$O9*INDEX('Optional - Monthly Allocations'!$C$5:$N$18, MATCH($W9,'Optional - Monthly Allocations'!$B$5:$B$18,0), MATCH(AI$5,'Optional - Monthly Allocations'!$C$4:$N$4,0))</f>
        <v>0</v>
      </c>
      <c r="AJ9" s="194">
        <f t="shared" ref="AJ9" si="5">SUM(X9:AI9)</f>
        <v>0</v>
      </c>
      <c r="AK9" s="195" t="str">
        <f t="shared" ref="AK9" si="6">IF(AJ9=O9,"In Balance",CONCATENATE("Out of Balance by $",AJ9-O9))</f>
        <v>In Balance</v>
      </c>
    </row>
    <row r="10" spans="1:37" outlineLevel="2" x14ac:dyDescent="0.2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Options'!$H$3,(1+$I10)*'Restricted Funds'!$H10,IF('Restricted Funds'!$J10='Drop Down Options'!$H$4,(1+'Restricted Funds'!$K10)*'Restricted Funds'!$H10,IF('Restricted Funds'!$J10='Drop Down Options'!$H$5,'Restricted Funds'!$H10+'Restricted Funds'!$L10,IF($J10='Drop Down Options'!$H$6,'Restricted Funds'!$M10,"CHECK")))), 0)</f>
        <v>0</v>
      </c>
      <c r="P10" s="29">
        <f t="shared" si="2"/>
        <v>0</v>
      </c>
      <c r="Q10" s="31">
        <f t="shared" ref="Q10:Q14" si="7">IFERROR(P10/H10, 0)</f>
        <v>0</v>
      </c>
      <c r="R10" s="29">
        <f t="shared" ref="R10:R14" si="8">ROUND(($O10-$F10),0)</f>
        <v>0</v>
      </c>
      <c r="S10" s="31">
        <f t="shared" ref="S10:S11" si="9">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25">
      <c r="B11" s="172">
        <v>6</v>
      </c>
      <c r="C11" s="192">
        <v>3050</v>
      </c>
      <c r="D11" s="193" t="s">
        <v>667</v>
      </c>
      <c r="E11" s="13"/>
      <c r="F11" s="13"/>
      <c r="G11" s="13"/>
      <c r="H11" s="29">
        <f>IFERROR(($G11/'FY 2026-27 Budget Summary'!$F$8)*12, 0)</f>
        <v>0</v>
      </c>
      <c r="I11" s="203"/>
      <c r="J11" s="204" t="s">
        <v>844</v>
      </c>
      <c r="K11" s="32"/>
      <c r="L11" s="32"/>
      <c r="M11" s="349"/>
      <c r="N11" s="15"/>
      <c r="O11" s="29">
        <f>ROUND(IF($J11='Drop Down Options'!$H$6,'Restricted Funds'!$M11,"CHECK"), 0)</f>
        <v>0</v>
      </c>
      <c r="P11" s="350">
        <f>ROUND(($O11-$H11),0)</f>
        <v>0</v>
      </c>
      <c r="Q11" s="31">
        <f t="shared" si="7"/>
        <v>0</v>
      </c>
      <c r="R11" s="29">
        <f t="shared" si="8"/>
        <v>0</v>
      </c>
      <c r="S11" s="31">
        <f t="shared" si="9"/>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2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Options'!$H$3,(1+$I12)*'Restricted Funds'!$H12,IF('Restricted Funds'!$J12='Drop Down Options'!$H$4,(1+'Restricted Funds'!$K12)*'Restricted Funds'!$H12,IF('Restricted Funds'!$J12='Drop Down Options'!$H$5,'Restricted Funds'!$H12+'Restricted Funds'!$L12,IF($J12='Drop Down Options'!$H$6,'Restricted Funds'!$M12,"CHECK")))), 0)</f>
        <v>0</v>
      </c>
      <c r="P12" s="29">
        <f t="shared" si="2"/>
        <v>0</v>
      </c>
      <c r="Q12" s="31">
        <f t="shared" si="7"/>
        <v>0</v>
      </c>
      <c r="R12" s="29">
        <f t="shared" si="8"/>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25">
      <c r="B13" s="172">
        <v>8</v>
      </c>
      <c r="C13" s="192">
        <v>3065</v>
      </c>
      <c r="D13" s="193" t="s">
        <v>761</v>
      </c>
      <c r="E13" s="13"/>
      <c r="F13" s="13"/>
      <c r="G13" s="13"/>
      <c r="H13" s="29">
        <f>IFERROR(($G13/'FY 2026-27 Budget Summary'!$F$8)*12, 0)</f>
        <v>0</v>
      </c>
      <c r="I13" s="30">
        <v>0</v>
      </c>
      <c r="J13" s="13" t="s">
        <v>591</v>
      </c>
      <c r="K13" s="348"/>
      <c r="L13" s="349"/>
      <c r="M13" s="349"/>
      <c r="N13" s="15"/>
      <c r="O13" s="29">
        <f>ROUND(IF($J13='Drop Down Options'!$H$3,(1+$I13)*'Restricted Funds'!$H13,IF('Restricted Funds'!$J13='Drop Down Options'!$H$4,(1+'Restricted Funds'!$K13)*'Restricted Funds'!$H13,IF('Restricted Funds'!$J13='Drop Down Options'!$H$5,'Restricted Funds'!$H13+'Restricted Funds'!$L13,IF($J13='Drop Down Options'!$H$6,'Restricted Funds'!$M13,"CHECK")))), 0)</f>
        <v>0</v>
      </c>
      <c r="P13" s="29">
        <f t="shared" si="2"/>
        <v>0</v>
      </c>
      <c r="Q13" s="31">
        <f t="shared" si="7"/>
        <v>0</v>
      </c>
      <c r="R13" s="29">
        <f t="shared" si="8"/>
        <v>0</v>
      </c>
      <c r="S13" s="31">
        <f t="shared" ref="S13:S14" si="10">IFERROR(R13/F13, 0)</f>
        <v>0</v>
      </c>
      <c r="T13" s="193" t="str">
        <f>IF(OR(ABS(Q13)&gt;'Assumptions - Arch'!$D$53), "Variance Explanation Required", "Variance Explanation Not Required")</f>
        <v>Variance Explanation Not Required</v>
      </c>
      <c r="U13" s="85"/>
      <c r="W13" s="425" t="s">
        <v>722</v>
      </c>
      <c r="X13" s="29">
        <f>$O13*INDEX('Optional - Monthly Allocations'!$C$5:$N$18, MATCH($W13,'Optional - Monthly Allocations'!$B$5:$B$18,0), MATCH(X$5,'Optional - Monthly Allocations'!$C$4:$N$4,0))</f>
        <v>0</v>
      </c>
      <c r="Y13" s="29">
        <f>$O13*INDEX('Optional - Monthly Allocations'!$C$5:$N$18, MATCH($W13,'Optional - Monthly Allocations'!$B$5:$B$18,0), MATCH(Y$5,'Optional - Monthly Allocations'!$C$4:$N$4,0))</f>
        <v>0</v>
      </c>
      <c r="Z13" s="29">
        <f>$O13*INDEX('Optional - Monthly Allocations'!$C$5:$N$18, MATCH($W13,'Optional - Monthly Allocations'!$B$5:$B$18,0), MATCH(Z$5,'Optional - Monthly Allocations'!$C$4:$N$4,0))</f>
        <v>0</v>
      </c>
      <c r="AA13" s="29">
        <f>$O13*INDEX('Optional - Monthly Allocations'!$C$5:$N$18, MATCH($W13,'Optional - Monthly Allocations'!$B$5:$B$18,0), MATCH(AA$5,'Optional - Monthly Allocations'!$C$4:$N$4,0))</f>
        <v>0</v>
      </c>
      <c r="AB13" s="29">
        <f>$O13*INDEX('Optional - Monthly Allocations'!$C$5:$N$18, MATCH($W13,'Optional - Monthly Allocations'!$B$5:$B$18,0), MATCH(AB$5,'Optional - Monthly Allocations'!$C$4:$N$4,0))</f>
        <v>0</v>
      </c>
      <c r="AC13" s="29">
        <f>$O13*INDEX('Optional - Monthly Allocations'!$C$5:$N$18, MATCH($W13,'Optional - Monthly Allocations'!$B$5:$B$18,0), MATCH(AC$5,'Optional - Monthly Allocations'!$C$4:$N$4,0))</f>
        <v>0</v>
      </c>
      <c r="AD13" s="29">
        <f>$O13*INDEX('Optional - Monthly Allocations'!$C$5:$N$18, MATCH($W13,'Optional - Monthly Allocations'!$B$5:$B$18,0), MATCH(AD$5,'Optional - Monthly Allocations'!$C$4:$N$4,0))</f>
        <v>0</v>
      </c>
      <c r="AE13" s="29">
        <f>$O13*INDEX('Optional - Monthly Allocations'!$C$5:$N$18, MATCH($W13,'Optional - Monthly Allocations'!$B$5:$B$18,0), MATCH(AE$5,'Optional - Monthly Allocations'!$C$4:$N$4,0))</f>
        <v>0</v>
      </c>
      <c r="AF13" s="29">
        <f>$O13*INDEX('Optional - Monthly Allocations'!$C$5:$N$18, MATCH($W13,'Optional - Monthly Allocations'!$B$5:$B$18,0), MATCH(AF$5,'Optional - Monthly Allocations'!$C$4:$N$4,0))</f>
        <v>0</v>
      </c>
      <c r="AG13" s="29">
        <f>$O13*INDEX('Optional - Monthly Allocations'!$C$5:$N$18, MATCH($W13,'Optional - Monthly Allocations'!$B$5:$B$18,0), MATCH(AG$5,'Optional - Monthly Allocations'!$C$4:$N$4,0))</f>
        <v>0</v>
      </c>
      <c r="AH13" s="29">
        <f>$O13*INDEX('Optional - Monthly Allocations'!$C$5:$N$18, MATCH($W13,'Optional - Monthly Allocations'!$B$5:$B$18,0), MATCH(AH$5,'Optional - Monthly Allocations'!$C$4:$N$4,0))</f>
        <v>0</v>
      </c>
      <c r="AI13" s="29">
        <f>$O13*INDEX('Optional - Monthly Allocations'!$C$5:$N$18, MATCH($W13,'Optional - Monthly Allocations'!$B$5:$B$18,0), MATCH(AI$5,'Optional - Monthly Allocations'!$C$4:$N$4,0))</f>
        <v>0</v>
      </c>
      <c r="AJ13" s="194">
        <f t="shared" ref="AJ13:AJ14" si="11">SUM(X13:AI13)</f>
        <v>0</v>
      </c>
      <c r="AK13" s="195" t="str">
        <f t="shared" ref="AK13:AK14" si="12">IF(AJ13=O13,"In Balance",CONCATENATE("Out of Balance by $",AJ13-O13))</f>
        <v>In Balance</v>
      </c>
    </row>
    <row r="14" spans="1:37" outlineLevel="2" x14ac:dyDescent="0.25">
      <c r="B14" s="172">
        <v>9</v>
      </c>
      <c r="C14" s="192">
        <v>3065</v>
      </c>
      <c r="D14" s="193" t="s">
        <v>762</v>
      </c>
      <c r="E14" s="13"/>
      <c r="F14" s="13"/>
      <c r="G14" s="13"/>
      <c r="H14" s="29">
        <f>IFERROR(($G14/'FY 2026-27 Budget Summary'!$F$8)*12, 0)</f>
        <v>0</v>
      </c>
      <c r="I14" s="30">
        <v>0</v>
      </c>
      <c r="J14" s="13" t="s">
        <v>591</v>
      </c>
      <c r="K14" s="348"/>
      <c r="L14" s="349"/>
      <c r="M14" s="349"/>
      <c r="N14" s="15"/>
      <c r="O14" s="29">
        <f>ROUND(IF($J14='Drop Down Options'!$H$3,(1+$I14)*'Restricted Funds'!$H14,IF('Restricted Funds'!$J14='Drop Down Options'!$H$4,(1+'Restricted Funds'!$K14)*'Restricted Funds'!$H14,IF('Restricted Funds'!$J14='Drop Down Options'!$H$5,'Restricted Funds'!$H14+'Restricted Funds'!$L14,IF($J14='Drop Down Options'!$H$6,'Restricted Funds'!$M14,"CHECK")))), 0)</f>
        <v>0</v>
      </c>
      <c r="P14" s="29">
        <f t="shared" si="2"/>
        <v>0</v>
      </c>
      <c r="Q14" s="31">
        <f t="shared" si="7"/>
        <v>0</v>
      </c>
      <c r="R14" s="29">
        <f t="shared" si="8"/>
        <v>0</v>
      </c>
      <c r="S14" s="31">
        <f t="shared" si="10"/>
        <v>0</v>
      </c>
      <c r="T14" s="193" t="str">
        <f>IF(OR(ABS(Q14)&gt;'Assumptions - Arch'!$D$53), "Variance Explanation Required", "Variance Explanation Not Required")</f>
        <v>Variance Explanation Not Required</v>
      </c>
      <c r="U14" s="85"/>
      <c r="W14" s="425" t="s">
        <v>722</v>
      </c>
      <c r="X14" s="29">
        <f>$O14*INDEX('Optional - Monthly Allocations'!$C$5:$N$18, MATCH($W14,'Optional - Monthly Allocations'!$B$5:$B$18,0), MATCH(X$5,'Optional - Monthly Allocations'!$C$4:$N$4,0))</f>
        <v>0</v>
      </c>
      <c r="Y14" s="29">
        <f>$O14*INDEX('Optional - Monthly Allocations'!$C$5:$N$18, MATCH($W14,'Optional - Monthly Allocations'!$B$5:$B$18,0), MATCH(Y$5,'Optional - Monthly Allocations'!$C$4:$N$4,0))</f>
        <v>0</v>
      </c>
      <c r="Z14" s="29">
        <f>$O14*INDEX('Optional - Monthly Allocations'!$C$5:$N$18, MATCH($W14,'Optional - Monthly Allocations'!$B$5:$B$18,0), MATCH(Z$5,'Optional - Monthly Allocations'!$C$4:$N$4,0))</f>
        <v>0</v>
      </c>
      <c r="AA14" s="29">
        <f>$O14*INDEX('Optional - Monthly Allocations'!$C$5:$N$18, MATCH($W14,'Optional - Monthly Allocations'!$B$5:$B$18,0), MATCH(AA$5,'Optional - Monthly Allocations'!$C$4:$N$4,0))</f>
        <v>0</v>
      </c>
      <c r="AB14" s="29">
        <f>$O14*INDEX('Optional - Monthly Allocations'!$C$5:$N$18, MATCH($W14,'Optional - Monthly Allocations'!$B$5:$B$18,0), MATCH(AB$5,'Optional - Monthly Allocations'!$C$4:$N$4,0))</f>
        <v>0</v>
      </c>
      <c r="AC14" s="29">
        <f>$O14*INDEX('Optional - Monthly Allocations'!$C$5:$N$18, MATCH($W14,'Optional - Monthly Allocations'!$B$5:$B$18,0), MATCH(AC$5,'Optional - Monthly Allocations'!$C$4:$N$4,0))</f>
        <v>0</v>
      </c>
      <c r="AD14" s="29">
        <f>$O14*INDEX('Optional - Monthly Allocations'!$C$5:$N$18, MATCH($W14,'Optional - Monthly Allocations'!$B$5:$B$18,0), MATCH(AD$5,'Optional - Monthly Allocations'!$C$4:$N$4,0))</f>
        <v>0</v>
      </c>
      <c r="AE14" s="29">
        <f>$O14*INDEX('Optional - Monthly Allocations'!$C$5:$N$18, MATCH($W14,'Optional - Monthly Allocations'!$B$5:$B$18,0), MATCH(AE$5,'Optional - Monthly Allocations'!$C$4:$N$4,0))</f>
        <v>0</v>
      </c>
      <c r="AF14" s="29">
        <f>$O14*INDEX('Optional - Monthly Allocations'!$C$5:$N$18, MATCH($W14,'Optional - Monthly Allocations'!$B$5:$B$18,0), MATCH(AF$5,'Optional - Monthly Allocations'!$C$4:$N$4,0))</f>
        <v>0</v>
      </c>
      <c r="AG14" s="29">
        <f>$O14*INDEX('Optional - Monthly Allocations'!$C$5:$N$18, MATCH($W14,'Optional - Monthly Allocations'!$B$5:$B$18,0), MATCH(AG$5,'Optional - Monthly Allocations'!$C$4:$N$4,0))</f>
        <v>0</v>
      </c>
      <c r="AH14" s="29">
        <f>$O14*INDEX('Optional - Monthly Allocations'!$C$5:$N$18, MATCH($W14,'Optional - Monthly Allocations'!$B$5:$B$18,0), MATCH(AH$5,'Optional - Monthly Allocations'!$C$4:$N$4,0))</f>
        <v>0</v>
      </c>
      <c r="AI14" s="29">
        <f>$O14*INDEX('Optional - Monthly Allocations'!$C$5:$N$18, MATCH($W14,'Optional - Monthly Allocations'!$B$5:$B$18,0), MATCH(AI$5,'Optional - Monthly Allocations'!$C$4:$N$4,0))</f>
        <v>0</v>
      </c>
      <c r="AJ14" s="194">
        <f t="shared" si="11"/>
        <v>0</v>
      </c>
      <c r="AK14" s="195" t="str">
        <f t="shared" si="12"/>
        <v>In Balance</v>
      </c>
    </row>
    <row r="15" spans="1:37" outlineLevel="2" x14ac:dyDescent="0.2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Options'!$H$3,(1+$I15)*'Restricted Funds'!$H15,IF('Restricted Funds'!$J15='Drop Down Options'!$H$4,(1+'Restricted Funds'!$K15)*'Restricted Funds'!$H15,IF('Restricted Funds'!$J15='Drop Down Options'!$H$5,'Restricted Funds'!$H15+'Restricted Funds'!$L15,IF($J15='Drop Down Options'!$H$6,'Restricted Funds'!$M15,"CHECK")))), 0)</f>
        <v>0</v>
      </c>
      <c r="P15" s="29">
        <f t="shared" si="2"/>
        <v>0</v>
      </c>
      <c r="Q15" s="31">
        <f t="shared" ref="Q15:Q17" si="13">IFERROR(P15/H15, 0)</f>
        <v>0</v>
      </c>
      <c r="R15" s="29">
        <f t="shared" ref="R15:R16" si="14">ROUND(($O15-$F15),0)</f>
        <v>0</v>
      </c>
      <c r="S15" s="31">
        <f t="shared" ref="S15:S16" si="15">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6">SUM(X15:AI15)</f>
        <v>0</v>
      </c>
      <c r="AK15" s="195" t="str">
        <f t="shared" si="1"/>
        <v>In Balance</v>
      </c>
    </row>
    <row r="16" spans="1:37" outlineLevel="2" x14ac:dyDescent="0.2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Options'!$H$3,(1+$I16)*'Restricted Funds'!$H16,IF('Restricted Funds'!$J16='Drop Down Options'!$H$4,(1+'Restricted Funds'!$K16)*'Restricted Funds'!$H16,IF('Restricted Funds'!$J16='Drop Down Options'!$H$5,'Restricted Funds'!$H16+'Restricted Funds'!$L16,IF($J16='Drop Down Options'!$H$6,'Restricted Funds'!$M16,"CHECK")))), 0)</f>
        <v>0</v>
      </c>
      <c r="P16" s="29">
        <f t="shared" si="2"/>
        <v>0</v>
      </c>
      <c r="Q16" s="31">
        <f t="shared" si="13"/>
        <v>0</v>
      </c>
      <c r="R16" s="29">
        <f t="shared" si="14"/>
        <v>0</v>
      </c>
      <c r="S16" s="31">
        <f t="shared" si="15"/>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6"/>
        <v>0</v>
      </c>
      <c r="AK16" s="195" t="str">
        <f t="shared" si="1"/>
        <v>In Balance</v>
      </c>
    </row>
    <row r="17" spans="2:37" s="208" customFormat="1" outlineLevel="1" x14ac:dyDescent="0.2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13"/>
        <v>0</v>
      </c>
      <c r="R17" s="34">
        <f>SUM(R7:R16)</f>
        <v>0</v>
      </c>
      <c r="S17" s="36">
        <f>IFERROR(R17/F17, 0)</f>
        <v>0</v>
      </c>
      <c r="T17" s="206"/>
      <c r="U17" s="207"/>
      <c r="W17" s="209"/>
      <c r="X17" s="34">
        <f t="shared" ref="X17:AJ17" si="17">SUM(X7:X16)</f>
        <v>0</v>
      </c>
      <c r="Y17" s="34">
        <f t="shared" si="17"/>
        <v>0</v>
      </c>
      <c r="Z17" s="34">
        <f t="shared" si="17"/>
        <v>0</v>
      </c>
      <c r="AA17" s="34">
        <f t="shared" si="17"/>
        <v>0</v>
      </c>
      <c r="AB17" s="34">
        <f t="shared" si="17"/>
        <v>0</v>
      </c>
      <c r="AC17" s="34">
        <f t="shared" si="17"/>
        <v>0</v>
      </c>
      <c r="AD17" s="34">
        <f t="shared" si="17"/>
        <v>0</v>
      </c>
      <c r="AE17" s="34">
        <f t="shared" si="17"/>
        <v>0</v>
      </c>
      <c r="AF17" s="34">
        <f t="shared" si="17"/>
        <v>0</v>
      </c>
      <c r="AG17" s="34">
        <f t="shared" si="17"/>
        <v>0</v>
      </c>
      <c r="AH17" s="34">
        <f t="shared" si="17"/>
        <v>0</v>
      </c>
      <c r="AI17" s="34">
        <f t="shared" si="17"/>
        <v>0</v>
      </c>
      <c r="AJ17" s="34">
        <f t="shared" si="17"/>
        <v>0</v>
      </c>
      <c r="AK17" s="210" t="str">
        <f t="shared" si="1"/>
        <v>In Balance</v>
      </c>
    </row>
    <row r="18" spans="2:37" outlineLevel="2" x14ac:dyDescent="0.2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2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Options'!$H$3,(1+$I19)*'Restricted Funds'!$H19,IF('Restricted Funds'!$J19='Drop Down Options'!$H$4,(1+'Restricted Funds'!$K19)*'Restricted Funds'!$H19,IF('Restricted Funds'!$J19='Drop Down Options'!$H$5,'Restricted Funds'!$H19+'Restricted Funds'!$L19,IF($J19='Drop Down Options'!$H$6,'Restricted Funds'!$M19,"CHECK")))), 0)</f>
        <v>0</v>
      </c>
      <c r="P19" s="29">
        <f t="shared" ref="P19:P24" si="18">ROUND(($O19-$H19),0)</f>
        <v>0</v>
      </c>
      <c r="Q19" s="31">
        <f t="shared" ref="Q19:Q25" si="19">IFERROR(P19/H19, 0)</f>
        <v>0</v>
      </c>
      <c r="R19" s="29">
        <f t="shared" ref="R19:R24" si="20">ROUND(($O19-$F19),0)</f>
        <v>0</v>
      </c>
      <c r="S19" s="31">
        <f t="shared" ref="S19:S25" si="21">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22">SUM(X19:AI19)</f>
        <v>0</v>
      </c>
      <c r="AK19" s="195" t="str">
        <f t="shared" ref="AK19:AK25" si="23">IF(AJ19=O19,"In Balance",CONCATENATE("Out of Balance by $",AJ19-O19))</f>
        <v>In Balance</v>
      </c>
    </row>
    <row r="20" spans="2:37" outlineLevel="2" x14ac:dyDescent="0.2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Options'!$H$3,(1+$I20)*'Restricted Funds'!$H20,IF('Restricted Funds'!$J20='Drop Down Options'!$H$4,(1+'Restricted Funds'!$K20)*'Restricted Funds'!$H20,IF('Restricted Funds'!$J20='Drop Down Options'!$H$5,'Restricted Funds'!$H20+'Restricted Funds'!$L20,IF($J20='Drop Down Options'!$H$6,'Restricted Funds'!$M20,"CHECK")))), 0)</f>
        <v>0</v>
      </c>
      <c r="P20" s="29">
        <f t="shared" si="18"/>
        <v>0</v>
      </c>
      <c r="Q20" s="31">
        <f t="shared" si="19"/>
        <v>0</v>
      </c>
      <c r="R20" s="29">
        <f t="shared" si="20"/>
        <v>0</v>
      </c>
      <c r="S20" s="31">
        <f t="shared" si="21"/>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22"/>
        <v>0</v>
      </c>
      <c r="AK20" s="195" t="str">
        <f t="shared" si="23"/>
        <v>In Balance</v>
      </c>
    </row>
    <row r="21" spans="2:37" outlineLevel="2" x14ac:dyDescent="0.2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Options'!$H$3,(1+$I21)*'Restricted Funds'!$H21,IF('Restricted Funds'!$J21='Drop Down Options'!$H$4,(1+'Restricted Funds'!$K21)*'Restricted Funds'!$H21,IF('Restricted Funds'!$J21='Drop Down Options'!$H$5,'Restricted Funds'!$H21+'Restricted Funds'!$L21,IF($J21='Drop Down Options'!$H$6,'Restricted Funds'!$M21,"CHECK")))), 0)</f>
        <v>0</v>
      </c>
      <c r="P21" s="29">
        <f t="shared" si="18"/>
        <v>0</v>
      </c>
      <c r="Q21" s="31">
        <f t="shared" si="19"/>
        <v>0</v>
      </c>
      <c r="R21" s="29">
        <f t="shared" si="20"/>
        <v>0</v>
      </c>
      <c r="S21" s="31">
        <f t="shared" si="21"/>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22"/>
        <v>0</v>
      </c>
      <c r="AK21" s="195" t="str">
        <f t="shared" si="23"/>
        <v>In Balance</v>
      </c>
    </row>
    <row r="22" spans="2:37" outlineLevel="2" x14ac:dyDescent="0.2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Options'!$H$3,(1+$I22)*'Restricted Funds'!$H22,IF('Restricted Funds'!$J22='Drop Down Options'!$H$4,(1+'Restricted Funds'!$K22)*'Restricted Funds'!$H22,IF('Restricted Funds'!$J22='Drop Down Options'!$H$5,'Restricted Funds'!$H22+'Restricted Funds'!$L22,IF($J22='Drop Down Options'!$H$6,'Restricted Funds'!$M22,"CHECK")))), 0)</f>
        <v>0</v>
      </c>
      <c r="P22" s="29">
        <f t="shared" si="18"/>
        <v>0</v>
      </c>
      <c r="Q22" s="31">
        <f t="shared" si="19"/>
        <v>0</v>
      </c>
      <c r="R22" s="29">
        <f t="shared" si="20"/>
        <v>0</v>
      </c>
      <c r="S22" s="31">
        <f t="shared" si="21"/>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22"/>
        <v>0</v>
      </c>
      <c r="AK22" s="195" t="str">
        <f t="shared" si="23"/>
        <v>In Balance</v>
      </c>
    </row>
    <row r="23" spans="2:37" outlineLevel="2" x14ac:dyDescent="0.2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Options'!$H$3,(1+$I23)*'Restricted Funds'!$H23,IF('Restricted Funds'!$J23='Drop Down Options'!$H$4,(1+'Restricted Funds'!$K23)*'Restricted Funds'!$H23,IF('Restricted Funds'!$J23='Drop Down Options'!$H$5,'Restricted Funds'!$H23+'Restricted Funds'!$L23,IF($J23='Drop Down Options'!$H$6,'Restricted Funds'!$M23,"CHECK")))), 0)</f>
        <v>0</v>
      </c>
      <c r="P23" s="29">
        <f t="shared" si="18"/>
        <v>0</v>
      </c>
      <c r="Q23" s="31">
        <f t="shared" si="19"/>
        <v>0</v>
      </c>
      <c r="R23" s="29">
        <f t="shared" si="20"/>
        <v>0</v>
      </c>
      <c r="S23" s="31">
        <f t="shared" si="21"/>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22"/>
        <v>0</v>
      </c>
      <c r="AK23" s="195" t="str">
        <f t="shared" si="23"/>
        <v>In Balance</v>
      </c>
    </row>
    <row r="24" spans="2:37" outlineLevel="2" x14ac:dyDescent="0.2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Options'!$H$3,(1+$I24)*'Restricted Funds'!$H24,IF('Restricted Funds'!$J24='Drop Down Options'!$H$4,(1+'Restricted Funds'!$K24)*'Restricted Funds'!$H24,IF('Restricted Funds'!$J24='Drop Down Options'!$H$5,'Restricted Funds'!$H24+'Restricted Funds'!$L24,IF($J24='Drop Down Options'!$H$6,'Restricted Funds'!$M24,"CHECK")))), 0)</f>
        <v>0</v>
      </c>
      <c r="P24" s="29">
        <f t="shared" si="18"/>
        <v>0</v>
      </c>
      <c r="Q24" s="31">
        <f t="shared" si="19"/>
        <v>0</v>
      </c>
      <c r="R24" s="29">
        <f t="shared" si="20"/>
        <v>0</v>
      </c>
      <c r="S24" s="31">
        <f t="shared" si="21"/>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22"/>
        <v>0</v>
      </c>
      <c r="AK24" s="195" t="str">
        <f t="shared" si="23"/>
        <v>In Balance</v>
      </c>
    </row>
    <row r="25" spans="2:37" s="208" customFormat="1" outlineLevel="1" x14ac:dyDescent="0.2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9"/>
        <v>0</v>
      </c>
      <c r="R25" s="34">
        <f>SUM(R19:R24)</f>
        <v>0</v>
      </c>
      <c r="S25" s="36">
        <f t="shared" si="21"/>
        <v>0</v>
      </c>
      <c r="T25" s="206"/>
      <c r="U25" s="207"/>
      <c r="W25" s="209"/>
      <c r="X25" s="34">
        <f t="shared" ref="X25:AJ25" si="24">SUM(X19:X24)</f>
        <v>0</v>
      </c>
      <c r="Y25" s="34">
        <f t="shared" si="24"/>
        <v>0</v>
      </c>
      <c r="Z25" s="34">
        <f t="shared" si="24"/>
        <v>0</v>
      </c>
      <c r="AA25" s="34">
        <f t="shared" si="24"/>
        <v>0</v>
      </c>
      <c r="AB25" s="34">
        <f t="shared" si="24"/>
        <v>0</v>
      </c>
      <c r="AC25" s="34">
        <f t="shared" si="24"/>
        <v>0</v>
      </c>
      <c r="AD25" s="34">
        <f t="shared" si="24"/>
        <v>0</v>
      </c>
      <c r="AE25" s="34">
        <f t="shared" si="24"/>
        <v>0</v>
      </c>
      <c r="AF25" s="34">
        <f t="shared" si="24"/>
        <v>0</v>
      </c>
      <c r="AG25" s="34">
        <f t="shared" si="24"/>
        <v>0</v>
      </c>
      <c r="AH25" s="34">
        <f t="shared" si="24"/>
        <v>0</v>
      </c>
      <c r="AI25" s="34">
        <f t="shared" si="24"/>
        <v>0</v>
      </c>
      <c r="AJ25" s="34">
        <f t="shared" si="24"/>
        <v>0</v>
      </c>
      <c r="AK25" s="210" t="str">
        <f t="shared" si="23"/>
        <v>In Balance</v>
      </c>
    </row>
    <row r="26" spans="2:37" outlineLevel="2" x14ac:dyDescent="0.2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2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Options'!$H$3,(1+$I27)*'Restricted Funds'!$H27,IF('Restricted Funds'!$J27='Drop Down Options'!$H$4,(1+'Restricted Funds'!$K27)*'Restricted Funds'!$H27,IF('Restricted Funds'!$J27='Drop Down Options'!$H$5,'Restricted Funds'!$H27+'Restricted Funds'!$L27,IF($J27='Drop Down Options'!$H$6,'Restricted Funds'!$M27,"CHECK")))), 0)</f>
        <v>0</v>
      </c>
      <c r="P27" s="29">
        <f t="shared" ref="P27:P30" si="25">ROUND(($O27-$H27),0)</f>
        <v>0</v>
      </c>
      <c r="Q27" s="31">
        <f t="shared" ref="Q27:Q31" si="26">IFERROR(P27/H27, 0)</f>
        <v>0</v>
      </c>
      <c r="R27" s="29">
        <f t="shared" ref="R27:R30" si="27">ROUND(($O27-$F27),0)</f>
        <v>0</v>
      </c>
      <c r="S27" s="31">
        <f t="shared" ref="S27:S31" si="28">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9">SUM(X27:AI27)</f>
        <v>0</v>
      </c>
      <c r="AK27" s="195" t="str">
        <f>IF(AJ27=O27,"In Balance",CONCATENATE("Out of Balance by $",AJ27-O27))</f>
        <v>In Balance</v>
      </c>
    </row>
    <row r="28" spans="2:37" outlineLevel="2" x14ac:dyDescent="0.2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Options'!$H$3,(1+$I28)*'Restricted Funds'!$H28,IF('Restricted Funds'!$J28='Drop Down Options'!$H$4,(1+'Restricted Funds'!$K28)*'Restricted Funds'!$H28,IF('Restricted Funds'!$J28='Drop Down Options'!$H$5,'Restricted Funds'!$H28+'Restricted Funds'!$L28,IF($J28='Drop Down Options'!$H$6,'Restricted Funds'!$M28,"CHECK")))), 0)</f>
        <v>0</v>
      </c>
      <c r="P28" s="29">
        <f t="shared" si="25"/>
        <v>0</v>
      </c>
      <c r="Q28" s="31">
        <f t="shared" si="26"/>
        <v>0</v>
      </c>
      <c r="R28" s="29">
        <f t="shared" si="27"/>
        <v>0</v>
      </c>
      <c r="S28" s="31">
        <f t="shared" si="28"/>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9"/>
        <v>0</v>
      </c>
      <c r="AK28" s="195" t="str">
        <f>IF(AJ28=O28,"In Balance",CONCATENATE("Out of Balance by $",AJ28-O28))</f>
        <v>In Balance</v>
      </c>
    </row>
    <row r="29" spans="2:37" outlineLevel="2" x14ac:dyDescent="0.2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Options'!$H$3,(1+$I29)*'Restricted Funds'!$H29,IF('Restricted Funds'!$J29='Drop Down Options'!$H$4,(1+'Restricted Funds'!$K29)*'Restricted Funds'!$H29,IF('Restricted Funds'!$J29='Drop Down Options'!$H$5,'Restricted Funds'!$H29+'Restricted Funds'!$L29,IF($J29='Drop Down Options'!$H$6,'Restricted Funds'!$M29,"CHECK")))), 0)</f>
        <v>0</v>
      </c>
      <c r="P29" s="29">
        <f t="shared" si="25"/>
        <v>0</v>
      </c>
      <c r="Q29" s="31">
        <f t="shared" si="26"/>
        <v>0</v>
      </c>
      <c r="R29" s="29">
        <f t="shared" si="27"/>
        <v>0</v>
      </c>
      <c r="S29" s="31">
        <f t="shared" si="28"/>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9"/>
        <v>0</v>
      </c>
      <c r="AK29" s="195" t="str">
        <f>IF(AJ29=O29,"In Balance",CONCATENATE("Out of Balance by $",AJ29-O29))</f>
        <v>In Balance</v>
      </c>
    </row>
    <row r="30" spans="2:37" outlineLevel="2" x14ac:dyDescent="0.2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Options'!$H$3,(1+$I30)*'Restricted Funds'!$H30,IF('Restricted Funds'!$J30='Drop Down Options'!$H$4,(1+'Restricted Funds'!$K30)*'Restricted Funds'!$H30,IF('Restricted Funds'!$J30='Drop Down Options'!$H$5,'Restricted Funds'!$H30+'Restricted Funds'!$L30,IF($J30='Drop Down Options'!$H$6,'Restricted Funds'!$M30,"CHECK")))), 0)</f>
        <v>0</v>
      </c>
      <c r="P30" s="29">
        <f t="shared" si="25"/>
        <v>0</v>
      </c>
      <c r="Q30" s="31">
        <f t="shared" si="26"/>
        <v>0</v>
      </c>
      <c r="R30" s="29">
        <f t="shared" si="27"/>
        <v>0</v>
      </c>
      <c r="S30" s="31">
        <f t="shared" si="28"/>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9"/>
        <v>0</v>
      </c>
      <c r="AK30" s="195" t="str">
        <f>IF(AJ30=O30,"In Balance",CONCATENATE("Out of Balance by $",AJ30-O30))</f>
        <v>In Balance</v>
      </c>
    </row>
    <row r="31" spans="2:37" s="208" customFormat="1" outlineLevel="1" x14ac:dyDescent="0.25">
      <c r="B31" s="172">
        <v>26</v>
      </c>
      <c r="C31" s="205">
        <v>3300</v>
      </c>
      <c r="D31" s="206" t="s">
        <v>659</v>
      </c>
      <c r="E31" s="34">
        <f t="shared" ref="E31:M31" si="30">SUM(E27:E30)</f>
        <v>0</v>
      </c>
      <c r="F31" s="34">
        <f t="shared" si="30"/>
        <v>0</v>
      </c>
      <c r="G31" s="34">
        <f t="shared" si="30"/>
        <v>0</v>
      </c>
      <c r="H31" s="34">
        <f t="shared" si="30"/>
        <v>0</v>
      </c>
      <c r="I31" s="35"/>
      <c r="J31" s="34"/>
      <c r="K31" s="36"/>
      <c r="L31" s="34">
        <f t="shared" si="30"/>
        <v>0</v>
      </c>
      <c r="M31" s="34">
        <f t="shared" si="30"/>
        <v>0</v>
      </c>
      <c r="N31" s="37"/>
      <c r="O31" s="34">
        <f>SUM(O27:O30)</f>
        <v>0</v>
      </c>
      <c r="P31" s="34">
        <f>SUM(P27:P30)</f>
        <v>0</v>
      </c>
      <c r="Q31" s="36">
        <f t="shared" si="26"/>
        <v>0</v>
      </c>
      <c r="R31" s="34">
        <f>SUM(R27:R30)</f>
        <v>0</v>
      </c>
      <c r="S31" s="36">
        <f t="shared" si="28"/>
        <v>0</v>
      </c>
      <c r="T31" s="206"/>
      <c r="U31" s="207"/>
      <c r="W31" s="209"/>
      <c r="X31" s="34">
        <f t="shared" ref="X31:AJ31" si="31">SUM(X27:X30)</f>
        <v>0</v>
      </c>
      <c r="Y31" s="34">
        <f t="shared" si="31"/>
        <v>0</v>
      </c>
      <c r="Z31" s="34">
        <f t="shared" si="31"/>
        <v>0</v>
      </c>
      <c r="AA31" s="34">
        <f t="shared" si="31"/>
        <v>0</v>
      </c>
      <c r="AB31" s="34">
        <f t="shared" si="31"/>
        <v>0</v>
      </c>
      <c r="AC31" s="34">
        <f t="shared" si="31"/>
        <v>0</v>
      </c>
      <c r="AD31" s="34">
        <f t="shared" si="31"/>
        <v>0</v>
      </c>
      <c r="AE31" s="34">
        <f t="shared" si="31"/>
        <v>0</v>
      </c>
      <c r="AF31" s="34">
        <f t="shared" si="31"/>
        <v>0</v>
      </c>
      <c r="AG31" s="34">
        <f t="shared" si="31"/>
        <v>0</v>
      </c>
      <c r="AH31" s="34">
        <f t="shared" si="31"/>
        <v>0</v>
      </c>
      <c r="AI31" s="34">
        <f t="shared" si="31"/>
        <v>0</v>
      </c>
      <c r="AJ31" s="34">
        <f t="shared" si="31"/>
        <v>0</v>
      </c>
      <c r="AK31" s="210" t="str">
        <f>IF(AJ31=O31,"In Balance",CONCATENATE("Out of Balance by $",AJ31-O31))</f>
        <v>In Balance</v>
      </c>
    </row>
    <row r="32" spans="2:37" outlineLevel="2" x14ac:dyDescent="0.2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2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Options'!$H$3,(1+$I33)*'Restricted Funds'!$H33,IF('Restricted Funds'!$J33='Drop Down Options'!$H$4,(1+'Restricted Funds'!$K33)*'Restricted Funds'!$H33,IF('Restricted Funds'!$J33='Drop Down Options'!$H$5,'Restricted Funds'!$H33+'Restricted Funds'!$L33,IF($J33='Drop Down Options'!$H$6,'Restricted Funds'!$M33,"CHECK")))), 0)</f>
        <v>0</v>
      </c>
      <c r="P33" s="29">
        <f t="shared" ref="P33:P34" si="32">ROUND(($O33-$H33),0)</f>
        <v>0</v>
      </c>
      <c r="Q33" s="31">
        <f>IFERROR(P33/H33, 0)</f>
        <v>0</v>
      </c>
      <c r="R33" s="29">
        <f t="shared" ref="R33:R39" si="33">ROUND(($O33-$F33),0)</f>
        <v>0</v>
      </c>
      <c r="S33" s="31">
        <f t="shared" ref="S33:S39" si="34">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3" si="35">SUM(X33:AI33)</f>
        <v>0</v>
      </c>
      <c r="AK33" s="195" t="str">
        <f t="shared" ref="AK33:AK50" si="36">IF(AJ33=O33,"In Balance",CONCATENATE("Out of Balance by $",AJ33-O33))</f>
        <v>In Balance</v>
      </c>
    </row>
    <row r="34" spans="2:37" outlineLevel="2" x14ac:dyDescent="0.2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Options'!$H$3,(1+$I34)*'Restricted Funds'!$H34,IF('Restricted Funds'!$J34='Drop Down Options'!$H$4,(1+'Restricted Funds'!$K34)*'Restricted Funds'!$H34,IF('Restricted Funds'!$J34='Drop Down Options'!$H$5,'Restricted Funds'!$H34+'Restricted Funds'!$L34,IF($J34='Drop Down Options'!$H$6,'Restricted Funds'!$M34,"CHECK")))), 0)</f>
        <v>0</v>
      </c>
      <c r="P34" s="29">
        <f t="shared" si="32"/>
        <v>0</v>
      </c>
      <c r="Q34" s="31">
        <f t="shared" ref="Q34:Q50" si="37">IFERROR(P34/H34, 0)</f>
        <v>0</v>
      </c>
      <c r="R34" s="29">
        <f t="shared" si="33"/>
        <v>0</v>
      </c>
      <c r="S34" s="31">
        <f t="shared" si="34"/>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35"/>
        <v>0</v>
      </c>
      <c r="AK34" s="195" t="str">
        <f t="shared" si="36"/>
        <v>In Balance</v>
      </c>
    </row>
    <row r="35" spans="2:37" outlineLevel="2" x14ac:dyDescent="0.2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Options'!$H$3,(1+$I35)*'Restricted Funds'!$H35,IF('Restricted Funds'!$J35='Drop Down Options'!$H$4,(1+'Restricted Funds'!$K35)*'Restricted Funds'!$H35,IF('Restricted Funds'!$J35='Drop Down Options'!$H$5,'Restricted Funds'!$H35+'Restricted Funds'!$L35,IF($J35='Drop Down Options'!$H$6,'Restricted Funds'!$M35,"CHECK")))), 0)</f>
        <v>0</v>
      </c>
      <c r="P35" s="29">
        <f>ROUND(($O35-$H35),0)</f>
        <v>0</v>
      </c>
      <c r="Q35" s="31">
        <f t="shared" si="37"/>
        <v>0</v>
      </c>
      <c r="R35" s="29">
        <f t="shared" si="33"/>
        <v>0</v>
      </c>
      <c r="S35" s="31">
        <f t="shared" si="34"/>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35"/>
        <v>0</v>
      </c>
      <c r="AK35" s="195" t="str">
        <f t="shared" si="36"/>
        <v>In Balance</v>
      </c>
    </row>
    <row r="36" spans="2:37" outlineLevel="2" x14ac:dyDescent="0.25">
      <c r="B36" s="172">
        <v>31</v>
      </c>
      <c r="C36" s="192">
        <v>3450</v>
      </c>
      <c r="D36" s="193" t="s">
        <v>656</v>
      </c>
      <c r="E36" s="13"/>
      <c r="F36" s="13"/>
      <c r="G36" s="13"/>
      <c r="H36" s="77">
        <f>IFERROR(($G36/'FY 2026-27 Budget Summary'!$F$8)*12, 0)</f>
        <v>0</v>
      </c>
      <c r="I36" s="32"/>
      <c r="J36" s="204" t="s">
        <v>844</v>
      </c>
      <c r="K36" s="32"/>
      <c r="L36" s="32"/>
      <c r="M36" s="349"/>
      <c r="N36" s="15"/>
      <c r="O36" s="77">
        <f>ROUND(IF($J36='Drop Down Options'!$H$6,'Restricted Funds'!$M36,"CHECK"), 0)</f>
        <v>0</v>
      </c>
      <c r="P36" s="77">
        <f t="shared" ref="P36:P43" si="38">ROUND(($O36-$H36),0)</f>
        <v>0</v>
      </c>
      <c r="Q36" s="78">
        <f t="shared" si="37"/>
        <v>0</v>
      </c>
      <c r="R36" s="29">
        <f t="shared" si="33"/>
        <v>0</v>
      </c>
      <c r="S36" s="78">
        <f t="shared" si="34"/>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35"/>
        <v>0</v>
      </c>
      <c r="AK36" s="195" t="str">
        <f t="shared" si="36"/>
        <v>In Balance</v>
      </c>
    </row>
    <row r="37" spans="2:37" outlineLevel="2" x14ac:dyDescent="0.2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Options'!$H$3,(1+$I37)*'Restricted Funds'!$H37,IF('Restricted Funds'!$J37='Drop Down Options'!$H$4,(1+'Restricted Funds'!$K37)*'Restricted Funds'!$H37,IF('Restricted Funds'!$J37='Drop Down Options'!$H$5,'Restricted Funds'!$H37+'Restricted Funds'!$L37,IF($J37='Drop Down Options'!$H$6,'Restricted Funds'!$M37,"CHECK")))), 0)</f>
        <v>0</v>
      </c>
      <c r="P37" s="29">
        <f t="shared" si="38"/>
        <v>0</v>
      </c>
      <c r="Q37" s="31">
        <f t="shared" si="37"/>
        <v>0</v>
      </c>
      <c r="R37" s="29">
        <f t="shared" si="33"/>
        <v>0</v>
      </c>
      <c r="S37" s="31">
        <f t="shared" si="34"/>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35"/>
        <v>0</v>
      </c>
      <c r="AK37" s="195" t="str">
        <f t="shared" si="36"/>
        <v>In Balance</v>
      </c>
    </row>
    <row r="38" spans="2:37" outlineLevel="2" x14ac:dyDescent="0.25">
      <c r="B38" s="172">
        <v>33</v>
      </c>
      <c r="C38" s="192">
        <v>3475</v>
      </c>
      <c r="D38" s="193" t="s">
        <v>763</v>
      </c>
      <c r="E38" s="13"/>
      <c r="F38" s="13"/>
      <c r="G38" s="13"/>
      <c r="H38" s="29">
        <f>IFERROR(($G38/'FY 2026-27 Budget Summary'!$F$8)*12, 0)</f>
        <v>0</v>
      </c>
      <c r="I38" s="30">
        <v>0</v>
      </c>
      <c r="J38" s="13" t="s">
        <v>591</v>
      </c>
      <c r="K38" s="348"/>
      <c r="L38" s="349"/>
      <c r="M38" s="349"/>
      <c r="N38" s="15"/>
      <c r="O38" s="29">
        <f>ROUND(IF($J38='Drop Down Options'!$H$3,(1+$I38)*'Restricted Funds'!$H38,IF('Restricted Funds'!$J38='Drop Down Options'!$H$4,(1+'Restricted Funds'!$K38)*'Restricted Funds'!$H38,IF('Restricted Funds'!$J38='Drop Down Options'!$H$5,'Restricted Funds'!$H38+'Restricted Funds'!$L38,IF($J38='Drop Down Options'!$H$6,'Restricted Funds'!$M38,"CHECK")))), 0)</f>
        <v>0</v>
      </c>
      <c r="P38" s="29">
        <f t="shared" si="38"/>
        <v>0</v>
      </c>
      <c r="Q38" s="31">
        <f t="shared" si="37"/>
        <v>0</v>
      </c>
      <c r="R38" s="29">
        <f t="shared" si="33"/>
        <v>0</v>
      </c>
      <c r="S38" s="31">
        <f t="shared" si="34"/>
        <v>0</v>
      </c>
      <c r="T38" s="193" t="str">
        <f>IF(OR(ABS(Q38)&gt;'Assumptions - Arch'!$D$53), "Variance Explanation Required", "Variance Explanation Not Required")</f>
        <v>Variance Explanation Not Required</v>
      </c>
      <c r="U38" s="85"/>
      <c r="W38" s="425" t="s">
        <v>722</v>
      </c>
      <c r="X38" s="29">
        <f>$O38*INDEX('Optional - Monthly Allocations'!$C$5:$N$18, MATCH($W38,'Optional - Monthly Allocations'!$B$5:$B$18,0), MATCH(X$5,'Optional - Monthly Allocations'!$C$4:$N$4,0))</f>
        <v>0</v>
      </c>
      <c r="Y38" s="29">
        <f>$O38*INDEX('Optional - Monthly Allocations'!$C$5:$N$18, MATCH($W38,'Optional - Monthly Allocations'!$B$5:$B$18,0), MATCH(Y$5,'Optional - Monthly Allocations'!$C$4:$N$4,0))</f>
        <v>0</v>
      </c>
      <c r="Z38" s="29">
        <f>$O38*INDEX('Optional - Monthly Allocations'!$C$5:$N$18, MATCH($W38,'Optional - Monthly Allocations'!$B$5:$B$18,0), MATCH(Z$5,'Optional - Monthly Allocations'!$C$4:$N$4,0))</f>
        <v>0</v>
      </c>
      <c r="AA38" s="29">
        <f>$O38*INDEX('Optional - Monthly Allocations'!$C$5:$N$18, MATCH($W38,'Optional - Monthly Allocations'!$B$5:$B$18,0), MATCH(AA$5,'Optional - Monthly Allocations'!$C$4:$N$4,0))</f>
        <v>0</v>
      </c>
      <c r="AB38" s="29">
        <f>$O38*INDEX('Optional - Monthly Allocations'!$C$5:$N$18, MATCH($W38,'Optional - Monthly Allocations'!$B$5:$B$18,0), MATCH(AB$5,'Optional - Monthly Allocations'!$C$4:$N$4,0))</f>
        <v>0</v>
      </c>
      <c r="AC38" s="29">
        <f>$O38*INDEX('Optional - Monthly Allocations'!$C$5:$N$18, MATCH($W38,'Optional - Monthly Allocations'!$B$5:$B$18,0), MATCH(AC$5,'Optional - Monthly Allocations'!$C$4:$N$4,0))</f>
        <v>0</v>
      </c>
      <c r="AD38" s="29">
        <f>$O38*INDEX('Optional - Monthly Allocations'!$C$5:$N$18, MATCH($W38,'Optional - Monthly Allocations'!$B$5:$B$18,0), MATCH(AD$5,'Optional - Monthly Allocations'!$C$4:$N$4,0))</f>
        <v>0</v>
      </c>
      <c r="AE38" s="29">
        <f>$O38*INDEX('Optional - Monthly Allocations'!$C$5:$N$18, MATCH($W38,'Optional - Monthly Allocations'!$B$5:$B$18,0), MATCH(AE$5,'Optional - Monthly Allocations'!$C$4:$N$4,0))</f>
        <v>0</v>
      </c>
      <c r="AF38" s="29">
        <f>$O38*INDEX('Optional - Monthly Allocations'!$C$5:$N$18, MATCH($W38,'Optional - Monthly Allocations'!$B$5:$B$18,0), MATCH(AF$5,'Optional - Monthly Allocations'!$C$4:$N$4,0))</f>
        <v>0</v>
      </c>
      <c r="AG38" s="29">
        <f>$O38*INDEX('Optional - Monthly Allocations'!$C$5:$N$18, MATCH($W38,'Optional - Monthly Allocations'!$B$5:$B$18,0), MATCH(AG$5,'Optional - Monthly Allocations'!$C$4:$N$4,0))</f>
        <v>0</v>
      </c>
      <c r="AH38" s="29">
        <f>$O38*INDEX('Optional - Monthly Allocations'!$C$5:$N$18, MATCH($W38,'Optional - Monthly Allocations'!$B$5:$B$18,0), MATCH(AH$5,'Optional - Monthly Allocations'!$C$4:$N$4,0))</f>
        <v>0</v>
      </c>
      <c r="AI38" s="29">
        <f>$O38*INDEX('Optional - Monthly Allocations'!$C$5:$N$18, MATCH($W38,'Optional - Monthly Allocations'!$B$5:$B$18,0), MATCH(AI$5,'Optional - Monthly Allocations'!$C$4:$N$4,0))</f>
        <v>0</v>
      </c>
      <c r="AJ38" s="194">
        <f t="shared" si="35"/>
        <v>0</v>
      </c>
      <c r="AK38" s="195" t="str">
        <f t="shared" si="36"/>
        <v>In Balance</v>
      </c>
    </row>
    <row r="39" spans="2:37" outlineLevel="2" x14ac:dyDescent="0.25">
      <c r="B39" s="172">
        <v>34</v>
      </c>
      <c r="C39" s="192">
        <v>3475</v>
      </c>
      <c r="D39" s="193" t="s">
        <v>764</v>
      </c>
      <c r="E39" s="13"/>
      <c r="F39" s="13"/>
      <c r="G39" s="13"/>
      <c r="H39" s="29">
        <f>IFERROR(($G39/'FY 2026-27 Budget Summary'!$F$8)*12, 0)</f>
        <v>0</v>
      </c>
      <c r="I39" s="30">
        <v>0</v>
      </c>
      <c r="J39" s="13" t="s">
        <v>591</v>
      </c>
      <c r="K39" s="348"/>
      <c r="L39" s="349"/>
      <c r="M39" s="349"/>
      <c r="N39" s="15"/>
      <c r="O39" s="29">
        <f>ROUND(IF($J39='Drop Down Options'!$H$3,(1+$I39)*'Restricted Funds'!$H39,IF('Restricted Funds'!$J39='Drop Down Options'!$H$4,(1+'Restricted Funds'!$K39)*'Restricted Funds'!$H39,IF('Restricted Funds'!$J39='Drop Down Options'!$H$5,'Restricted Funds'!$H39+'Restricted Funds'!$L39,IF($J39='Drop Down Options'!$H$6,'Restricted Funds'!$M39,"CHECK")))), 0)</f>
        <v>0</v>
      </c>
      <c r="P39" s="29">
        <f t="shared" si="38"/>
        <v>0</v>
      </c>
      <c r="Q39" s="31">
        <f t="shared" si="37"/>
        <v>0</v>
      </c>
      <c r="R39" s="29">
        <f t="shared" si="33"/>
        <v>0</v>
      </c>
      <c r="S39" s="31">
        <f t="shared" si="34"/>
        <v>0</v>
      </c>
      <c r="T39" s="193" t="str">
        <f>IF(OR(ABS(Q39)&gt;'Assumptions - Arch'!$D$53), "Variance Explanation Required", "Variance Explanation Not Required")</f>
        <v>Variance Explanation Not Required</v>
      </c>
      <c r="U39" s="85"/>
      <c r="W39" s="425" t="s">
        <v>722</v>
      </c>
      <c r="X39" s="29">
        <f>$O39*INDEX('Optional - Monthly Allocations'!$C$5:$N$18, MATCH($W39,'Optional - Monthly Allocations'!$B$5:$B$18,0), MATCH(X$5,'Optional - Monthly Allocations'!$C$4:$N$4,0))</f>
        <v>0</v>
      </c>
      <c r="Y39" s="29">
        <f>$O39*INDEX('Optional - Monthly Allocations'!$C$5:$N$18, MATCH($W39,'Optional - Monthly Allocations'!$B$5:$B$18,0), MATCH(Y$5,'Optional - Monthly Allocations'!$C$4:$N$4,0))</f>
        <v>0</v>
      </c>
      <c r="Z39" s="29">
        <f>$O39*INDEX('Optional - Monthly Allocations'!$C$5:$N$18, MATCH($W39,'Optional - Monthly Allocations'!$B$5:$B$18,0), MATCH(Z$5,'Optional - Monthly Allocations'!$C$4:$N$4,0))</f>
        <v>0</v>
      </c>
      <c r="AA39" s="29">
        <f>$O39*INDEX('Optional - Monthly Allocations'!$C$5:$N$18, MATCH($W39,'Optional - Monthly Allocations'!$B$5:$B$18,0), MATCH(AA$5,'Optional - Monthly Allocations'!$C$4:$N$4,0))</f>
        <v>0</v>
      </c>
      <c r="AB39" s="29">
        <f>$O39*INDEX('Optional - Monthly Allocations'!$C$5:$N$18, MATCH($W39,'Optional - Monthly Allocations'!$B$5:$B$18,0), MATCH(AB$5,'Optional - Monthly Allocations'!$C$4:$N$4,0))</f>
        <v>0</v>
      </c>
      <c r="AC39" s="29">
        <f>$O39*INDEX('Optional - Monthly Allocations'!$C$5:$N$18, MATCH($W39,'Optional - Monthly Allocations'!$B$5:$B$18,0), MATCH(AC$5,'Optional - Monthly Allocations'!$C$4:$N$4,0))</f>
        <v>0</v>
      </c>
      <c r="AD39" s="29">
        <f>$O39*INDEX('Optional - Monthly Allocations'!$C$5:$N$18, MATCH($W39,'Optional - Monthly Allocations'!$B$5:$B$18,0), MATCH(AD$5,'Optional - Monthly Allocations'!$C$4:$N$4,0))</f>
        <v>0</v>
      </c>
      <c r="AE39" s="29">
        <f>$O39*INDEX('Optional - Monthly Allocations'!$C$5:$N$18, MATCH($W39,'Optional - Monthly Allocations'!$B$5:$B$18,0), MATCH(AE$5,'Optional - Monthly Allocations'!$C$4:$N$4,0))</f>
        <v>0</v>
      </c>
      <c r="AF39" s="29">
        <f>$O39*INDEX('Optional - Monthly Allocations'!$C$5:$N$18, MATCH($W39,'Optional - Monthly Allocations'!$B$5:$B$18,0), MATCH(AF$5,'Optional - Monthly Allocations'!$C$4:$N$4,0))</f>
        <v>0</v>
      </c>
      <c r="AG39" s="29">
        <f>$O39*INDEX('Optional - Monthly Allocations'!$C$5:$N$18, MATCH($W39,'Optional - Monthly Allocations'!$B$5:$B$18,0), MATCH(AG$5,'Optional - Monthly Allocations'!$C$4:$N$4,0))</f>
        <v>0</v>
      </c>
      <c r="AH39" s="29">
        <f>$O39*INDEX('Optional - Monthly Allocations'!$C$5:$N$18, MATCH($W39,'Optional - Monthly Allocations'!$B$5:$B$18,0), MATCH(AH$5,'Optional - Monthly Allocations'!$C$4:$N$4,0))</f>
        <v>0</v>
      </c>
      <c r="AI39" s="29">
        <f>$O39*INDEX('Optional - Monthly Allocations'!$C$5:$N$18, MATCH($W39,'Optional - Monthly Allocations'!$B$5:$B$18,0), MATCH(AI$5,'Optional - Monthly Allocations'!$C$4:$N$4,0))</f>
        <v>0</v>
      </c>
      <c r="AJ39" s="194">
        <f t="shared" si="35"/>
        <v>0</v>
      </c>
      <c r="AK39" s="195" t="str">
        <f t="shared" si="36"/>
        <v>In Balance</v>
      </c>
    </row>
    <row r="40" spans="2:37" outlineLevel="2" x14ac:dyDescent="0.2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Options'!$H$3,(1+$I40)*'Restricted Funds'!$H40,IF('Restricted Funds'!$J40='Drop Down Options'!$H$4,(1+'Restricted Funds'!$K40)*'Restricted Funds'!$H40,IF('Restricted Funds'!$J40='Drop Down Options'!$H$5,'Restricted Funds'!$H40+'Restricted Funds'!$L40,IF($J40='Drop Down Options'!$H$6,'Restricted Funds'!$M40,"CHECK")))), 0)</f>
        <v>0</v>
      </c>
      <c r="P40" s="29">
        <f t="shared" si="38"/>
        <v>0</v>
      </c>
      <c r="Q40" s="31">
        <f t="shared" si="37"/>
        <v>0</v>
      </c>
      <c r="R40" s="29">
        <f t="shared" ref="R40:R42" si="39">ROUND(($O40-$F40),0)</f>
        <v>0</v>
      </c>
      <c r="S40" s="31">
        <f t="shared" ref="S40:S42" si="40">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35"/>
        <v>0</v>
      </c>
      <c r="AK40" s="195" t="str">
        <f t="shared" si="36"/>
        <v>In Balance</v>
      </c>
    </row>
    <row r="41" spans="2:37" outlineLevel="2" x14ac:dyDescent="0.2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Options'!$H$3,(1+$I41)*'Restricted Funds'!$H41,IF('Restricted Funds'!$J41='Drop Down Options'!$H$4,(1+'Restricted Funds'!$K41)*'Restricted Funds'!$H41,IF('Restricted Funds'!$J41='Drop Down Options'!$H$5,'Restricted Funds'!$H41+'Restricted Funds'!$L41,IF($J41='Drop Down Options'!$H$6,'Restricted Funds'!$M41,"CHECK")))), 0)</f>
        <v>0</v>
      </c>
      <c r="P41" s="29">
        <f t="shared" si="38"/>
        <v>0</v>
      </c>
      <c r="Q41" s="31">
        <f t="shared" si="37"/>
        <v>0</v>
      </c>
      <c r="R41" s="29">
        <f t="shared" si="39"/>
        <v>0</v>
      </c>
      <c r="S41" s="31">
        <f t="shared" si="40"/>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35"/>
        <v>0</v>
      </c>
      <c r="AK41" s="195" t="str">
        <f t="shared" si="36"/>
        <v>In Balance</v>
      </c>
    </row>
    <row r="42" spans="2:37" outlineLevel="2" x14ac:dyDescent="0.2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Options'!$H$3,(1+$I42)*'Restricted Funds'!$H42,IF('Restricted Funds'!$J42='Drop Down Options'!$H$4,(1+'Restricted Funds'!$K42)*'Restricted Funds'!$H42,IF('Restricted Funds'!$J42='Drop Down Options'!$H$5,'Restricted Funds'!$H42+'Restricted Funds'!$L42,IF($J42='Drop Down Options'!$H$6,'Restricted Funds'!$M42,"CHECK")))), 0)</f>
        <v>0</v>
      </c>
      <c r="P42" s="29">
        <f t="shared" si="38"/>
        <v>0</v>
      </c>
      <c r="Q42" s="31">
        <f t="shared" si="37"/>
        <v>0</v>
      </c>
      <c r="R42" s="29">
        <f t="shared" si="39"/>
        <v>0</v>
      </c>
      <c r="S42" s="31">
        <f t="shared" si="40"/>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35"/>
        <v>0</v>
      </c>
      <c r="AK42" s="195" t="str">
        <f t="shared" si="36"/>
        <v>In Balance</v>
      </c>
    </row>
    <row r="43" spans="2:37" outlineLevel="2" x14ac:dyDescent="0.25">
      <c r="B43" s="172">
        <v>38</v>
      </c>
      <c r="C43" s="220" t="s">
        <v>765</v>
      </c>
      <c r="D43" s="193" t="s">
        <v>766</v>
      </c>
      <c r="E43" s="13"/>
      <c r="F43" s="13"/>
      <c r="G43" s="13"/>
      <c r="H43" s="29">
        <f>IFERROR(($G43/'FY 2026-27 Budget Summary'!$F$8)*12, 0)</f>
        <v>0</v>
      </c>
      <c r="I43" s="30">
        <v>0</v>
      </c>
      <c r="J43" s="13" t="s">
        <v>591</v>
      </c>
      <c r="K43" s="348"/>
      <c r="L43" s="349"/>
      <c r="M43" s="349"/>
      <c r="N43" s="15"/>
      <c r="O43" s="29">
        <f>ROUND(IF($J43='Drop Down Options'!$H$3,(1+$I43)*'Restricted Funds'!$H43,IF('Restricted Funds'!$J43='Drop Down Options'!$H$4,(1+'Restricted Funds'!$K43)*'Restricted Funds'!$H43,IF('Restricted Funds'!$J43='Drop Down Options'!$H$5,'Restricted Funds'!$H43+'Restricted Funds'!$L43,IF($J43='Drop Down Options'!$H$6,'Restricted Funds'!$M43,"CHECK")))), 0)</f>
        <v>0</v>
      </c>
      <c r="P43" s="29">
        <f t="shared" si="38"/>
        <v>0</v>
      </c>
      <c r="Q43" s="31">
        <f t="shared" si="37"/>
        <v>0</v>
      </c>
      <c r="R43" s="29">
        <f>ROUND(($O43-$F43),0)</f>
        <v>0</v>
      </c>
      <c r="S43" s="31">
        <f>IFERROR(R43/F43, 0)</f>
        <v>0</v>
      </c>
      <c r="T43" s="193" t="str">
        <f>IF(OR(ABS(Q43)&gt;'Assumptions - Arch'!$D$53), "Variance Explanation Required", "Variance Explanation Not Required")</f>
        <v>Variance Explanation Not Required</v>
      </c>
      <c r="U43" s="85"/>
      <c r="W43" s="425" t="s">
        <v>722</v>
      </c>
      <c r="X43" s="29">
        <f>$O43*INDEX('Optional - Monthly Allocations'!$C$5:$N$18, MATCH($W43,'Optional - Monthly Allocations'!$B$5:$B$18,0), MATCH(X$5,'Optional - Monthly Allocations'!$C$4:$N$4,0))</f>
        <v>0</v>
      </c>
      <c r="Y43" s="29">
        <f>$O43*INDEX('Optional - Monthly Allocations'!$C$5:$N$18, MATCH($W43,'Optional - Monthly Allocations'!$B$5:$B$18,0), MATCH(Y$5,'Optional - Monthly Allocations'!$C$4:$N$4,0))</f>
        <v>0</v>
      </c>
      <c r="Z43" s="29">
        <f>$O43*INDEX('Optional - Monthly Allocations'!$C$5:$N$18, MATCH($W43,'Optional - Monthly Allocations'!$B$5:$B$18,0), MATCH(Z$5,'Optional - Monthly Allocations'!$C$4:$N$4,0))</f>
        <v>0</v>
      </c>
      <c r="AA43" s="29">
        <f>$O43*INDEX('Optional - Monthly Allocations'!$C$5:$N$18, MATCH($W43,'Optional - Monthly Allocations'!$B$5:$B$18,0), MATCH(AA$5,'Optional - Monthly Allocations'!$C$4:$N$4,0))</f>
        <v>0</v>
      </c>
      <c r="AB43" s="29">
        <f>$O43*INDEX('Optional - Monthly Allocations'!$C$5:$N$18, MATCH($W43,'Optional - Monthly Allocations'!$B$5:$B$18,0), MATCH(AB$5,'Optional - Monthly Allocations'!$C$4:$N$4,0))</f>
        <v>0</v>
      </c>
      <c r="AC43" s="29">
        <f>$O43*INDEX('Optional - Monthly Allocations'!$C$5:$N$18, MATCH($W43,'Optional - Monthly Allocations'!$B$5:$B$18,0), MATCH(AC$5,'Optional - Monthly Allocations'!$C$4:$N$4,0))</f>
        <v>0</v>
      </c>
      <c r="AD43" s="29">
        <f>$O43*INDEX('Optional - Monthly Allocations'!$C$5:$N$18, MATCH($W43,'Optional - Monthly Allocations'!$B$5:$B$18,0), MATCH(AD$5,'Optional - Monthly Allocations'!$C$4:$N$4,0))</f>
        <v>0</v>
      </c>
      <c r="AE43" s="29">
        <f>$O43*INDEX('Optional - Monthly Allocations'!$C$5:$N$18, MATCH($W43,'Optional - Monthly Allocations'!$B$5:$B$18,0), MATCH(AE$5,'Optional - Monthly Allocations'!$C$4:$N$4,0))</f>
        <v>0</v>
      </c>
      <c r="AF43" s="29">
        <f>$O43*INDEX('Optional - Monthly Allocations'!$C$5:$N$18, MATCH($W43,'Optional - Monthly Allocations'!$B$5:$B$18,0), MATCH(AF$5,'Optional - Monthly Allocations'!$C$4:$N$4,0))</f>
        <v>0</v>
      </c>
      <c r="AG43" s="29">
        <f>$O43*INDEX('Optional - Monthly Allocations'!$C$5:$N$18, MATCH($W43,'Optional - Monthly Allocations'!$B$5:$B$18,0), MATCH(AG$5,'Optional - Monthly Allocations'!$C$4:$N$4,0))</f>
        <v>0</v>
      </c>
      <c r="AH43" s="29">
        <f>$O43*INDEX('Optional - Monthly Allocations'!$C$5:$N$18, MATCH($W43,'Optional - Monthly Allocations'!$B$5:$B$18,0), MATCH(AH$5,'Optional - Monthly Allocations'!$C$4:$N$4,0))</f>
        <v>0</v>
      </c>
      <c r="AI43" s="29">
        <f>$O43*INDEX('Optional - Monthly Allocations'!$C$5:$N$18, MATCH($W43,'Optional - Monthly Allocations'!$B$5:$B$18,0), MATCH(AI$5,'Optional - Monthly Allocations'!$C$4:$N$4,0))</f>
        <v>0</v>
      </c>
      <c r="AJ43" s="194">
        <f t="shared" si="35"/>
        <v>0</v>
      </c>
      <c r="AK43" s="195" t="str">
        <f t="shared" si="36"/>
        <v>In Balance</v>
      </c>
    </row>
    <row r="44" spans="2:37" s="208" customFormat="1" outlineLevel="1" x14ac:dyDescent="0.2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41">SUM(T33:T43)</f>
        <v>0</v>
      </c>
      <c r="U44" s="34">
        <f t="shared" si="41"/>
        <v>0</v>
      </c>
      <c r="V44" s="34">
        <f t="shared" si="41"/>
        <v>0</v>
      </c>
      <c r="W44" s="34">
        <f t="shared" si="41"/>
        <v>0</v>
      </c>
      <c r="X44" s="34">
        <f t="shared" si="41"/>
        <v>0</v>
      </c>
      <c r="Y44" s="34">
        <f t="shared" si="41"/>
        <v>0</v>
      </c>
      <c r="Z44" s="34">
        <f t="shared" si="41"/>
        <v>0</v>
      </c>
      <c r="AA44" s="34">
        <f t="shared" si="41"/>
        <v>0</v>
      </c>
      <c r="AB44" s="34">
        <f t="shared" si="41"/>
        <v>0</v>
      </c>
      <c r="AC44" s="34">
        <f t="shared" si="41"/>
        <v>0</v>
      </c>
      <c r="AD44" s="34">
        <f t="shared" si="41"/>
        <v>0</v>
      </c>
      <c r="AE44" s="34">
        <f t="shared" si="41"/>
        <v>0</v>
      </c>
      <c r="AF44" s="34">
        <f t="shared" si="41"/>
        <v>0</v>
      </c>
      <c r="AG44" s="34">
        <f t="shared" si="41"/>
        <v>0</v>
      </c>
      <c r="AH44" s="34">
        <f t="shared" si="41"/>
        <v>0</v>
      </c>
      <c r="AI44" s="34">
        <f t="shared" si="41"/>
        <v>0</v>
      </c>
      <c r="AJ44" s="34">
        <f t="shared" si="41"/>
        <v>0</v>
      </c>
      <c r="AK44" s="210" t="str">
        <f t="shared" ref="AK44" si="42">IF(AJ44=O44,"In Balance",CONCATENATE("Out of Balance by $",AJ44-O44))</f>
        <v>In Balance</v>
      </c>
    </row>
    <row r="45" spans="2:37" outlineLevel="2" x14ac:dyDescent="0.2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2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Options'!$H$3,(1+$I46)*'Restricted Funds'!$H46,IF('Restricted Funds'!$J46='Drop Down Options'!$H$4,(1+'Restricted Funds'!$K46)*'Restricted Funds'!$H46,IF('Restricted Funds'!$J46='Drop Down Options'!$H$5,'Restricted Funds'!$H46+'Restricted Funds'!$L46,IF($J46='Drop Down Options'!$H$6,'Restricted Funds'!$M46,"CHECK")))), 0)</f>
        <v>0</v>
      </c>
      <c r="P46" s="29">
        <f t="shared" ref="P46:P49" si="43">ROUND(($O46-$H46),0)</f>
        <v>0</v>
      </c>
      <c r="Q46" s="31">
        <f t="shared" ref="Q46:Q49" si="44">IFERROR(P46/H46, 0)</f>
        <v>0</v>
      </c>
      <c r="R46" s="29">
        <f t="shared" ref="R46:R49" si="45">ROUND(($O46-$F46),0)</f>
        <v>0</v>
      </c>
      <c r="S46" s="31">
        <f t="shared" ref="S46:S50" si="46">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7">SUM(X46:AI46)</f>
        <v>0</v>
      </c>
      <c r="AK46" s="195" t="str">
        <f t="shared" ref="AK46:AK49" si="48">IF(AJ46=O46,"In Balance",CONCATENATE("Out of Balance by $",AJ46-O46))</f>
        <v>In Balance</v>
      </c>
    </row>
    <row r="47" spans="2:37" outlineLevel="2" x14ac:dyDescent="0.2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Options'!$H$3,(1+$I47)*'Restricted Funds'!$H47,IF('Restricted Funds'!$J47='Drop Down Options'!$H$4,(1+'Restricted Funds'!$K47)*'Restricted Funds'!$H47,IF('Restricted Funds'!$J47='Drop Down Options'!$H$5,'Restricted Funds'!$H47+'Restricted Funds'!$L47,IF($J47='Drop Down Options'!$H$6,'Restricted Funds'!$M47,"CHECK")))), 0)</f>
        <v>0</v>
      </c>
      <c r="P47" s="29">
        <f t="shared" si="43"/>
        <v>0</v>
      </c>
      <c r="Q47" s="31">
        <f t="shared" si="44"/>
        <v>0</v>
      </c>
      <c r="R47" s="29">
        <f t="shared" si="45"/>
        <v>0</v>
      </c>
      <c r="S47" s="31">
        <f t="shared" si="46"/>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7"/>
        <v>0</v>
      </c>
      <c r="AK47" s="195" t="str">
        <f t="shared" si="48"/>
        <v>In Balance</v>
      </c>
    </row>
    <row r="48" spans="2:37" outlineLevel="2" x14ac:dyDescent="0.2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Options'!$H$3,(1+$I48)*'Restricted Funds'!$H48,IF('Restricted Funds'!$J48='Drop Down Options'!$H$4,(1+'Restricted Funds'!$K48)*'Restricted Funds'!$H48,IF('Restricted Funds'!$J48='Drop Down Options'!$H$5,'Restricted Funds'!$H48+'Restricted Funds'!$L48,IF($J48='Drop Down Options'!$H$6,'Restricted Funds'!$M48,"CHECK")))), 0)</f>
        <v>0</v>
      </c>
      <c r="P48" s="29">
        <f t="shared" si="43"/>
        <v>0</v>
      </c>
      <c r="Q48" s="31">
        <f t="shared" si="44"/>
        <v>0</v>
      </c>
      <c r="R48" s="29">
        <f t="shared" si="45"/>
        <v>0</v>
      </c>
      <c r="S48" s="31">
        <f t="shared" si="46"/>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7"/>
        <v>0</v>
      </c>
      <c r="AK48" s="195" t="str">
        <f t="shared" si="48"/>
        <v>In Balance</v>
      </c>
    </row>
    <row r="49" spans="2:37" outlineLevel="2" x14ac:dyDescent="0.2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Options'!$H$3,(1+$I49)*'Restricted Funds'!$H49,IF('Restricted Funds'!$J49='Drop Down Options'!$H$4,(1+'Restricted Funds'!$K49)*'Restricted Funds'!$H49,IF('Restricted Funds'!$J49='Drop Down Options'!$H$5,'Restricted Funds'!$H49+'Restricted Funds'!$L49,IF($J49='Drop Down Options'!$H$6,'Restricted Funds'!$M49,"CHECK")))), 0)</f>
        <v>0</v>
      </c>
      <c r="P49" s="29">
        <f t="shared" si="43"/>
        <v>0</v>
      </c>
      <c r="Q49" s="31">
        <f t="shared" si="44"/>
        <v>0</v>
      </c>
      <c r="R49" s="29">
        <f t="shared" si="45"/>
        <v>0</v>
      </c>
      <c r="S49" s="31">
        <f t="shared" si="46"/>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7"/>
        <v>0</v>
      </c>
      <c r="AK49" s="195" t="str">
        <f t="shared" si="48"/>
        <v>In Balance</v>
      </c>
    </row>
    <row r="50" spans="2:37" s="208" customFormat="1" outlineLevel="1" x14ac:dyDescent="0.2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7"/>
        <v>0</v>
      </c>
      <c r="R50" s="34">
        <f>SUM(R46:R49)</f>
        <v>0</v>
      </c>
      <c r="S50" s="36">
        <f t="shared" si="46"/>
        <v>0</v>
      </c>
      <c r="T50" s="206"/>
      <c r="U50" s="207"/>
      <c r="W50" s="209"/>
      <c r="X50" s="34">
        <f t="shared" ref="X50:AJ50" si="49">SUM(X46:X49)</f>
        <v>0</v>
      </c>
      <c r="Y50" s="34">
        <f t="shared" si="49"/>
        <v>0</v>
      </c>
      <c r="Z50" s="34">
        <f t="shared" si="49"/>
        <v>0</v>
      </c>
      <c r="AA50" s="34">
        <f t="shared" si="49"/>
        <v>0</v>
      </c>
      <c r="AB50" s="34">
        <f t="shared" si="49"/>
        <v>0</v>
      </c>
      <c r="AC50" s="34">
        <f t="shared" si="49"/>
        <v>0</v>
      </c>
      <c r="AD50" s="34">
        <f t="shared" si="49"/>
        <v>0</v>
      </c>
      <c r="AE50" s="34">
        <f t="shared" si="49"/>
        <v>0</v>
      </c>
      <c r="AF50" s="34">
        <f t="shared" si="49"/>
        <v>0</v>
      </c>
      <c r="AG50" s="34">
        <f t="shared" si="49"/>
        <v>0</v>
      </c>
      <c r="AH50" s="34">
        <f t="shared" si="49"/>
        <v>0</v>
      </c>
      <c r="AI50" s="34">
        <f t="shared" si="49"/>
        <v>0</v>
      </c>
      <c r="AJ50" s="34">
        <f t="shared" si="49"/>
        <v>0</v>
      </c>
      <c r="AK50" s="210" t="str">
        <f t="shared" si="36"/>
        <v>In Balance</v>
      </c>
    </row>
    <row r="51" spans="2:37" outlineLevel="2" x14ac:dyDescent="0.2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2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Options'!$H$3,(1+$I52)*'Restricted Funds'!$H52,IF('Restricted Funds'!$J52='Drop Down Options'!$H$4,(1+'Restricted Funds'!$K52)*'Restricted Funds'!$H52,IF('Restricted Funds'!$J52='Drop Down Options'!$H$5,'Restricted Funds'!$H52+'Restricted Funds'!$L52,IF($J52='Drop Down Options'!$H$6,'Restricted Funds'!$M52,"CHECK")))), 0)</f>
        <v>0</v>
      </c>
      <c r="P52" s="29">
        <f t="shared" ref="P52:P66" si="50">ROUND(($O52-$H52),0)</f>
        <v>0</v>
      </c>
      <c r="Q52" s="31">
        <f t="shared" ref="Q52:Q68" si="51">IFERROR(P52/H52, 0)</f>
        <v>0</v>
      </c>
      <c r="R52" s="29">
        <f t="shared" ref="R52:R53" si="52">ROUND(($O52-$F52),0)</f>
        <v>0</v>
      </c>
      <c r="S52" s="31">
        <f t="shared" ref="S52:S70" si="53">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54">SUM(X52:AI52)</f>
        <v>0</v>
      </c>
      <c r="AK52" s="195" t="str">
        <f>IF(AJ52=O52,"In Balance",CONCATENATE("Out of Balance by $",AJ52-O52))</f>
        <v>In Balance</v>
      </c>
    </row>
    <row r="53" spans="2:37" outlineLevel="2" x14ac:dyDescent="0.2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Options'!$H$3,(1+$I53)*'Restricted Funds'!$H53,IF('Restricted Funds'!$J53='Drop Down Options'!$H$4,(1+'Restricted Funds'!$K53)*'Restricted Funds'!$H53,IF('Restricted Funds'!$J53='Drop Down Options'!$H$5,'Restricted Funds'!$H53+'Restricted Funds'!$L53,IF($J53='Drop Down Options'!$H$6,'Restricted Funds'!$M53,"CHECK")))), 0)</f>
        <v>0</v>
      </c>
      <c r="P53" s="29">
        <f t="shared" si="50"/>
        <v>0</v>
      </c>
      <c r="Q53" s="31">
        <f t="shared" si="51"/>
        <v>0</v>
      </c>
      <c r="R53" s="29">
        <f t="shared" si="52"/>
        <v>0</v>
      </c>
      <c r="S53" s="31">
        <f t="shared" si="53"/>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54"/>
        <v>0</v>
      </c>
      <c r="AK53" s="195" t="str">
        <f t="shared" ref="AK53" si="55">IF(AJ53=O53,"In Balance",CONCATENATE("Out of Balance by $",AJ53-O53))</f>
        <v>In Balance</v>
      </c>
    </row>
    <row r="54" spans="2:37" outlineLevel="2" x14ac:dyDescent="0.25">
      <c r="B54" s="172">
        <v>49</v>
      </c>
      <c r="C54" s="234">
        <v>3610</v>
      </c>
      <c r="D54" s="235" t="s">
        <v>651</v>
      </c>
      <c r="E54" s="40">
        <f>E52-E53</f>
        <v>0</v>
      </c>
      <c r="F54" s="40">
        <f>F52-F53</f>
        <v>0</v>
      </c>
      <c r="G54" s="40">
        <f>G52-G53</f>
        <v>0</v>
      </c>
      <c r="H54" s="40">
        <f>H52-H53</f>
        <v>0</v>
      </c>
      <c r="I54" s="45"/>
      <c r="J54" s="236"/>
      <c r="K54" s="46"/>
      <c r="L54" s="40">
        <f t="shared" ref="L54:M54" si="56">L52-L53</f>
        <v>0</v>
      </c>
      <c r="M54" s="40">
        <f t="shared" si="56"/>
        <v>0</v>
      </c>
      <c r="N54" s="237"/>
      <c r="O54" s="40">
        <f t="shared" ref="O54:R54" si="57">O52-O53</f>
        <v>0</v>
      </c>
      <c r="P54" s="40">
        <f t="shared" si="57"/>
        <v>0</v>
      </c>
      <c r="Q54" s="46">
        <f t="shared" si="51"/>
        <v>0</v>
      </c>
      <c r="R54" s="40">
        <f t="shared" si="57"/>
        <v>0</v>
      </c>
      <c r="S54" s="46">
        <f t="shared" si="53"/>
        <v>0</v>
      </c>
      <c r="T54" s="235"/>
      <c r="U54" s="238"/>
      <c r="W54" s="239"/>
      <c r="X54" s="240">
        <f>X52-X53</f>
        <v>0</v>
      </c>
      <c r="Y54" s="240">
        <f t="shared" ref="Y54:AJ54" si="58">Y52-Y53</f>
        <v>0</v>
      </c>
      <c r="Z54" s="240">
        <f t="shared" si="58"/>
        <v>0</v>
      </c>
      <c r="AA54" s="240">
        <f t="shared" si="58"/>
        <v>0</v>
      </c>
      <c r="AB54" s="240">
        <f t="shared" si="58"/>
        <v>0</v>
      </c>
      <c r="AC54" s="240">
        <f t="shared" si="58"/>
        <v>0</v>
      </c>
      <c r="AD54" s="240">
        <f t="shared" si="58"/>
        <v>0</v>
      </c>
      <c r="AE54" s="240">
        <f t="shared" si="58"/>
        <v>0</v>
      </c>
      <c r="AF54" s="240">
        <f t="shared" si="58"/>
        <v>0</v>
      </c>
      <c r="AG54" s="240">
        <f t="shared" si="58"/>
        <v>0</v>
      </c>
      <c r="AH54" s="240">
        <f t="shared" si="58"/>
        <v>0</v>
      </c>
      <c r="AI54" s="240">
        <f t="shared" si="58"/>
        <v>0</v>
      </c>
      <c r="AJ54" s="240">
        <f t="shared" si="58"/>
        <v>0</v>
      </c>
      <c r="AK54" s="241"/>
    </row>
    <row r="55" spans="2:37" outlineLevel="2" x14ac:dyDescent="0.2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Options'!$H$3,(1+$I55)*'Restricted Funds'!$H55,IF('Restricted Funds'!$J55='Drop Down Options'!$H$4,(1+'Restricted Funds'!$K55)*'Restricted Funds'!$H55,IF('Restricted Funds'!$J55='Drop Down Options'!$H$5,'Restricted Funds'!$H55+'Restricted Funds'!$L55,IF($J55='Drop Down Options'!$H$6,'Restricted Funds'!$M55,"CHECK")))), 0)</f>
        <v>0</v>
      </c>
      <c r="P55" s="29">
        <f t="shared" si="50"/>
        <v>0</v>
      </c>
      <c r="Q55" s="31">
        <f t="shared" si="51"/>
        <v>0</v>
      </c>
      <c r="R55" s="29">
        <f t="shared" ref="R55:R56" si="59">ROUND(($O55-$F55),0)</f>
        <v>0</v>
      </c>
      <c r="S55" s="31">
        <f t="shared" si="53"/>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54"/>
        <v>0</v>
      </c>
      <c r="AK55" s="195" t="str">
        <f>IF(AJ55=O55,"In Balance",CONCATENATE("Out of Balance by $",AJ55-O55))</f>
        <v>In Balance</v>
      </c>
    </row>
    <row r="56" spans="2:37" outlineLevel="2" x14ac:dyDescent="0.2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Options'!$H$3,(1+$I56)*'Restricted Funds'!$H56,IF('Restricted Funds'!$J56='Drop Down Options'!$H$4,(1+'Restricted Funds'!$K56)*'Restricted Funds'!$H56,IF('Restricted Funds'!$J56='Drop Down Options'!$H$5,'Restricted Funds'!$H56+'Restricted Funds'!$L56,IF($J56='Drop Down Options'!$H$6,'Restricted Funds'!$M56,"CHECK")))), 0)</f>
        <v>0</v>
      </c>
      <c r="P56" s="29">
        <f t="shared" si="50"/>
        <v>0</v>
      </c>
      <c r="Q56" s="31">
        <f t="shared" si="51"/>
        <v>0</v>
      </c>
      <c r="R56" s="29">
        <f t="shared" si="59"/>
        <v>0</v>
      </c>
      <c r="S56" s="31">
        <f t="shared" si="53"/>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54"/>
        <v>0</v>
      </c>
      <c r="AK56" s="195" t="str">
        <f t="shared" ref="AK56" si="60">IF(AJ56=O56,"In Balance",CONCATENATE("Out of Balance by $",AJ56-O56))</f>
        <v>In Balance</v>
      </c>
    </row>
    <row r="57" spans="2:37" outlineLevel="2" x14ac:dyDescent="0.25">
      <c r="B57" s="172">
        <v>52</v>
      </c>
      <c r="C57" s="234">
        <v>3620</v>
      </c>
      <c r="D57" s="235" t="s">
        <v>872</v>
      </c>
      <c r="E57" s="40">
        <f>E55-E56</f>
        <v>0</v>
      </c>
      <c r="F57" s="40">
        <f>F55-F56</f>
        <v>0</v>
      </c>
      <c r="G57" s="40">
        <f>G55-G56</f>
        <v>0</v>
      </c>
      <c r="H57" s="40">
        <f>H55-H56</f>
        <v>0</v>
      </c>
      <c r="I57" s="45"/>
      <c r="J57" s="236"/>
      <c r="K57" s="46"/>
      <c r="L57" s="40">
        <f t="shared" ref="L57:M57" si="61">L55-L56</f>
        <v>0</v>
      </c>
      <c r="M57" s="40">
        <f t="shared" si="61"/>
        <v>0</v>
      </c>
      <c r="N57" s="237"/>
      <c r="O57" s="40">
        <f t="shared" ref="O57:R57" si="62">O55-O56</f>
        <v>0</v>
      </c>
      <c r="P57" s="40">
        <f t="shared" si="62"/>
        <v>0</v>
      </c>
      <c r="Q57" s="46">
        <f t="shared" si="51"/>
        <v>0</v>
      </c>
      <c r="R57" s="40">
        <f t="shared" si="62"/>
        <v>0</v>
      </c>
      <c r="S57" s="46">
        <f t="shared" si="53"/>
        <v>0</v>
      </c>
      <c r="T57" s="235"/>
      <c r="U57" s="238"/>
      <c r="W57" s="239"/>
      <c r="X57" s="240">
        <f>X55-X56</f>
        <v>0</v>
      </c>
      <c r="Y57" s="240">
        <f t="shared" ref="Y57:AJ57" si="63">Y55-Y56</f>
        <v>0</v>
      </c>
      <c r="Z57" s="240">
        <f t="shared" si="63"/>
        <v>0</v>
      </c>
      <c r="AA57" s="240">
        <f t="shared" si="63"/>
        <v>0</v>
      </c>
      <c r="AB57" s="240">
        <f t="shared" si="63"/>
        <v>0</v>
      </c>
      <c r="AC57" s="240">
        <f t="shared" si="63"/>
        <v>0</v>
      </c>
      <c r="AD57" s="240">
        <f t="shared" si="63"/>
        <v>0</v>
      </c>
      <c r="AE57" s="240">
        <f t="shared" si="63"/>
        <v>0</v>
      </c>
      <c r="AF57" s="240">
        <f t="shared" si="63"/>
        <v>0</v>
      </c>
      <c r="AG57" s="240">
        <f t="shared" si="63"/>
        <v>0</v>
      </c>
      <c r="AH57" s="240">
        <f t="shared" si="63"/>
        <v>0</v>
      </c>
      <c r="AI57" s="240">
        <f t="shared" si="63"/>
        <v>0</v>
      </c>
      <c r="AJ57" s="240">
        <f t="shared" si="63"/>
        <v>0</v>
      </c>
      <c r="AK57" s="241"/>
    </row>
    <row r="58" spans="2:37" outlineLevel="2" x14ac:dyDescent="0.2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Options'!$H$3,(1+$I58)*'Restricted Funds'!$H58,IF('Restricted Funds'!$J58='Drop Down Options'!$H$4,(1+'Restricted Funds'!$K58)*'Restricted Funds'!$H58,IF('Restricted Funds'!$J58='Drop Down Options'!$H$5,'Restricted Funds'!$H58+'Restricted Funds'!$L58,IF($J58='Drop Down Options'!$H$6,'Restricted Funds'!$M58,"CHECK")))), 0)</f>
        <v>0</v>
      </c>
      <c r="P58" s="29">
        <f t="shared" si="50"/>
        <v>0</v>
      </c>
      <c r="Q58" s="31">
        <f t="shared" si="51"/>
        <v>0</v>
      </c>
      <c r="R58" s="29">
        <f t="shared" ref="R58:R60" si="64">ROUND(($O58-$F58),0)</f>
        <v>0</v>
      </c>
      <c r="S58" s="31">
        <f t="shared" si="53"/>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54"/>
        <v>0</v>
      </c>
      <c r="AK58" s="195" t="str">
        <f>IF(AJ58=O58,"In Balance",CONCATENATE("Out of Balance by $",AJ58-O58))</f>
        <v>In Balance</v>
      </c>
    </row>
    <row r="59" spans="2:37" outlineLevel="2" x14ac:dyDescent="0.2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Options'!$H$3,(1+$I59)*'Restricted Funds'!$H59,IF('Restricted Funds'!$J59='Drop Down Options'!$H$4,(1+'Restricted Funds'!$K59)*'Restricted Funds'!$H59,IF('Restricted Funds'!$J59='Drop Down Options'!$H$5,'Restricted Funds'!$H59+'Restricted Funds'!$L59,IF($J59='Drop Down Options'!$H$6,'Restricted Funds'!$M59,"CHECK")))), 0)</f>
        <v>0</v>
      </c>
      <c r="P59" s="29">
        <f t="shared" si="50"/>
        <v>0</v>
      </c>
      <c r="Q59" s="31">
        <f t="shared" si="51"/>
        <v>0</v>
      </c>
      <c r="R59" s="29">
        <f t="shared" si="64"/>
        <v>0</v>
      </c>
      <c r="S59" s="31">
        <f t="shared" si="53"/>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54"/>
        <v>0</v>
      </c>
      <c r="AK59" s="195" t="str">
        <f>IF(AJ59=O59,"In Balance",CONCATENATE("Out of Balance by $",AJ59-O59))</f>
        <v>In Balance</v>
      </c>
    </row>
    <row r="60" spans="2:37" outlineLevel="2" x14ac:dyDescent="0.2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Options'!$H$3,(1+$I60)*'Restricted Funds'!$H60,IF('Restricted Funds'!$J60='Drop Down Options'!$H$4,(1+'Restricted Funds'!$K60)*'Restricted Funds'!$H60,IF('Restricted Funds'!$J60='Drop Down Options'!$H$5,'Restricted Funds'!$H60+'Restricted Funds'!$L60,IF($J60='Drop Down Options'!$H$6,'Restricted Funds'!$M60,"CHECK")))), 0)</f>
        <v>0</v>
      </c>
      <c r="P60" s="29">
        <f t="shared" si="50"/>
        <v>0</v>
      </c>
      <c r="Q60" s="31">
        <f t="shared" si="51"/>
        <v>0</v>
      </c>
      <c r="R60" s="29">
        <f t="shared" si="64"/>
        <v>0</v>
      </c>
      <c r="S60" s="31">
        <f t="shared" si="53"/>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54"/>
        <v>0</v>
      </c>
      <c r="AK60" s="195" t="str">
        <f t="shared" ref="AK60" si="65">IF(AJ60=O60,"In Balance",CONCATENATE("Out of Balance by $",AJ60-O60))</f>
        <v>In Balance</v>
      </c>
    </row>
    <row r="61" spans="2:37" outlineLevel="2" x14ac:dyDescent="0.25">
      <c r="B61" s="172">
        <v>56</v>
      </c>
      <c r="C61" s="234">
        <v>3640</v>
      </c>
      <c r="D61" s="235" t="s">
        <v>875</v>
      </c>
      <c r="E61" s="40">
        <f t="shared" ref="E61:G61" si="66">E59-E60</f>
        <v>0</v>
      </c>
      <c r="F61" s="40">
        <f t="shared" si="66"/>
        <v>0</v>
      </c>
      <c r="G61" s="40">
        <f t="shared" si="66"/>
        <v>0</v>
      </c>
      <c r="H61" s="40">
        <f>H59-H60</f>
        <v>0</v>
      </c>
      <c r="I61" s="45"/>
      <c r="J61" s="236"/>
      <c r="K61" s="46"/>
      <c r="L61" s="40">
        <f t="shared" ref="L61:M61" si="67">L59-L60</f>
        <v>0</v>
      </c>
      <c r="M61" s="40">
        <f t="shared" si="67"/>
        <v>0</v>
      </c>
      <c r="N61" s="237"/>
      <c r="O61" s="40">
        <f t="shared" ref="O61:R61" si="68">O59-O60</f>
        <v>0</v>
      </c>
      <c r="P61" s="40">
        <f t="shared" si="68"/>
        <v>0</v>
      </c>
      <c r="Q61" s="46">
        <f t="shared" si="51"/>
        <v>0</v>
      </c>
      <c r="R61" s="40">
        <f t="shared" si="68"/>
        <v>0</v>
      </c>
      <c r="S61" s="46">
        <f t="shared" si="53"/>
        <v>0</v>
      </c>
      <c r="T61" s="235"/>
      <c r="U61" s="238"/>
      <c r="W61" s="239"/>
      <c r="X61" s="240">
        <f>X59-X60</f>
        <v>0</v>
      </c>
      <c r="Y61" s="240">
        <f t="shared" ref="Y61:AJ61" si="69">Y59-Y60</f>
        <v>0</v>
      </c>
      <c r="Z61" s="240">
        <f t="shared" si="69"/>
        <v>0</v>
      </c>
      <c r="AA61" s="240">
        <f t="shared" si="69"/>
        <v>0</v>
      </c>
      <c r="AB61" s="240">
        <f t="shared" si="69"/>
        <v>0</v>
      </c>
      <c r="AC61" s="240">
        <f t="shared" si="69"/>
        <v>0</v>
      </c>
      <c r="AD61" s="240">
        <f t="shared" si="69"/>
        <v>0</v>
      </c>
      <c r="AE61" s="240">
        <f t="shared" si="69"/>
        <v>0</v>
      </c>
      <c r="AF61" s="240">
        <f t="shared" si="69"/>
        <v>0</v>
      </c>
      <c r="AG61" s="240">
        <f t="shared" si="69"/>
        <v>0</v>
      </c>
      <c r="AH61" s="240">
        <f t="shared" si="69"/>
        <v>0</v>
      </c>
      <c r="AI61" s="240">
        <f t="shared" si="69"/>
        <v>0</v>
      </c>
      <c r="AJ61" s="240">
        <f t="shared" si="69"/>
        <v>0</v>
      </c>
      <c r="AK61" s="241"/>
    </row>
    <row r="62" spans="2:37" outlineLevel="2" x14ac:dyDescent="0.2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Options'!$H$3,(1+$I62)*'Restricted Funds'!$H62,IF('Restricted Funds'!$J62='Drop Down Options'!$H$4,(1+'Restricted Funds'!$K62)*'Restricted Funds'!$H62,IF('Restricted Funds'!$J62='Drop Down Options'!$H$5,'Restricted Funds'!$H62+'Restricted Funds'!$L62,IF($J62='Drop Down Options'!$H$6,'Restricted Funds'!$M62,"CHECK")))), 0)</f>
        <v>0</v>
      </c>
      <c r="P62" s="29">
        <f t="shared" si="50"/>
        <v>0</v>
      </c>
      <c r="Q62" s="31">
        <f t="shared" si="51"/>
        <v>0</v>
      </c>
      <c r="R62" s="29">
        <f t="shared" ref="R62:R63" si="70">ROUND(($O62-$F62),0)</f>
        <v>0</v>
      </c>
      <c r="S62" s="31">
        <f t="shared" si="53"/>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54"/>
        <v>0</v>
      </c>
      <c r="AK62" s="195" t="str">
        <f>IF(AJ62=O62,"In Balance",CONCATENATE("Out of Balance by $",AJ62-O62))</f>
        <v>In Balance</v>
      </c>
    </row>
    <row r="63" spans="2:37" outlineLevel="2" x14ac:dyDescent="0.2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Options'!$H$3,(1+$I63)*'Restricted Funds'!$H63,IF('Restricted Funds'!$J63='Drop Down Options'!$H$4,(1+'Restricted Funds'!$K63)*'Restricted Funds'!$H63,IF('Restricted Funds'!$J63='Drop Down Options'!$H$5,'Restricted Funds'!$H63+'Restricted Funds'!$L63,IF($J63='Drop Down Options'!$H$6,'Restricted Funds'!$M63,"CHECK")))), 0)</f>
        <v>0</v>
      </c>
      <c r="P63" s="29">
        <f t="shared" si="50"/>
        <v>0</v>
      </c>
      <c r="Q63" s="31">
        <f t="shared" si="51"/>
        <v>0</v>
      </c>
      <c r="R63" s="29">
        <f t="shared" si="70"/>
        <v>0</v>
      </c>
      <c r="S63" s="31">
        <f t="shared" si="53"/>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54"/>
        <v>0</v>
      </c>
      <c r="AK63" s="195" t="str">
        <f t="shared" ref="AK63" si="71">IF(AJ63=O63,"In Balance",CONCATENATE("Out of Balance by $",AJ63-O63))</f>
        <v>In Balance</v>
      </c>
    </row>
    <row r="64" spans="2:37" outlineLevel="2" x14ac:dyDescent="0.25">
      <c r="B64" s="172">
        <v>59</v>
      </c>
      <c r="C64" s="234">
        <v>3650</v>
      </c>
      <c r="D64" s="235" t="s">
        <v>878</v>
      </c>
      <c r="E64" s="40">
        <f t="shared" ref="E64:G64" si="72">E62-E63</f>
        <v>0</v>
      </c>
      <c r="F64" s="40">
        <f t="shared" si="72"/>
        <v>0</v>
      </c>
      <c r="G64" s="40">
        <f t="shared" si="72"/>
        <v>0</v>
      </c>
      <c r="H64" s="40">
        <f>H62-H63</f>
        <v>0</v>
      </c>
      <c r="I64" s="45"/>
      <c r="J64" s="236"/>
      <c r="K64" s="46"/>
      <c r="L64" s="40">
        <f t="shared" ref="L64:M64" si="73">L62-L63</f>
        <v>0</v>
      </c>
      <c r="M64" s="40">
        <f t="shared" si="73"/>
        <v>0</v>
      </c>
      <c r="N64" s="237"/>
      <c r="O64" s="40">
        <f t="shared" ref="O64:R64" si="74">O62-O63</f>
        <v>0</v>
      </c>
      <c r="P64" s="40">
        <f t="shared" si="74"/>
        <v>0</v>
      </c>
      <c r="Q64" s="46">
        <f t="shared" si="51"/>
        <v>0</v>
      </c>
      <c r="R64" s="40">
        <f t="shared" si="74"/>
        <v>0</v>
      </c>
      <c r="S64" s="46">
        <f t="shared" si="53"/>
        <v>0</v>
      </c>
      <c r="T64" s="235"/>
      <c r="U64" s="238"/>
      <c r="W64" s="239"/>
      <c r="X64" s="240">
        <f>X62-X63</f>
        <v>0</v>
      </c>
      <c r="Y64" s="240">
        <f t="shared" ref="Y64:AJ64" si="75">Y62-Y63</f>
        <v>0</v>
      </c>
      <c r="Z64" s="240">
        <f t="shared" si="75"/>
        <v>0</v>
      </c>
      <c r="AA64" s="240">
        <f t="shared" si="75"/>
        <v>0</v>
      </c>
      <c r="AB64" s="240">
        <f t="shared" si="75"/>
        <v>0</v>
      </c>
      <c r="AC64" s="240">
        <f t="shared" si="75"/>
        <v>0</v>
      </c>
      <c r="AD64" s="240">
        <f t="shared" si="75"/>
        <v>0</v>
      </c>
      <c r="AE64" s="240">
        <f t="shared" si="75"/>
        <v>0</v>
      </c>
      <c r="AF64" s="240">
        <f t="shared" si="75"/>
        <v>0</v>
      </c>
      <c r="AG64" s="240">
        <f t="shared" si="75"/>
        <v>0</v>
      </c>
      <c r="AH64" s="240">
        <f t="shared" si="75"/>
        <v>0</v>
      </c>
      <c r="AI64" s="240">
        <f t="shared" si="75"/>
        <v>0</v>
      </c>
      <c r="AJ64" s="240">
        <f t="shared" si="75"/>
        <v>0</v>
      </c>
      <c r="AK64" s="241"/>
    </row>
    <row r="65" spans="2:37" outlineLevel="2" x14ac:dyDescent="0.2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Options'!$H$3,(1+$I65)*'Restricted Funds'!$H65,IF('Restricted Funds'!$J65='Drop Down Options'!$H$4,(1+'Restricted Funds'!$K65)*'Restricted Funds'!$H65,IF('Restricted Funds'!$J65='Drop Down Options'!$H$5,'Restricted Funds'!$H65+'Restricted Funds'!$L65,IF($J65='Drop Down Options'!$H$6,'Restricted Funds'!$M65,"CHECK")))), 0)</f>
        <v>0</v>
      </c>
      <c r="P65" s="29">
        <f t="shared" si="50"/>
        <v>0</v>
      </c>
      <c r="Q65" s="31">
        <f t="shared" si="51"/>
        <v>0</v>
      </c>
      <c r="R65" s="29">
        <f t="shared" ref="R65:R66" si="76">ROUND(($O65-$F65),0)</f>
        <v>0</v>
      </c>
      <c r="S65" s="31">
        <f t="shared" si="53"/>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54"/>
        <v>0</v>
      </c>
      <c r="AK65" s="195" t="str">
        <f>IF(AJ65=O65,"In Balance",CONCATENATE("Out of Balance by $",AJ65-O65))</f>
        <v>In Balance</v>
      </c>
    </row>
    <row r="66" spans="2:37" outlineLevel="2" x14ac:dyDescent="0.25">
      <c r="B66" s="172">
        <v>61</v>
      </c>
      <c r="C66" s="192">
        <v>3690.2</v>
      </c>
      <c r="D66" s="193" t="s">
        <v>1180</v>
      </c>
      <c r="E66" s="13"/>
      <c r="F66" s="13"/>
      <c r="G66" s="13"/>
      <c r="H66" s="29">
        <f>IFERROR(($G66/'FY 2026-27 Budget Summary'!$F$8)*12, 0)</f>
        <v>0</v>
      </c>
      <c r="I66" s="30">
        <v>0</v>
      </c>
      <c r="J66" s="13" t="s">
        <v>591</v>
      </c>
      <c r="K66" s="348"/>
      <c r="L66" s="349"/>
      <c r="M66" s="349"/>
      <c r="N66" s="15"/>
      <c r="O66" s="29">
        <f>ROUND(IF($J66='Drop Down Options'!$H$3,(1+$I66)*'Restricted Funds'!$H66,IF('Restricted Funds'!$J66='Drop Down Options'!$H$4,(1+'Restricted Funds'!$K66)*'Restricted Funds'!$H66,IF('Restricted Funds'!$J66='Drop Down Options'!$H$5,'Restricted Funds'!$H66+'Restricted Funds'!$L66,IF($J66='Drop Down Options'!$H$6,'Restricted Funds'!$M66,"CHECK")))), 0)</f>
        <v>0</v>
      </c>
      <c r="P66" s="29">
        <f t="shared" si="50"/>
        <v>0</v>
      </c>
      <c r="Q66" s="31">
        <f t="shared" si="51"/>
        <v>0</v>
      </c>
      <c r="R66" s="29">
        <f t="shared" si="76"/>
        <v>0</v>
      </c>
      <c r="S66" s="31">
        <f t="shared" si="53"/>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54"/>
        <v>0</v>
      </c>
      <c r="AK66" s="195" t="str">
        <f t="shared" ref="AK66" si="77">IF(AJ66=O66,"In Balance",CONCATENATE("Out of Balance by $",AJ66-O66))</f>
        <v>In Balance</v>
      </c>
    </row>
    <row r="67" spans="2:37" outlineLevel="2" x14ac:dyDescent="0.25">
      <c r="B67" s="172">
        <v>62</v>
      </c>
      <c r="C67" s="234">
        <v>3690</v>
      </c>
      <c r="D67" s="235" t="s">
        <v>880</v>
      </c>
      <c r="E67" s="40">
        <f t="shared" ref="E67:H67" si="78">E65-E66</f>
        <v>0</v>
      </c>
      <c r="F67" s="40">
        <f t="shared" si="78"/>
        <v>0</v>
      </c>
      <c r="G67" s="40">
        <f t="shared" si="78"/>
        <v>0</v>
      </c>
      <c r="H67" s="40">
        <f t="shared" si="78"/>
        <v>0</v>
      </c>
      <c r="I67" s="45"/>
      <c r="J67" s="236"/>
      <c r="K67" s="46"/>
      <c r="L67" s="40">
        <f t="shared" ref="L67:M67" si="79">L65-L66</f>
        <v>0</v>
      </c>
      <c r="M67" s="40">
        <f t="shared" si="79"/>
        <v>0</v>
      </c>
      <c r="N67" s="237"/>
      <c r="O67" s="40">
        <f t="shared" ref="O67:R67" si="80">O65-O66</f>
        <v>0</v>
      </c>
      <c r="P67" s="40">
        <f t="shared" si="80"/>
        <v>0</v>
      </c>
      <c r="Q67" s="46">
        <f t="shared" si="51"/>
        <v>0</v>
      </c>
      <c r="R67" s="40">
        <f t="shared" si="80"/>
        <v>0</v>
      </c>
      <c r="S67" s="46">
        <f t="shared" si="53"/>
        <v>0</v>
      </c>
      <c r="T67" s="235"/>
      <c r="U67" s="238"/>
      <c r="W67" s="239"/>
      <c r="X67" s="240">
        <f>X65-X66</f>
        <v>0</v>
      </c>
      <c r="Y67" s="240">
        <f t="shared" ref="Y67:AJ67" si="81">Y65-Y66</f>
        <v>0</v>
      </c>
      <c r="Z67" s="240">
        <f t="shared" si="81"/>
        <v>0</v>
      </c>
      <c r="AA67" s="240">
        <f t="shared" si="81"/>
        <v>0</v>
      </c>
      <c r="AB67" s="240">
        <f t="shared" si="81"/>
        <v>0</v>
      </c>
      <c r="AC67" s="240">
        <f t="shared" si="81"/>
        <v>0</v>
      </c>
      <c r="AD67" s="240">
        <f t="shared" si="81"/>
        <v>0</v>
      </c>
      <c r="AE67" s="240">
        <f t="shared" si="81"/>
        <v>0</v>
      </c>
      <c r="AF67" s="240">
        <f t="shared" si="81"/>
        <v>0</v>
      </c>
      <c r="AG67" s="240">
        <f t="shared" si="81"/>
        <v>0</v>
      </c>
      <c r="AH67" s="240">
        <f t="shared" si="81"/>
        <v>0</v>
      </c>
      <c r="AI67" s="240">
        <f t="shared" si="81"/>
        <v>0</v>
      </c>
      <c r="AJ67" s="240">
        <f t="shared" si="81"/>
        <v>0</v>
      </c>
      <c r="AK67" s="241"/>
    </row>
    <row r="68" spans="2:37" s="208" customFormat="1" outlineLevel="1" x14ac:dyDescent="0.2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51"/>
        <v>0</v>
      </c>
      <c r="R68" s="34">
        <f>SUM(R54+R57+R58+R61+R64+R67)</f>
        <v>0</v>
      </c>
      <c r="S68" s="36">
        <f t="shared" si="53"/>
        <v>0</v>
      </c>
      <c r="T68" s="206"/>
      <c r="U68" s="207"/>
      <c r="W68" s="209"/>
      <c r="X68" s="34">
        <f t="shared" ref="X68:AJ68" si="82">SUM(X54+X57+X58+X61+X64+X67)</f>
        <v>0</v>
      </c>
      <c r="Y68" s="34">
        <f t="shared" si="82"/>
        <v>0</v>
      </c>
      <c r="Z68" s="34">
        <f t="shared" si="82"/>
        <v>0</v>
      </c>
      <c r="AA68" s="34">
        <f t="shared" si="82"/>
        <v>0</v>
      </c>
      <c r="AB68" s="34">
        <f t="shared" si="82"/>
        <v>0</v>
      </c>
      <c r="AC68" s="34">
        <f t="shared" si="82"/>
        <v>0</v>
      </c>
      <c r="AD68" s="34">
        <f t="shared" si="82"/>
        <v>0</v>
      </c>
      <c r="AE68" s="34">
        <f t="shared" si="82"/>
        <v>0</v>
      </c>
      <c r="AF68" s="34">
        <f t="shared" si="82"/>
        <v>0</v>
      </c>
      <c r="AG68" s="34">
        <f t="shared" si="82"/>
        <v>0</v>
      </c>
      <c r="AH68" s="34">
        <f t="shared" si="82"/>
        <v>0</v>
      </c>
      <c r="AI68" s="34">
        <f t="shared" si="82"/>
        <v>0</v>
      </c>
      <c r="AJ68" s="34">
        <f t="shared" si="82"/>
        <v>0</v>
      </c>
      <c r="AK68" s="210" t="str">
        <f>IF(AJ68=O68,"In Balance",CONCATENATE("Out of Balance by $",AJ68-O68))</f>
        <v>In Balance</v>
      </c>
    </row>
    <row r="69" spans="2:37" outlineLevel="1" x14ac:dyDescent="0.2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3">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53"/>
        <v>0</v>
      </c>
      <c r="T70" s="352"/>
      <c r="U70" s="353"/>
      <c r="W70" s="354"/>
      <c r="X70" s="269">
        <f t="shared" ref="X70:AJ70" si="83">X17+X25+X31+X44+X50+X68</f>
        <v>0</v>
      </c>
      <c r="Y70" s="269">
        <f t="shared" si="83"/>
        <v>0</v>
      </c>
      <c r="Z70" s="269">
        <f t="shared" si="83"/>
        <v>0</v>
      </c>
      <c r="AA70" s="269">
        <f t="shared" si="83"/>
        <v>0</v>
      </c>
      <c r="AB70" s="269">
        <f t="shared" si="83"/>
        <v>0</v>
      </c>
      <c r="AC70" s="269">
        <f t="shared" si="83"/>
        <v>0</v>
      </c>
      <c r="AD70" s="269">
        <f t="shared" si="83"/>
        <v>0</v>
      </c>
      <c r="AE70" s="269">
        <f t="shared" si="83"/>
        <v>0</v>
      </c>
      <c r="AF70" s="269">
        <f t="shared" si="83"/>
        <v>0</v>
      </c>
      <c r="AG70" s="269">
        <f t="shared" si="83"/>
        <v>0</v>
      </c>
      <c r="AH70" s="269">
        <f t="shared" si="83"/>
        <v>0</v>
      </c>
      <c r="AI70" s="269">
        <f t="shared" si="83"/>
        <v>0</v>
      </c>
      <c r="AJ70" s="269">
        <f t="shared" si="83"/>
        <v>0</v>
      </c>
      <c r="AK70" s="355" t="str">
        <f>IF(AJ70=O70,"In Balance",CONCATENATE("Out of Balance by $",AJ70-O70))</f>
        <v>In Balance</v>
      </c>
    </row>
    <row r="71" spans="2:37" x14ac:dyDescent="0.2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2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2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3">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25">
      <c r="B75" s="172">
        <v>70</v>
      </c>
      <c r="C75" s="356">
        <v>4011</v>
      </c>
      <c r="D75" s="357" t="s">
        <v>755</v>
      </c>
      <c r="E75" s="423"/>
      <c r="F75" s="423"/>
      <c r="G75" s="13"/>
      <c r="H75" s="29">
        <f>IFERROR(($G75/'FY 2026-27 Budget Summary'!$F$8)*12, 0)</f>
        <v>0</v>
      </c>
      <c r="I75" s="274">
        <f>'Assumptions - Arch'!C9</f>
        <v>3.2500000000000001E-2</v>
      </c>
      <c r="J75" s="13" t="s">
        <v>591</v>
      </c>
      <c r="K75" s="348"/>
      <c r="L75" s="349"/>
      <c r="M75" s="349"/>
      <c r="N75" s="15"/>
      <c r="O75" s="29">
        <f>ROUND(IF($J75='Drop Down Options'!$H$3,(1+$I75)*'Restricted Funds'!$H75,IF('Restricted Funds'!$J75='Drop Down Options'!$H$4,(1+'Restricted Funds'!$K75)*'Restricted Funds'!$H75,IF('Restricted Funds'!$J75='Drop Down Options'!$H$5,'Restricted Funds'!$H75+'Restricted Funds'!$L75,IF($J75='Drop Down Options'!$H$6,'Restricted Funds'!$M75,"CHECK")))), 0)</f>
        <v>0</v>
      </c>
      <c r="P75" s="273">
        <f t="shared" ref="P75:P89" si="84">ROUND(($O75-$H75),0)</f>
        <v>0</v>
      </c>
      <c r="Q75" s="275">
        <f t="shared" ref="Q75:Q90" si="85">IFERROR(P75/H75, 0)</f>
        <v>0</v>
      </c>
      <c r="R75" s="29">
        <f t="shared" ref="R75:R76" si="86">ROUND(($O75-$F75),0)</f>
        <v>0</v>
      </c>
      <c r="S75" s="275">
        <f t="shared" ref="S75:S76" si="87">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7" si="88">SUM(X75:AI75)</f>
        <v>0</v>
      </c>
      <c r="AK75" s="360" t="str">
        <f t="shared" ref="AK75:AK90" si="89">IF(AJ75=O75,"In Balance",CONCATENATE("Out of Balance by $",AJ75-O75))</f>
        <v>In Balance</v>
      </c>
    </row>
    <row r="76" spans="2:37" outlineLevel="2" x14ac:dyDescent="0.2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Options'!$H$3,(1+$I76)*'Restricted Funds'!$H76,IF('Restricted Funds'!$J76='Drop Down Options'!$H$4,(1+'Restricted Funds'!$K76)*'Restricted Funds'!$H76,IF('Restricted Funds'!$J76='Drop Down Options'!$H$5,'Restricted Funds'!$H76+'Restricted Funds'!$L76,IF($J76='Drop Down Options'!$H$6,'Restricted Funds'!$M76,"CHECK")))), 0)</f>
        <v>0</v>
      </c>
      <c r="P76" s="29">
        <f t="shared" si="84"/>
        <v>0</v>
      </c>
      <c r="Q76" s="31">
        <f t="shared" si="85"/>
        <v>0</v>
      </c>
      <c r="R76" s="29">
        <f t="shared" si="86"/>
        <v>0</v>
      </c>
      <c r="S76" s="31">
        <f t="shared" si="87"/>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8"/>
        <v>0</v>
      </c>
      <c r="AK76" s="195" t="str">
        <f t="shared" si="89"/>
        <v>In Balance</v>
      </c>
    </row>
    <row r="77" spans="2:37" outlineLevel="2" x14ac:dyDescent="0.25">
      <c r="B77" s="172">
        <v>72</v>
      </c>
      <c r="C77" s="192">
        <v>4013</v>
      </c>
      <c r="D77" s="193" t="s">
        <v>690</v>
      </c>
      <c r="E77" s="13"/>
      <c r="F77" s="13"/>
      <c r="G77" s="13"/>
      <c r="H77" s="29">
        <f>IFERROR(($G77/'FY 2026-27 Budget Summary'!$F$8)*12, 0)</f>
        <v>0</v>
      </c>
      <c r="I77" s="30">
        <v>0</v>
      </c>
      <c r="J77" s="13" t="s">
        <v>591</v>
      </c>
      <c r="K77" s="348"/>
      <c r="L77" s="349"/>
      <c r="M77" s="349"/>
      <c r="N77" s="15"/>
      <c r="O77" s="29">
        <f>ROUND(IF($J77='Drop Down Options'!$H$3,(1+$I77)*'Restricted Funds'!$H77,IF('Restricted Funds'!$J77='Drop Down Options'!$H$4,(1+'Restricted Funds'!$K77)*'Restricted Funds'!$H77,IF('Restricted Funds'!$J77='Drop Down Options'!$H$5,'Restricted Funds'!$H77+'Restricted Funds'!$L77,IF($J77='Drop Down Options'!$H$6,'Restricted Funds'!$M77,"CHECK")))), 0)</f>
        <v>0</v>
      </c>
      <c r="P77" s="29">
        <f t="shared" si="84"/>
        <v>0</v>
      </c>
      <c r="Q77" s="31">
        <f t="shared" si="85"/>
        <v>0</v>
      </c>
      <c r="R77" s="29">
        <f>ROUND(($O77-$F77),0)</f>
        <v>0</v>
      </c>
      <c r="S77" s="31">
        <f>IFERROR(R77/F77, 0)</f>
        <v>0</v>
      </c>
      <c r="T77" s="193" t="str">
        <f>IF(OR(ABS(Q77)&gt;'Assumptions - Arch'!$D$53), "Variance Explanation Required", "Variance Explanation Not Required")</f>
        <v>Variance Explanation Not Required</v>
      </c>
      <c r="U77" s="85"/>
      <c r="W77" s="425" t="s">
        <v>722</v>
      </c>
      <c r="X77" s="29">
        <f>$O77*INDEX('Optional - Monthly Allocations'!$C$5:$N$18, MATCH($W77,'Optional - Monthly Allocations'!$B$5:$B$18,0), MATCH(X$5,'Optional - Monthly Allocations'!$C$4:$N$4,0))</f>
        <v>0</v>
      </c>
      <c r="Y77" s="29">
        <f>$O77*INDEX('Optional - Monthly Allocations'!$C$5:$N$18, MATCH($W77,'Optional - Monthly Allocations'!$B$5:$B$18,0), MATCH(Y$5,'Optional - Monthly Allocations'!$C$4:$N$4,0))</f>
        <v>0</v>
      </c>
      <c r="Z77" s="29">
        <f>$O77*INDEX('Optional - Monthly Allocations'!$C$5:$N$18, MATCH($W77,'Optional - Monthly Allocations'!$B$5:$B$18,0), MATCH(Z$5,'Optional - Monthly Allocations'!$C$4:$N$4,0))</f>
        <v>0</v>
      </c>
      <c r="AA77" s="29">
        <f>$O77*INDEX('Optional - Monthly Allocations'!$C$5:$N$18, MATCH($W77,'Optional - Monthly Allocations'!$B$5:$B$18,0), MATCH(AA$5,'Optional - Monthly Allocations'!$C$4:$N$4,0))</f>
        <v>0</v>
      </c>
      <c r="AB77" s="29">
        <f>$O77*INDEX('Optional - Monthly Allocations'!$C$5:$N$18, MATCH($W77,'Optional - Monthly Allocations'!$B$5:$B$18,0), MATCH(AB$5,'Optional - Monthly Allocations'!$C$4:$N$4,0))</f>
        <v>0</v>
      </c>
      <c r="AC77" s="29">
        <f>$O77*INDEX('Optional - Monthly Allocations'!$C$5:$N$18, MATCH($W77,'Optional - Monthly Allocations'!$B$5:$B$18,0), MATCH(AC$5,'Optional - Monthly Allocations'!$C$4:$N$4,0))</f>
        <v>0</v>
      </c>
      <c r="AD77" s="29">
        <f>$O77*INDEX('Optional - Monthly Allocations'!$C$5:$N$18, MATCH($W77,'Optional - Monthly Allocations'!$B$5:$B$18,0), MATCH(AD$5,'Optional - Monthly Allocations'!$C$4:$N$4,0))</f>
        <v>0</v>
      </c>
      <c r="AE77" s="29">
        <f>$O77*INDEX('Optional - Monthly Allocations'!$C$5:$N$18, MATCH($W77,'Optional - Monthly Allocations'!$B$5:$B$18,0), MATCH(AE$5,'Optional - Monthly Allocations'!$C$4:$N$4,0))</f>
        <v>0</v>
      </c>
      <c r="AF77" s="29">
        <f>$O77*INDEX('Optional - Monthly Allocations'!$C$5:$N$18, MATCH($W77,'Optional - Monthly Allocations'!$B$5:$B$18,0), MATCH(AF$5,'Optional - Monthly Allocations'!$C$4:$N$4,0))</f>
        <v>0</v>
      </c>
      <c r="AG77" s="29">
        <f>$O77*INDEX('Optional - Monthly Allocations'!$C$5:$N$18, MATCH($W77,'Optional - Monthly Allocations'!$B$5:$B$18,0), MATCH(AG$5,'Optional - Monthly Allocations'!$C$4:$N$4,0))</f>
        <v>0</v>
      </c>
      <c r="AH77" s="29">
        <f>$O77*INDEX('Optional - Monthly Allocations'!$C$5:$N$18, MATCH($W77,'Optional - Monthly Allocations'!$B$5:$B$18,0), MATCH(AH$5,'Optional - Monthly Allocations'!$C$4:$N$4,0))</f>
        <v>0</v>
      </c>
      <c r="AI77" s="29">
        <f>$O77*INDEX('Optional - Monthly Allocations'!$C$5:$N$18, MATCH($W77,'Optional - Monthly Allocations'!$B$5:$B$18,0), MATCH(AI$5,'Optional - Monthly Allocations'!$C$4:$N$4,0))</f>
        <v>0</v>
      </c>
      <c r="AJ77" s="194">
        <f t="shared" si="88"/>
        <v>0</v>
      </c>
      <c r="AK77" s="195" t="str">
        <f t="shared" si="89"/>
        <v>In Balance</v>
      </c>
    </row>
    <row r="78" spans="2:37" outlineLevel="2" x14ac:dyDescent="0.2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85"/>
        <v>0</v>
      </c>
      <c r="R78" s="40">
        <f>SUM(R75:R77)</f>
        <v>0</v>
      </c>
      <c r="S78" s="46">
        <f t="shared" ref="S78:S141" si="90">IFERROR(R78/F78, 0)</f>
        <v>0</v>
      </c>
      <c r="T78" s="235"/>
      <c r="U78" s="238"/>
      <c r="W78" s="239"/>
      <c r="X78" s="240">
        <f>SUM(X75:X77)</f>
        <v>0</v>
      </c>
      <c r="Y78" s="240">
        <f t="shared" ref="Y78:AJ78" si="91">SUM(Y75:Y77)</f>
        <v>0</v>
      </c>
      <c r="Z78" s="240">
        <f t="shared" si="91"/>
        <v>0</v>
      </c>
      <c r="AA78" s="240">
        <f t="shared" si="91"/>
        <v>0</v>
      </c>
      <c r="AB78" s="240">
        <f t="shared" si="91"/>
        <v>0</v>
      </c>
      <c r="AC78" s="240">
        <f t="shared" si="91"/>
        <v>0</v>
      </c>
      <c r="AD78" s="240">
        <f>SUM(AD75:AD77)</f>
        <v>0</v>
      </c>
      <c r="AE78" s="240">
        <f t="shared" si="91"/>
        <v>0</v>
      </c>
      <c r="AF78" s="240">
        <f t="shared" si="91"/>
        <v>0</v>
      </c>
      <c r="AG78" s="240">
        <f t="shared" si="91"/>
        <v>0</v>
      </c>
      <c r="AH78" s="240">
        <f t="shared" si="91"/>
        <v>0</v>
      </c>
      <c r="AI78" s="240">
        <f t="shared" si="91"/>
        <v>0</v>
      </c>
      <c r="AJ78" s="240">
        <f t="shared" si="91"/>
        <v>0</v>
      </c>
      <c r="AK78" s="241" t="str">
        <f t="shared" si="89"/>
        <v>In Balance</v>
      </c>
    </row>
    <row r="79" spans="2:37" outlineLevel="2" x14ac:dyDescent="0.2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Options'!$H$3,(1+$I79)*'Restricted Funds'!$H79,IF('Restricted Funds'!$J79='Drop Down Options'!$H$4,(1+'Restricted Funds'!$K79)*'Restricted Funds'!$H79,IF('Restricted Funds'!$J79='Drop Down Options'!$H$5,'Restricted Funds'!$H79+'Restricted Funds'!$L79,IF($J79='Drop Down Options'!$H$6,'Restricted Funds'!$M79,"CHECK")))), 0)</f>
        <v>0</v>
      </c>
      <c r="P79" s="29">
        <f t="shared" si="84"/>
        <v>0</v>
      </c>
      <c r="Q79" s="31">
        <f t="shared" ref="Q79" si="92">IFERROR(P79/H79, 0)</f>
        <v>0</v>
      </c>
      <c r="R79" s="29">
        <f t="shared" ref="R79:R83" si="93">ROUND(($O79-$F79),0)</f>
        <v>0</v>
      </c>
      <c r="S79" s="31">
        <f t="shared" ref="S79" si="94">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95">SUM(X79:AI79)</f>
        <v>0</v>
      </c>
      <c r="AK79" s="195" t="str">
        <f t="shared" si="89"/>
        <v>In Balance</v>
      </c>
    </row>
    <row r="80" spans="2:37" outlineLevel="2" x14ac:dyDescent="0.2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Options'!$H$3,(1+$I80)*'Restricted Funds'!$H80,IF('Restricted Funds'!$J80='Drop Down Options'!$H$4,(1+'Restricted Funds'!$K80)*'Restricted Funds'!$H80,IF('Restricted Funds'!$J80='Drop Down Options'!$H$5,'Restricted Funds'!$H80+'Restricted Funds'!$L80,IF($J80='Drop Down Options'!$H$6,'Restricted Funds'!$M80,"CHECK")))), 0)</f>
        <v>0</v>
      </c>
      <c r="P80" s="29">
        <f t="shared" si="84"/>
        <v>0</v>
      </c>
      <c r="Q80" s="31">
        <f t="shared" si="85"/>
        <v>0</v>
      </c>
      <c r="R80" s="29">
        <f t="shared" si="93"/>
        <v>0</v>
      </c>
      <c r="S80" s="31">
        <f t="shared" si="90"/>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95"/>
        <v>0</v>
      </c>
      <c r="AK80" s="195" t="str">
        <f t="shared" si="89"/>
        <v>In Balance</v>
      </c>
    </row>
    <row r="81" spans="2:37" outlineLevel="2" x14ac:dyDescent="0.25">
      <c r="B81" s="172">
        <v>76</v>
      </c>
      <c r="C81" s="192">
        <v>4050.1</v>
      </c>
      <c r="D81" s="193" t="s">
        <v>681</v>
      </c>
      <c r="E81" s="13"/>
      <c r="F81" s="13"/>
      <c r="G81" s="13"/>
      <c r="H81" s="614">
        <f>IFERROR(($G81/'FY 2026-27 Budget Summary'!$F$8)*12, 0)</f>
        <v>0</v>
      </c>
      <c r="I81" s="30">
        <f>'Assumptions - Arch'!C17</f>
        <v>0.08</v>
      </c>
      <c r="J81" s="13" t="s">
        <v>591</v>
      </c>
      <c r="K81" s="348"/>
      <c r="L81" s="349"/>
      <c r="M81" s="349"/>
      <c r="N81" s="15"/>
      <c r="O81" s="29">
        <f>ROUND(IF($J81='Drop Down Options'!$H$3,(1+$I81)*'Restricted Funds'!$H81,IF('Restricted Funds'!$J81='Drop Down Options'!$H$4,(1+'Restricted Funds'!$K81)*'Restricted Funds'!$H81,IF('Restricted Funds'!$J81='Drop Down Options'!$H$5,'Restricted Funds'!$H81+'Restricted Funds'!$L81,IF($J81='Drop Down Options'!$H$6,'Restricted Funds'!$M81,"CHECK")))), 0)</f>
        <v>0</v>
      </c>
      <c r="P81" s="29">
        <f t="shared" si="84"/>
        <v>0</v>
      </c>
      <c r="Q81" s="31">
        <f t="shared" si="85"/>
        <v>0</v>
      </c>
      <c r="R81" s="29">
        <f t="shared" si="93"/>
        <v>0</v>
      </c>
      <c r="S81" s="31">
        <f t="shared" si="90"/>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95"/>
        <v>0</v>
      </c>
      <c r="AK81" s="195" t="str">
        <f t="shared" si="89"/>
        <v>In Balance</v>
      </c>
    </row>
    <row r="82" spans="2:37" outlineLevel="2" x14ac:dyDescent="0.25">
      <c r="B82" s="172">
        <v>77</v>
      </c>
      <c r="C82" s="192">
        <v>4050.2</v>
      </c>
      <c r="D82" s="193" t="s">
        <v>682</v>
      </c>
      <c r="E82" s="13"/>
      <c r="F82" s="13"/>
      <c r="G82" s="13"/>
      <c r="H82" s="29">
        <f>IFERROR(($G82/'FY 2026-27 Budget Summary'!$F$8)*12, 0)</f>
        <v>0</v>
      </c>
      <c r="I82" s="30">
        <f>'Assumptions - Arch'!C18</f>
        <v>0.05</v>
      </c>
      <c r="J82" s="13" t="s">
        <v>591</v>
      </c>
      <c r="K82" s="348"/>
      <c r="L82" s="349"/>
      <c r="M82" s="349"/>
      <c r="N82" s="15"/>
      <c r="O82" s="29">
        <f>ROUND(IF($J82='Drop Down Options'!$H$3,(1+$I82)*'Restricted Funds'!$H82,IF('Restricted Funds'!$J82='Drop Down Options'!$H$4,(1+'Restricted Funds'!$K82)*'Restricted Funds'!$H82,IF('Restricted Funds'!$J82='Drop Down Options'!$H$5,'Restricted Funds'!$H82+'Restricted Funds'!$L82,IF($J82='Drop Down Options'!$H$6,'Restricted Funds'!$M82,"CHECK")))), 0)</f>
        <v>0</v>
      </c>
      <c r="P82" s="29">
        <f t="shared" si="84"/>
        <v>0</v>
      </c>
      <c r="Q82" s="31">
        <f t="shared" si="85"/>
        <v>0</v>
      </c>
      <c r="R82" s="29">
        <f t="shared" si="93"/>
        <v>0</v>
      </c>
      <c r="S82" s="31">
        <f t="shared" si="90"/>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95"/>
        <v>0</v>
      </c>
      <c r="AK82" s="195" t="str">
        <f t="shared" si="89"/>
        <v>In Balance</v>
      </c>
    </row>
    <row r="83" spans="2:37" outlineLevel="2" x14ac:dyDescent="0.2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Options'!$H$3,(1+$I83)*'Restricted Funds'!$H83,IF('Restricted Funds'!$J83='Drop Down Options'!$H$4,(1+'Restricted Funds'!$K83)*'Restricted Funds'!$H83,IF('Restricted Funds'!$J83='Drop Down Options'!$H$5,'Restricted Funds'!$H83+'Restricted Funds'!$L83,IF($J83='Drop Down Options'!$H$6,'Restricted Funds'!$M83,"CHECK")))), 0)</f>
        <v>0</v>
      </c>
      <c r="P83" s="29">
        <f t="shared" si="84"/>
        <v>0</v>
      </c>
      <c r="Q83" s="31">
        <f t="shared" si="85"/>
        <v>0</v>
      </c>
      <c r="R83" s="29">
        <f t="shared" si="93"/>
        <v>0</v>
      </c>
      <c r="S83" s="31">
        <f t="shared" si="90"/>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95"/>
        <v>0</v>
      </c>
      <c r="AK83" s="195" t="str">
        <f t="shared" si="89"/>
        <v>In Balance</v>
      </c>
    </row>
    <row r="84" spans="2:37" outlineLevel="2" x14ac:dyDescent="0.2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85"/>
        <v>0</v>
      </c>
      <c r="R84" s="40">
        <f>SUM(R81:R83)</f>
        <v>0</v>
      </c>
      <c r="S84" s="46">
        <f t="shared" si="90"/>
        <v>0</v>
      </c>
      <c r="T84" s="235"/>
      <c r="U84" s="238"/>
      <c r="W84" s="239"/>
      <c r="X84" s="240">
        <f>SUM(X81:X83)</f>
        <v>0</v>
      </c>
      <c r="Y84" s="240">
        <f t="shared" ref="Y84:AJ84" si="96">SUM(Y81:Y83)</f>
        <v>0</v>
      </c>
      <c r="Z84" s="240">
        <f t="shared" si="96"/>
        <v>0</v>
      </c>
      <c r="AA84" s="240">
        <f t="shared" si="96"/>
        <v>0</v>
      </c>
      <c r="AB84" s="240">
        <f t="shared" si="96"/>
        <v>0</v>
      </c>
      <c r="AC84" s="240">
        <f t="shared" si="96"/>
        <v>0</v>
      </c>
      <c r="AD84" s="240">
        <f>SUM(AD81:AD83)</f>
        <v>0</v>
      </c>
      <c r="AE84" s="240">
        <f t="shared" si="96"/>
        <v>0</v>
      </c>
      <c r="AF84" s="240">
        <f t="shared" si="96"/>
        <v>0</v>
      </c>
      <c r="AG84" s="240">
        <f t="shared" si="96"/>
        <v>0</v>
      </c>
      <c r="AH84" s="240">
        <f t="shared" si="96"/>
        <v>0</v>
      </c>
      <c r="AI84" s="240">
        <f t="shared" si="96"/>
        <v>0</v>
      </c>
      <c r="AJ84" s="240">
        <f t="shared" si="96"/>
        <v>0</v>
      </c>
      <c r="AK84" s="241" t="str">
        <f t="shared" si="89"/>
        <v>In Balance</v>
      </c>
    </row>
    <row r="85" spans="2:37" outlineLevel="2" x14ac:dyDescent="0.2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Options'!$H$3,(1+$I85)*'Restricted Funds'!$H85,IF('Restricted Funds'!$J85='Drop Down Options'!$H$4,(1+'Restricted Funds'!$K85)*'Restricted Funds'!$H85,IF('Restricted Funds'!$J85='Drop Down Options'!$H$5,'Restricted Funds'!$H85+'Restricted Funds'!$L85,IF($J85='Drop Down Options'!$H$6,'Restricted Funds'!$M85,"CHECK")))), 0)</f>
        <v>0</v>
      </c>
      <c r="P85" s="29">
        <f t="shared" si="84"/>
        <v>0</v>
      </c>
      <c r="Q85" s="31">
        <f t="shared" si="85"/>
        <v>0</v>
      </c>
      <c r="R85" s="29">
        <f t="shared" ref="R85:R89" si="97">ROUND(($O85-$F85),0)</f>
        <v>0</v>
      </c>
      <c r="S85" s="31">
        <f t="shared" si="90"/>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8">SUM(X85:AI85)</f>
        <v>0</v>
      </c>
      <c r="AK85" s="195" t="str">
        <f t="shared" si="89"/>
        <v>In Balance</v>
      </c>
    </row>
    <row r="86" spans="2:37" outlineLevel="2" x14ac:dyDescent="0.2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Options'!$H$3,(1+$I86)*'Restricted Funds'!$H86,IF('Restricted Funds'!$J86='Drop Down Options'!$H$4,(1+'Restricted Funds'!$K86)*'Restricted Funds'!$H86,IF('Restricted Funds'!$J86='Drop Down Options'!$H$5,'Restricted Funds'!$H86+'Restricted Funds'!$L86,IF($J86='Drop Down Options'!$H$6,'Restricted Funds'!$M86,"CHECK")))), 0)</f>
        <v>0</v>
      </c>
      <c r="P86" s="29">
        <f t="shared" si="84"/>
        <v>0</v>
      </c>
      <c r="Q86" s="31">
        <f t="shared" si="85"/>
        <v>0</v>
      </c>
      <c r="R86" s="29">
        <f t="shared" si="97"/>
        <v>0</v>
      </c>
      <c r="S86" s="31">
        <f t="shared" si="90"/>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8"/>
        <v>0</v>
      </c>
      <c r="AK86" s="195" t="str">
        <f t="shared" si="89"/>
        <v>In Balance</v>
      </c>
    </row>
    <row r="87" spans="2:37" outlineLevel="2" x14ac:dyDescent="0.2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Options'!$H$3,(1+$I87)*'Restricted Funds'!$H87,IF('Restricted Funds'!$J87='Drop Down Options'!$H$4,(1+'Restricted Funds'!$K87)*'Restricted Funds'!$H87,IF('Restricted Funds'!$J87='Drop Down Options'!$H$5,'Restricted Funds'!$H87+'Restricted Funds'!$L87,IF($J87='Drop Down Options'!$H$6,'Restricted Funds'!$M87,"CHECK")))), 0)</f>
        <v>0</v>
      </c>
      <c r="P87" s="29">
        <f t="shared" si="84"/>
        <v>0</v>
      </c>
      <c r="Q87" s="31">
        <f t="shared" si="85"/>
        <v>0</v>
      </c>
      <c r="R87" s="29">
        <f t="shared" si="97"/>
        <v>0</v>
      </c>
      <c r="S87" s="31">
        <f t="shared" si="90"/>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8"/>
        <v>0</v>
      </c>
      <c r="AK87" s="195" t="str">
        <f t="shared" si="89"/>
        <v>In Balance</v>
      </c>
    </row>
    <row r="88" spans="2:37" outlineLevel="2" x14ac:dyDescent="0.2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Options'!$H$3,(1+$I88)*'Restricted Funds'!$H88,IF('Restricted Funds'!$J88='Drop Down Options'!$H$4,(1+'Restricted Funds'!$K88)*'Restricted Funds'!$H88,IF('Restricted Funds'!$J88='Drop Down Options'!$H$5,'Restricted Funds'!$H88+'Restricted Funds'!$L88,IF($J88='Drop Down Options'!$H$6,'Restricted Funds'!$M88,"CHECK")))), 0)</f>
        <v>0</v>
      </c>
      <c r="P88" s="29">
        <f t="shared" si="84"/>
        <v>0</v>
      </c>
      <c r="Q88" s="31">
        <f t="shared" si="85"/>
        <v>0</v>
      </c>
      <c r="R88" s="29">
        <f t="shared" si="97"/>
        <v>0</v>
      </c>
      <c r="S88" s="31">
        <f t="shared" si="90"/>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8"/>
        <v>0</v>
      </c>
      <c r="AK88" s="195" t="str">
        <f t="shared" si="89"/>
        <v>In Balance</v>
      </c>
    </row>
    <row r="89" spans="2:37" outlineLevel="2" x14ac:dyDescent="0.2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Options'!$H$3,(1+$I89)*'Restricted Funds'!$H89,IF('Restricted Funds'!$J89='Drop Down Options'!$H$4,(1+'Restricted Funds'!$K89)*'Restricted Funds'!$H89,IF('Restricted Funds'!$J89='Drop Down Options'!$H$5,'Restricted Funds'!$H89+'Restricted Funds'!$L89,IF($J89='Drop Down Options'!$H$6,'Restricted Funds'!$M89,"CHECK")))), 0)</f>
        <v>0</v>
      </c>
      <c r="P89" s="29">
        <f t="shared" si="84"/>
        <v>0</v>
      </c>
      <c r="Q89" s="31">
        <f t="shared" si="85"/>
        <v>0</v>
      </c>
      <c r="R89" s="29">
        <f t="shared" si="97"/>
        <v>0</v>
      </c>
      <c r="S89" s="31">
        <f t="shared" si="90"/>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8"/>
        <v>0</v>
      </c>
      <c r="AK89" s="195" t="str">
        <f t="shared" si="89"/>
        <v>In Balance</v>
      </c>
    </row>
    <row r="90" spans="2:37" s="208" customFormat="1" outlineLevel="1" x14ac:dyDescent="0.2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85"/>
        <v>0</v>
      </c>
      <c r="R90" s="34">
        <f>R78+SUM(R79:R80)+R84+SUM(R85:R89)</f>
        <v>0</v>
      </c>
      <c r="S90" s="36">
        <f t="shared" si="90"/>
        <v>0</v>
      </c>
      <c r="T90" s="206"/>
      <c r="U90" s="207"/>
      <c r="W90" s="209"/>
      <c r="X90" s="34">
        <f t="shared" ref="X90:AJ90" si="99">X78+SUM(X79:X80)+X84+SUM(X85:X89)</f>
        <v>0</v>
      </c>
      <c r="Y90" s="34">
        <f t="shared" si="99"/>
        <v>0</v>
      </c>
      <c r="Z90" s="34">
        <f t="shared" si="99"/>
        <v>0</v>
      </c>
      <c r="AA90" s="34">
        <f t="shared" si="99"/>
        <v>0</v>
      </c>
      <c r="AB90" s="34">
        <f t="shared" si="99"/>
        <v>0</v>
      </c>
      <c r="AC90" s="34">
        <f t="shared" si="99"/>
        <v>0</v>
      </c>
      <c r="AD90" s="34">
        <f t="shared" si="99"/>
        <v>0</v>
      </c>
      <c r="AE90" s="34">
        <f t="shared" si="99"/>
        <v>0</v>
      </c>
      <c r="AF90" s="34">
        <f t="shared" si="99"/>
        <v>0</v>
      </c>
      <c r="AG90" s="34">
        <f t="shared" si="99"/>
        <v>0</v>
      </c>
      <c r="AH90" s="34">
        <f t="shared" si="99"/>
        <v>0</v>
      </c>
      <c r="AI90" s="34">
        <f t="shared" si="99"/>
        <v>0</v>
      </c>
      <c r="AJ90" s="34">
        <f t="shared" si="99"/>
        <v>0</v>
      </c>
      <c r="AK90" s="210" t="str">
        <f t="shared" si="89"/>
        <v>In Balance</v>
      </c>
    </row>
    <row r="91" spans="2:37" outlineLevel="2" x14ac:dyDescent="0.2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2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Options'!$H$3,(1+$I92)*'Restricted Funds'!$H92,IF('Restricted Funds'!$J92='Drop Down Options'!$H$4,(1+'Restricted Funds'!$K92)*'Restricted Funds'!$H92,IF('Restricted Funds'!$J92='Drop Down Options'!$H$5,'Restricted Funds'!$H92+'Restricted Funds'!$L92,IF($J92='Drop Down Options'!$H$6,'Restricted Funds'!$M92,"CHECK")))), 0)</f>
        <v>0</v>
      </c>
      <c r="P92" s="29">
        <f t="shared" ref="P92:P102" si="100">ROUND(($O92-$H92),0)</f>
        <v>0</v>
      </c>
      <c r="Q92" s="31">
        <f t="shared" ref="Q92:Q103" si="101">IFERROR(P92/H92, 0)</f>
        <v>0</v>
      </c>
      <c r="R92" s="29">
        <f t="shared" ref="R92:R102" si="102">ROUND(($O92-$F92),0)</f>
        <v>0</v>
      </c>
      <c r="S92" s="31">
        <f t="shared" si="90"/>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103">SUM(X92:AI92)</f>
        <v>0</v>
      </c>
      <c r="AK92" s="195" t="str">
        <f t="shared" ref="AK92:AK103" si="104">IF(AJ92=O92,"In Balance",CONCATENATE("Out of Balance by $",AJ92-O92))</f>
        <v>In Balance</v>
      </c>
    </row>
    <row r="93" spans="2:37" outlineLevel="2" x14ac:dyDescent="0.2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Options'!$H$3,(1+$I93)*'Restricted Funds'!$H93,IF('Restricted Funds'!$J93='Drop Down Options'!$H$4,(1+'Restricted Funds'!$K93)*'Restricted Funds'!$H93,IF('Restricted Funds'!$J93='Drop Down Options'!$H$5,'Restricted Funds'!$H93+'Restricted Funds'!$L93,IF($J93='Drop Down Options'!$H$6,'Restricted Funds'!$M93,"CHECK")))), 0)</f>
        <v>0</v>
      </c>
      <c r="P93" s="29">
        <f t="shared" si="100"/>
        <v>0</v>
      </c>
      <c r="Q93" s="31">
        <f t="shared" si="101"/>
        <v>0</v>
      </c>
      <c r="R93" s="29">
        <f t="shared" si="102"/>
        <v>0</v>
      </c>
      <c r="S93" s="31">
        <f t="shared" si="90"/>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103"/>
        <v>0</v>
      </c>
      <c r="AK93" s="195" t="str">
        <f t="shared" si="104"/>
        <v>In Balance</v>
      </c>
    </row>
    <row r="94" spans="2:37" outlineLevel="2" x14ac:dyDescent="0.2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Options'!$H$3,(1+$I94)*'Restricted Funds'!$H94,IF('Restricted Funds'!$J94='Drop Down Options'!$H$4,(1+'Restricted Funds'!$K94)*'Restricted Funds'!$H94,IF('Restricted Funds'!$J94='Drop Down Options'!$H$5,'Restricted Funds'!$H94+'Restricted Funds'!$L94,IF($J94='Drop Down Options'!$H$6,'Restricted Funds'!$M94,"CHECK")))), 0)</f>
        <v>0</v>
      </c>
      <c r="P94" s="29">
        <f t="shared" si="100"/>
        <v>0</v>
      </c>
      <c r="Q94" s="31">
        <f t="shared" si="101"/>
        <v>0</v>
      </c>
      <c r="R94" s="29">
        <f t="shared" si="102"/>
        <v>0</v>
      </c>
      <c r="S94" s="31">
        <f t="shared" si="90"/>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103"/>
        <v>0</v>
      </c>
      <c r="AK94" s="195" t="str">
        <f t="shared" si="104"/>
        <v>In Balance</v>
      </c>
    </row>
    <row r="95" spans="2:37" outlineLevel="2" x14ac:dyDescent="0.2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Options'!$H$3,(1+$I95)*'Restricted Funds'!$H95,IF('Restricted Funds'!$J95='Drop Down Options'!$H$4,(1+'Restricted Funds'!$K95)*'Restricted Funds'!$H95,IF('Restricted Funds'!$J95='Drop Down Options'!$H$5,'Restricted Funds'!$H95+'Restricted Funds'!$L95,IF($J95='Drop Down Options'!$H$6,'Restricted Funds'!$M95,"CHECK")))), 0)</f>
        <v>0</v>
      </c>
      <c r="P95" s="29">
        <f t="shared" si="100"/>
        <v>0</v>
      </c>
      <c r="Q95" s="31">
        <f t="shared" si="101"/>
        <v>0</v>
      </c>
      <c r="R95" s="29">
        <f t="shared" si="102"/>
        <v>0</v>
      </c>
      <c r="S95" s="31">
        <f t="shared" si="90"/>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103"/>
        <v>0</v>
      </c>
      <c r="AK95" s="195" t="str">
        <f t="shared" si="104"/>
        <v>In Balance</v>
      </c>
    </row>
    <row r="96" spans="2:37" outlineLevel="2" x14ac:dyDescent="0.2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Options'!$H$3,(1+$I96)*'Restricted Funds'!$H96,IF('Restricted Funds'!$J96='Drop Down Options'!$H$4,(1+'Restricted Funds'!$K96)*'Restricted Funds'!$H96,IF('Restricted Funds'!$J96='Drop Down Options'!$H$5,'Restricted Funds'!$H96+'Restricted Funds'!$L96,IF($J96='Drop Down Options'!$H$6,'Restricted Funds'!$M96,"CHECK")))), 0)</f>
        <v>0</v>
      </c>
      <c r="P96" s="29">
        <f t="shared" si="100"/>
        <v>0</v>
      </c>
      <c r="Q96" s="31">
        <f t="shared" si="101"/>
        <v>0</v>
      </c>
      <c r="R96" s="29">
        <f t="shared" si="102"/>
        <v>0</v>
      </c>
      <c r="S96" s="31">
        <f t="shared" si="90"/>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103"/>
        <v>0</v>
      </c>
      <c r="AK96" s="195" t="str">
        <f t="shared" si="104"/>
        <v>In Balance</v>
      </c>
    </row>
    <row r="97" spans="2:37" outlineLevel="2" x14ac:dyDescent="0.2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Options'!$H$3,(1+$I97)*'Restricted Funds'!$H97,IF('Restricted Funds'!$J97='Drop Down Options'!$H$4,(1+'Restricted Funds'!$K97)*'Restricted Funds'!$H97,IF('Restricted Funds'!$J97='Drop Down Options'!$H$5,'Restricted Funds'!$H97+'Restricted Funds'!$L97,IF($J97='Drop Down Options'!$H$6,'Restricted Funds'!$M97,"CHECK")))), 0)</f>
        <v>0</v>
      </c>
      <c r="P97" s="29">
        <f t="shared" si="100"/>
        <v>0</v>
      </c>
      <c r="Q97" s="31">
        <f t="shared" si="101"/>
        <v>0</v>
      </c>
      <c r="R97" s="29">
        <f t="shared" si="102"/>
        <v>0</v>
      </c>
      <c r="S97" s="31">
        <f t="shared" si="90"/>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103"/>
        <v>0</v>
      </c>
      <c r="AK97" s="195" t="str">
        <f t="shared" si="104"/>
        <v>In Balance</v>
      </c>
    </row>
    <row r="98" spans="2:37" outlineLevel="2" x14ac:dyDescent="0.2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Options'!$H$3,(1+$I98)*'Restricted Funds'!$H98,IF('Restricted Funds'!$J98='Drop Down Options'!$H$4,(1+'Restricted Funds'!$K98)*'Restricted Funds'!$H98,IF('Restricted Funds'!$J98='Drop Down Options'!$H$5,'Restricted Funds'!$H98+'Restricted Funds'!$L98,IF($J98='Drop Down Options'!$H$6,'Restricted Funds'!$M98,"CHECK")))), 0)</f>
        <v>0</v>
      </c>
      <c r="P98" s="29">
        <f t="shared" si="100"/>
        <v>0</v>
      </c>
      <c r="Q98" s="31">
        <f t="shared" si="101"/>
        <v>0</v>
      </c>
      <c r="R98" s="29">
        <f t="shared" si="102"/>
        <v>0</v>
      </c>
      <c r="S98" s="31">
        <f t="shared" si="90"/>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103"/>
        <v>0</v>
      </c>
      <c r="AK98" s="195" t="str">
        <f t="shared" si="104"/>
        <v>In Balance</v>
      </c>
    </row>
    <row r="99" spans="2:37" outlineLevel="2" x14ac:dyDescent="0.2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Options'!$H$3,(1+$I99)*'Restricted Funds'!$H99,IF('Restricted Funds'!$J99='Drop Down Options'!$H$4,(1+'Restricted Funds'!$K99)*'Restricted Funds'!$H99,IF('Restricted Funds'!$J99='Drop Down Options'!$H$5,'Restricted Funds'!$H99+'Restricted Funds'!$L99,IF($J99='Drop Down Options'!$H$6,'Restricted Funds'!$M99,"CHECK")))), 0)</f>
        <v>0</v>
      </c>
      <c r="P99" s="29">
        <f t="shared" si="100"/>
        <v>0</v>
      </c>
      <c r="Q99" s="31">
        <f t="shared" si="101"/>
        <v>0</v>
      </c>
      <c r="R99" s="29">
        <f t="shared" si="102"/>
        <v>0</v>
      </c>
      <c r="S99" s="31">
        <f t="shared" si="90"/>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103"/>
        <v>0</v>
      </c>
      <c r="AK99" s="195" t="str">
        <f t="shared" si="104"/>
        <v>In Balance</v>
      </c>
    </row>
    <row r="100" spans="2:37" outlineLevel="2" x14ac:dyDescent="0.2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Options'!$H$3,(1+$I100)*'Restricted Funds'!$H100,IF('Restricted Funds'!$J100='Drop Down Options'!$H$4,(1+'Restricted Funds'!$K100)*'Restricted Funds'!$H100,IF('Restricted Funds'!$J100='Drop Down Options'!$H$5,'Restricted Funds'!$H100+'Restricted Funds'!$L100,IF($J100='Drop Down Options'!$H$6,'Restricted Funds'!$M100,"CHECK")))), 0)</f>
        <v>0</v>
      </c>
      <c r="P100" s="29">
        <f t="shared" si="100"/>
        <v>0</v>
      </c>
      <c r="Q100" s="31">
        <f t="shared" si="101"/>
        <v>0</v>
      </c>
      <c r="R100" s="29">
        <f t="shared" si="102"/>
        <v>0</v>
      </c>
      <c r="S100" s="31">
        <f t="shared" si="90"/>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103"/>
        <v>0</v>
      </c>
      <c r="AK100" s="195" t="str">
        <f t="shared" si="104"/>
        <v>In Balance</v>
      </c>
    </row>
    <row r="101" spans="2:37" outlineLevel="2" x14ac:dyDescent="0.2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Options'!$H$3,(1+$I101)*'Restricted Funds'!$H101,IF('Restricted Funds'!$J101='Drop Down Options'!$H$4,(1+'Restricted Funds'!$K101)*'Restricted Funds'!$H101,IF('Restricted Funds'!$J101='Drop Down Options'!$H$5,'Restricted Funds'!$H101+'Restricted Funds'!$L101,IF($J101='Drop Down Options'!$H$6,'Restricted Funds'!$M101,"CHECK")))), 0)</f>
        <v>0</v>
      </c>
      <c r="P101" s="29">
        <f t="shared" si="100"/>
        <v>0</v>
      </c>
      <c r="Q101" s="31">
        <f t="shared" si="101"/>
        <v>0</v>
      </c>
      <c r="R101" s="29">
        <f t="shared" si="102"/>
        <v>0</v>
      </c>
      <c r="S101" s="31">
        <f t="shared" si="90"/>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103"/>
        <v>0</v>
      </c>
      <c r="AK101" s="195" t="str">
        <f t="shared" si="104"/>
        <v>In Balance</v>
      </c>
    </row>
    <row r="102" spans="2:37" outlineLevel="2" x14ac:dyDescent="0.2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Options'!$H$3,(1+$I102)*'Restricted Funds'!$H102,IF('Restricted Funds'!$J102='Drop Down Options'!$H$4,(1+'Restricted Funds'!$K102)*'Restricted Funds'!$H102,IF('Restricted Funds'!$J102='Drop Down Options'!$H$5,'Restricted Funds'!$H102+'Restricted Funds'!$L102,IF($J102='Drop Down Options'!$H$6,'Restricted Funds'!$M102,"CHECK")))), 0)</f>
        <v>0</v>
      </c>
      <c r="P102" s="29">
        <f t="shared" si="100"/>
        <v>0</v>
      </c>
      <c r="Q102" s="31">
        <f t="shared" si="101"/>
        <v>0</v>
      </c>
      <c r="R102" s="29">
        <f t="shared" si="102"/>
        <v>0</v>
      </c>
      <c r="S102" s="31">
        <f t="shared" si="90"/>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103"/>
        <v>0</v>
      </c>
      <c r="AK102" s="195" t="str">
        <f t="shared" si="104"/>
        <v>In Balance</v>
      </c>
    </row>
    <row r="103" spans="2:37" s="208" customFormat="1" outlineLevel="1" x14ac:dyDescent="0.25">
      <c r="B103" s="172">
        <v>98</v>
      </c>
      <c r="C103" s="205" t="s">
        <v>933</v>
      </c>
      <c r="D103" s="206" t="s">
        <v>629</v>
      </c>
      <c r="E103" s="34">
        <f>SUM(E92:E102)</f>
        <v>0</v>
      </c>
      <c r="F103" s="34">
        <f>SUM(F92:F102)</f>
        <v>0</v>
      </c>
      <c r="G103" s="34">
        <f t="shared" ref="G103:R103" si="105">SUM(G92:G102)</f>
        <v>0</v>
      </c>
      <c r="H103" s="34">
        <f t="shared" si="105"/>
        <v>0</v>
      </c>
      <c r="I103" s="35"/>
      <c r="J103" s="34"/>
      <c r="K103" s="36"/>
      <c r="L103" s="34">
        <f t="shared" si="105"/>
        <v>0</v>
      </c>
      <c r="M103" s="34">
        <f t="shared" si="105"/>
        <v>0</v>
      </c>
      <c r="N103" s="37"/>
      <c r="O103" s="34">
        <f t="shared" si="105"/>
        <v>0</v>
      </c>
      <c r="P103" s="34">
        <f t="shared" si="105"/>
        <v>0</v>
      </c>
      <c r="Q103" s="36">
        <f t="shared" si="101"/>
        <v>0</v>
      </c>
      <c r="R103" s="34">
        <f t="shared" si="105"/>
        <v>0</v>
      </c>
      <c r="S103" s="36">
        <f t="shared" si="90"/>
        <v>0</v>
      </c>
      <c r="T103" s="206"/>
      <c r="U103" s="207"/>
      <c r="W103" s="209"/>
      <c r="X103" s="34">
        <f t="shared" ref="X103:AJ103" si="106">SUM(X92:X102)</f>
        <v>0</v>
      </c>
      <c r="Y103" s="34">
        <f t="shared" si="106"/>
        <v>0</v>
      </c>
      <c r="Z103" s="34">
        <f t="shared" si="106"/>
        <v>0</v>
      </c>
      <c r="AA103" s="34">
        <f t="shared" si="106"/>
        <v>0</v>
      </c>
      <c r="AB103" s="34">
        <f t="shared" si="106"/>
        <v>0</v>
      </c>
      <c r="AC103" s="34">
        <f t="shared" si="106"/>
        <v>0</v>
      </c>
      <c r="AD103" s="34">
        <f t="shared" si="106"/>
        <v>0</v>
      </c>
      <c r="AE103" s="34">
        <f t="shared" si="106"/>
        <v>0</v>
      </c>
      <c r="AF103" s="34">
        <f t="shared" si="106"/>
        <v>0</v>
      </c>
      <c r="AG103" s="34">
        <f t="shared" si="106"/>
        <v>0</v>
      </c>
      <c r="AH103" s="34">
        <f t="shared" si="106"/>
        <v>0</v>
      </c>
      <c r="AI103" s="34">
        <f t="shared" si="106"/>
        <v>0</v>
      </c>
      <c r="AJ103" s="34">
        <f t="shared" si="106"/>
        <v>0</v>
      </c>
      <c r="AK103" s="210" t="str">
        <f t="shared" si="104"/>
        <v>In Balance</v>
      </c>
    </row>
    <row r="104" spans="2:37" outlineLevel="2" x14ac:dyDescent="0.2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2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Options'!$H$3,(1+$I105)*'Restricted Funds'!$H105,IF('Restricted Funds'!$J105='Drop Down Options'!$H$4,(1+'Restricted Funds'!$K105)*'Restricted Funds'!$H105,IF('Restricted Funds'!$J105='Drop Down Options'!$H$5,'Restricted Funds'!$H105+'Restricted Funds'!$L105,IF($J105='Drop Down Options'!$H$6,'Restricted Funds'!$M105,"CHECK")))), 0)</f>
        <v>0</v>
      </c>
      <c r="P105" s="29">
        <f t="shared" ref="P105:P117" si="107">ROUND(($O105-$H105),0)</f>
        <v>0</v>
      </c>
      <c r="Q105" s="31">
        <f t="shared" ref="Q105:Q118" si="108">IFERROR(P105/H105, 0)</f>
        <v>0</v>
      </c>
      <c r="R105" s="29">
        <f t="shared" ref="R105:R114" si="109">ROUND(($O105-$F105),0)</f>
        <v>0</v>
      </c>
      <c r="S105" s="31">
        <f t="shared" si="90"/>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10">SUM(X105:AI105)</f>
        <v>0</v>
      </c>
      <c r="AK105" s="195" t="str">
        <f t="shared" ref="AK105:AK118" si="111">IF(AJ105=O105,"In Balance",CONCATENATE("Out of Balance by $",AJ105-O105))</f>
        <v>In Balance</v>
      </c>
    </row>
    <row r="106" spans="2:37" outlineLevel="2" x14ac:dyDescent="0.2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Options'!$H$3,(1+$I106)*'Restricted Funds'!$H106,IF('Restricted Funds'!$J106='Drop Down Options'!$H$4,(1+'Restricted Funds'!$K106)*'Restricted Funds'!$H106,IF('Restricted Funds'!$J106='Drop Down Options'!$H$5,'Restricted Funds'!$H106+'Restricted Funds'!$L106,IF($J106='Drop Down Options'!$H$6,'Restricted Funds'!$M106,"CHECK")))), 0)</f>
        <v>0</v>
      </c>
      <c r="P106" s="29">
        <f t="shared" si="107"/>
        <v>0</v>
      </c>
      <c r="Q106" s="31">
        <f t="shared" si="108"/>
        <v>0</v>
      </c>
      <c r="R106" s="29">
        <f t="shared" si="109"/>
        <v>0</v>
      </c>
      <c r="S106" s="31">
        <f t="shared" si="90"/>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10"/>
        <v>0</v>
      </c>
      <c r="AK106" s="195" t="str">
        <f t="shared" si="111"/>
        <v>In Balance</v>
      </c>
    </row>
    <row r="107" spans="2:37" outlineLevel="2" x14ac:dyDescent="0.2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Options'!$H$3,(1+$I107)*'Restricted Funds'!$H107,IF('Restricted Funds'!$J107='Drop Down Options'!$H$4,(1+'Restricted Funds'!$K107)*'Restricted Funds'!$H107,IF('Restricted Funds'!$J107='Drop Down Options'!$H$5,'Restricted Funds'!$H107+'Restricted Funds'!$L107,IF($J107='Drop Down Options'!$H$6,'Restricted Funds'!$M107,"CHECK")))), 0)</f>
        <v>0</v>
      </c>
      <c r="P107" s="29">
        <f t="shared" si="107"/>
        <v>0</v>
      </c>
      <c r="Q107" s="31">
        <f t="shared" si="108"/>
        <v>0</v>
      </c>
      <c r="R107" s="29">
        <f t="shared" si="109"/>
        <v>0</v>
      </c>
      <c r="S107" s="31">
        <f t="shared" si="90"/>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10"/>
        <v>0</v>
      </c>
      <c r="AK107" s="195" t="str">
        <f t="shared" si="111"/>
        <v>In Balance</v>
      </c>
    </row>
    <row r="108" spans="2:37" outlineLevel="2" x14ac:dyDescent="0.2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Options'!$H$3,(1+$I108)*'Restricted Funds'!$H108,IF('Restricted Funds'!$J108='Drop Down Options'!$H$4,(1+'Restricted Funds'!$K108)*'Restricted Funds'!$H108,IF('Restricted Funds'!$J108='Drop Down Options'!$H$5,'Restricted Funds'!$H108+'Restricted Funds'!$L108,IF($J108='Drop Down Options'!$H$6,'Restricted Funds'!$M108,"CHECK")))), 0)</f>
        <v>0</v>
      </c>
      <c r="P108" s="29">
        <f t="shared" si="107"/>
        <v>0</v>
      </c>
      <c r="Q108" s="31">
        <f t="shared" si="108"/>
        <v>0</v>
      </c>
      <c r="R108" s="29">
        <f t="shared" si="109"/>
        <v>0</v>
      </c>
      <c r="S108" s="31">
        <f t="shared" si="90"/>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10"/>
        <v>0</v>
      </c>
      <c r="AK108" s="195" t="str">
        <f t="shared" si="111"/>
        <v>In Balance</v>
      </c>
    </row>
    <row r="109" spans="2:37" outlineLevel="2" x14ac:dyDescent="0.2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Options'!$H$3,(1+$I109)*'Restricted Funds'!$H109,IF('Restricted Funds'!$J109='Drop Down Options'!$H$4,(1+'Restricted Funds'!$K109)*'Restricted Funds'!$H109,IF('Restricted Funds'!$J109='Drop Down Options'!$H$5,'Restricted Funds'!$H109+'Restricted Funds'!$L109,IF($J109='Drop Down Options'!$H$6,'Restricted Funds'!$M109,"CHECK")))), 0)</f>
        <v>0</v>
      </c>
      <c r="P109" s="29">
        <f t="shared" si="107"/>
        <v>0</v>
      </c>
      <c r="Q109" s="31">
        <f t="shared" si="108"/>
        <v>0</v>
      </c>
      <c r="R109" s="29">
        <f t="shared" si="109"/>
        <v>0</v>
      </c>
      <c r="S109" s="31">
        <f t="shared" si="90"/>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10"/>
        <v>0</v>
      </c>
      <c r="AK109" s="195" t="str">
        <f t="shared" si="111"/>
        <v>In Balance</v>
      </c>
    </row>
    <row r="110" spans="2:37" outlineLevel="2" x14ac:dyDescent="0.2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Options'!$H$3,(1+$I110)*'Restricted Funds'!$H110,IF('Restricted Funds'!$J110='Drop Down Options'!$H$4,(1+'Restricted Funds'!$K110)*'Restricted Funds'!$H110,IF('Restricted Funds'!$J110='Drop Down Options'!$H$5,'Restricted Funds'!$H110+'Restricted Funds'!$L110,IF($J110='Drop Down Options'!$H$6,'Restricted Funds'!$M110,"CHECK")))), 0)</f>
        <v>0</v>
      </c>
      <c r="P110" s="29">
        <f t="shared" si="107"/>
        <v>0</v>
      </c>
      <c r="Q110" s="31">
        <f t="shared" si="108"/>
        <v>0</v>
      </c>
      <c r="R110" s="29">
        <f t="shared" si="109"/>
        <v>0</v>
      </c>
      <c r="S110" s="31">
        <f t="shared" si="90"/>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10"/>
        <v>0</v>
      </c>
      <c r="AK110" s="195" t="str">
        <f t="shared" si="111"/>
        <v>In Balance</v>
      </c>
    </row>
    <row r="111" spans="2:37" outlineLevel="2" x14ac:dyDescent="0.2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Options'!$H$3,(1+$I111)*'Restricted Funds'!$H111,IF('Restricted Funds'!$J111='Drop Down Options'!$H$4,(1+'Restricted Funds'!$K111)*'Restricted Funds'!$H111,IF('Restricted Funds'!$J111='Drop Down Options'!$H$5,'Restricted Funds'!$H111+'Restricted Funds'!$L111,IF($J111='Drop Down Options'!$H$6,'Restricted Funds'!$M111,"CHECK")))), 0)</f>
        <v>0</v>
      </c>
      <c r="P111" s="29">
        <f t="shared" si="107"/>
        <v>0</v>
      </c>
      <c r="Q111" s="31">
        <f t="shared" si="108"/>
        <v>0</v>
      </c>
      <c r="R111" s="29">
        <f t="shared" si="109"/>
        <v>0</v>
      </c>
      <c r="S111" s="31">
        <f t="shared" si="90"/>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10"/>
        <v>0</v>
      </c>
      <c r="AK111" s="195" t="str">
        <f t="shared" si="111"/>
        <v>In Balance</v>
      </c>
    </row>
    <row r="112" spans="2:37" outlineLevel="2" x14ac:dyDescent="0.2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Options'!$H$3,(1+$I112)*'Restricted Funds'!$H112,IF('Restricted Funds'!$J112='Drop Down Options'!$H$4,(1+'Restricted Funds'!$K112)*'Restricted Funds'!$H112,IF('Restricted Funds'!$J112='Drop Down Options'!$H$5,'Restricted Funds'!$H112+'Restricted Funds'!$L112,IF($J112='Drop Down Options'!$H$6,'Restricted Funds'!$M112,"CHECK")))), 0)</f>
        <v>0</v>
      </c>
      <c r="P112" s="29">
        <f t="shared" si="107"/>
        <v>0</v>
      </c>
      <c r="Q112" s="31">
        <f t="shared" si="108"/>
        <v>0</v>
      </c>
      <c r="R112" s="29">
        <f t="shared" si="109"/>
        <v>0</v>
      </c>
      <c r="S112" s="31">
        <f t="shared" si="90"/>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10"/>
        <v>0</v>
      </c>
      <c r="AK112" s="195" t="str">
        <f t="shared" si="111"/>
        <v>In Balance</v>
      </c>
    </row>
    <row r="113" spans="2:37" outlineLevel="2" x14ac:dyDescent="0.25">
      <c r="B113" s="172">
        <v>108</v>
      </c>
      <c r="C113" s="192">
        <v>4510.1000000000004</v>
      </c>
      <c r="D113" s="193" t="s">
        <v>684</v>
      </c>
      <c r="E113" s="13"/>
      <c r="F113" s="13"/>
      <c r="G113" s="13"/>
      <c r="H113" s="29">
        <f>IFERROR(($G113/'FY 2026-27 Budget Summary'!$F$8)*12, 0)</f>
        <v>0</v>
      </c>
      <c r="I113" s="30">
        <f>'Assumptions - Arch'!$C$22</f>
        <v>7.0000000000000007E-2</v>
      </c>
      <c r="J113" s="13" t="s">
        <v>591</v>
      </c>
      <c r="K113" s="348"/>
      <c r="L113" s="349"/>
      <c r="M113" s="349"/>
      <c r="N113" s="15"/>
      <c r="O113" s="77">
        <f>ROUND(IF($J113='Drop Down Options'!$H$3,(1+$I113)*'Restricted Funds'!$H113,IF('Restricted Funds'!$J113='Drop Down Options'!$H$4,(1+'Restricted Funds'!$K113)*'Restricted Funds'!$H113,IF('Restricted Funds'!$J113='Drop Down Options'!$H$5,'Restricted Funds'!$H113+'Restricted Funds'!$L113,IF($J113='Drop Down Options'!$H$6,'Restricted Funds'!$M113,"CHECK")))), 0)</f>
        <v>0</v>
      </c>
      <c r="P113" s="29">
        <f t="shared" si="107"/>
        <v>0</v>
      </c>
      <c r="Q113" s="31">
        <f t="shared" si="108"/>
        <v>0</v>
      </c>
      <c r="R113" s="29">
        <f t="shared" si="109"/>
        <v>0</v>
      </c>
      <c r="S113" s="31">
        <f t="shared" si="90"/>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10"/>
        <v>0</v>
      </c>
      <c r="AK113" s="195" t="str">
        <f t="shared" si="111"/>
        <v>In Balance</v>
      </c>
    </row>
    <row r="114" spans="2:37" outlineLevel="2" x14ac:dyDescent="0.25">
      <c r="B114" s="172">
        <v>109</v>
      </c>
      <c r="C114" s="192">
        <v>4510.2</v>
      </c>
      <c r="D114" s="193" t="s">
        <v>564</v>
      </c>
      <c r="E114" s="13"/>
      <c r="F114" s="13"/>
      <c r="G114" s="13"/>
      <c r="H114" s="29">
        <f>IFERROR(($G114/'FY 2026-27 Budget Summary'!$F$8)*12, 0)</f>
        <v>0</v>
      </c>
      <c r="I114" s="30">
        <f>'Assumptions - Arch'!$C$23</f>
        <v>0.05</v>
      </c>
      <c r="J114" s="13" t="s">
        <v>591</v>
      </c>
      <c r="K114" s="348"/>
      <c r="L114" s="349"/>
      <c r="M114" s="349"/>
      <c r="N114" s="15"/>
      <c r="O114" s="29">
        <f>ROUND(IF($J114='Drop Down Options'!$H$3,(1+$I114)*'Restricted Funds'!$H114,IF('Restricted Funds'!$J114='Drop Down Options'!$H$4,(1+'Restricted Funds'!$K114)*'Restricted Funds'!$H114,IF('Restricted Funds'!$J114='Drop Down Options'!$H$5,'Restricted Funds'!$H114+'Restricted Funds'!$L114,IF($J114='Drop Down Options'!$H$6,'Restricted Funds'!$M114,"CHECK")))), 0)</f>
        <v>0</v>
      </c>
      <c r="P114" s="29">
        <f t="shared" si="107"/>
        <v>0</v>
      </c>
      <c r="Q114" s="31">
        <f t="shared" si="108"/>
        <v>0</v>
      </c>
      <c r="R114" s="29">
        <f t="shared" si="109"/>
        <v>0</v>
      </c>
      <c r="S114" s="31">
        <f t="shared" si="90"/>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10"/>
        <v>0</v>
      </c>
      <c r="AK114" s="195" t="str">
        <f t="shared" si="111"/>
        <v>In Balance</v>
      </c>
    </row>
    <row r="115" spans="2:37" outlineLevel="2" x14ac:dyDescent="0.2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8"/>
        <v>0</v>
      </c>
      <c r="R115" s="40">
        <f>SUM(R113:R114)</f>
        <v>0</v>
      </c>
      <c r="S115" s="46">
        <f t="shared" si="90"/>
        <v>0</v>
      </c>
      <c r="T115" s="235"/>
      <c r="U115" s="238"/>
      <c r="W115" s="239"/>
      <c r="X115" s="240">
        <f>X113+X114</f>
        <v>0</v>
      </c>
      <c r="Y115" s="240">
        <f t="shared" ref="Y115:AJ115" si="112">Y113+Y114</f>
        <v>0</v>
      </c>
      <c r="Z115" s="240">
        <f t="shared" si="112"/>
        <v>0</v>
      </c>
      <c r="AA115" s="240">
        <f t="shared" si="112"/>
        <v>0</v>
      </c>
      <c r="AB115" s="240">
        <f t="shared" si="112"/>
        <v>0</v>
      </c>
      <c r="AC115" s="240">
        <f t="shared" si="112"/>
        <v>0</v>
      </c>
      <c r="AD115" s="240">
        <f t="shared" si="112"/>
        <v>0</v>
      </c>
      <c r="AE115" s="240">
        <f t="shared" si="112"/>
        <v>0</v>
      </c>
      <c r="AF115" s="240">
        <f t="shared" si="112"/>
        <v>0</v>
      </c>
      <c r="AG115" s="240">
        <f t="shared" si="112"/>
        <v>0</v>
      </c>
      <c r="AH115" s="240">
        <f t="shared" si="112"/>
        <v>0</v>
      </c>
      <c r="AI115" s="240">
        <f t="shared" si="112"/>
        <v>0</v>
      </c>
      <c r="AJ115" s="240">
        <f t="shared" si="112"/>
        <v>0</v>
      </c>
      <c r="AK115" s="241" t="str">
        <f t="shared" si="111"/>
        <v>In Balance</v>
      </c>
    </row>
    <row r="116" spans="2:37" outlineLevel="2" x14ac:dyDescent="0.2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Options'!$H$3,(1+$I116)*'Restricted Funds'!$H116,IF('Restricted Funds'!$J116='Drop Down Options'!$H$4,(1+'Restricted Funds'!$K116)*'Restricted Funds'!$H116,IF('Restricted Funds'!$J116='Drop Down Options'!$H$5,'Restricted Funds'!$H116+'Restricted Funds'!$L116,IF($J116='Drop Down Options'!$H$6,'Restricted Funds'!$M116,"CHECK")))), 0)</f>
        <v>0</v>
      </c>
      <c r="P116" s="29">
        <f t="shared" si="107"/>
        <v>0</v>
      </c>
      <c r="Q116" s="31">
        <f t="shared" si="108"/>
        <v>0</v>
      </c>
      <c r="R116" s="29">
        <f t="shared" ref="R116:R117" si="113">ROUND(($O116-$F116),0)</f>
        <v>0</v>
      </c>
      <c r="S116" s="31">
        <f t="shared" si="90"/>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14">SUM(X116:AI116)</f>
        <v>0</v>
      </c>
      <c r="AK116" s="195" t="str">
        <f t="shared" si="111"/>
        <v>In Balance</v>
      </c>
    </row>
    <row r="117" spans="2:37" outlineLevel="2" x14ac:dyDescent="0.2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Options'!$H$3,(1+$I117)*'Restricted Funds'!$H117,IF('Restricted Funds'!$J117='Drop Down Options'!$H$4,(1+'Restricted Funds'!$K117)*'Restricted Funds'!$H117,IF('Restricted Funds'!$J117='Drop Down Options'!$H$5,'Restricted Funds'!$H117+'Restricted Funds'!$L117,IF($J117='Drop Down Options'!$H$6,'Restricted Funds'!$M117,"CHECK")))), 0)</f>
        <v>0</v>
      </c>
      <c r="P117" s="29">
        <f t="shared" si="107"/>
        <v>0</v>
      </c>
      <c r="Q117" s="31">
        <f t="shared" si="108"/>
        <v>0</v>
      </c>
      <c r="R117" s="29">
        <f t="shared" si="113"/>
        <v>0</v>
      </c>
      <c r="S117" s="31">
        <f t="shared" si="90"/>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14"/>
        <v>0</v>
      </c>
      <c r="AK117" s="195" t="str">
        <f t="shared" si="111"/>
        <v>In Balance</v>
      </c>
    </row>
    <row r="118" spans="2:37" s="208" customFormat="1" outlineLevel="1" x14ac:dyDescent="0.25">
      <c r="B118" s="172">
        <v>113</v>
      </c>
      <c r="C118" s="205" t="s">
        <v>865</v>
      </c>
      <c r="D118" s="206" t="s">
        <v>616</v>
      </c>
      <c r="E118" s="34">
        <f>SUM(E105:E112)+E115+SUM(E116:E117)</f>
        <v>0</v>
      </c>
      <c r="F118" s="34">
        <f>SUM(F105:F112)+F115+SUM(F116:F117)</f>
        <v>0</v>
      </c>
      <c r="G118" s="34">
        <f t="shared" ref="G118" si="115">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8"/>
        <v>0</v>
      </c>
      <c r="R118" s="34">
        <f>SUM(R105:R112)+R115+SUM(R116:R117)</f>
        <v>0</v>
      </c>
      <c r="S118" s="36">
        <f t="shared" si="90"/>
        <v>0</v>
      </c>
      <c r="T118" s="206" t="str">
        <f>IF(AND(ABS(Q118)&gt;'Assumptions - Arch'!$D$54, ABS(P118)&gt;'Assumptions - Arch'!$D$55), "Variance Explanation Required", "Variance Explanation Not Required")</f>
        <v>Variance Explanation Not Required</v>
      </c>
      <c r="U118" s="207"/>
      <c r="W118" s="209"/>
      <c r="X118" s="34">
        <f t="shared" ref="X118:AJ118" si="116">SUM(X105:X112)+X115+SUM(X116:X117)</f>
        <v>0</v>
      </c>
      <c r="Y118" s="34">
        <f t="shared" si="116"/>
        <v>0</v>
      </c>
      <c r="Z118" s="34">
        <f t="shared" si="116"/>
        <v>0</v>
      </c>
      <c r="AA118" s="34">
        <f t="shared" si="116"/>
        <v>0</v>
      </c>
      <c r="AB118" s="34">
        <f t="shared" si="116"/>
        <v>0</v>
      </c>
      <c r="AC118" s="34">
        <f t="shared" si="116"/>
        <v>0</v>
      </c>
      <c r="AD118" s="34">
        <f t="shared" si="116"/>
        <v>0</v>
      </c>
      <c r="AE118" s="34">
        <f t="shared" si="116"/>
        <v>0</v>
      </c>
      <c r="AF118" s="34">
        <f t="shared" si="116"/>
        <v>0</v>
      </c>
      <c r="AG118" s="34">
        <f t="shared" si="116"/>
        <v>0</v>
      </c>
      <c r="AH118" s="34">
        <f t="shared" si="116"/>
        <v>0</v>
      </c>
      <c r="AI118" s="34">
        <f t="shared" si="116"/>
        <v>0</v>
      </c>
      <c r="AJ118" s="34">
        <f t="shared" si="116"/>
        <v>0</v>
      </c>
      <c r="AK118" s="210" t="str">
        <f t="shared" si="111"/>
        <v>In Balance</v>
      </c>
    </row>
    <row r="119" spans="2:37" outlineLevel="2" x14ac:dyDescent="0.2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2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Options'!$H$3,(1+$I120)*'Restricted Funds'!$H120,IF('Restricted Funds'!$J120='Drop Down Options'!$H$4,(1+'Restricted Funds'!$K120)*'Restricted Funds'!$H120,IF('Restricted Funds'!$J120='Drop Down Options'!$H$5,'Restricted Funds'!$H120+'Restricted Funds'!$L120,IF($J120='Drop Down Options'!$H$6,'Restricted Funds'!$M120,"CHECK")))), 0)</f>
        <v>0</v>
      </c>
      <c r="P120" s="29">
        <f t="shared" ref="P120:P140" si="117">ROUND(($O120-$H120),0)</f>
        <v>0</v>
      </c>
      <c r="Q120" s="31">
        <f t="shared" ref="Q120:Q144" si="118">IFERROR(P120/H120, 0)</f>
        <v>0</v>
      </c>
      <c r="R120" s="29">
        <f t="shared" ref="R120:R126" si="119">ROUND(($O120-$F120),0)</f>
        <v>0</v>
      </c>
      <c r="S120" s="31">
        <f t="shared" si="90"/>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7" si="120">SUM(X120:AI120)</f>
        <v>0</v>
      </c>
      <c r="AK120" s="195" t="str">
        <f t="shared" ref="AK120:AK144" si="121">IF(AJ120=O120,"In Balance",CONCATENATE("Out of Balance by $",AJ120-O120))</f>
        <v>In Balance</v>
      </c>
    </row>
    <row r="121" spans="2:37" outlineLevel="2" x14ac:dyDescent="0.2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Options'!$H$3,(1+$I121)*'Restricted Funds'!$H121,IF('Restricted Funds'!$J121='Drop Down Options'!$H$4,(1+'Restricted Funds'!$K121)*'Restricted Funds'!$H121,IF('Restricted Funds'!$J121='Drop Down Options'!$H$5,'Restricted Funds'!$H121+'Restricted Funds'!$L121,IF($J121='Drop Down Options'!$H$6,'Restricted Funds'!$M121,"CHECK")))), 0)</f>
        <v>0</v>
      </c>
      <c r="P121" s="29">
        <f t="shared" si="117"/>
        <v>0</v>
      </c>
      <c r="Q121" s="31">
        <f t="shared" si="118"/>
        <v>0</v>
      </c>
      <c r="R121" s="29">
        <f t="shared" si="119"/>
        <v>0</v>
      </c>
      <c r="S121" s="31">
        <f t="shared" si="90"/>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20"/>
        <v>0</v>
      </c>
      <c r="AK121" s="195" t="str">
        <f t="shared" si="121"/>
        <v>In Balance</v>
      </c>
    </row>
    <row r="122" spans="2:37" outlineLevel="2" x14ac:dyDescent="0.2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Options'!$H$3,(1+$I122)*'Restricted Funds'!$H122,IF('Restricted Funds'!$J122='Drop Down Options'!$H$4,(1+'Restricted Funds'!$K122)*'Restricted Funds'!$H122,IF('Restricted Funds'!$J122='Drop Down Options'!$H$5,'Restricted Funds'!$H122+'Restricted Funds'!$L122,IF($J122='Drop Down Options'!$H$6,'Restricted Funds'!$M122,"CHECK")))), 0)</f>
        <v>0</v>
      </c>
      <c r="P122" s="29">
        <f t="shared" si="117"/>
        <v>0</v>
      </c>
      <c r="Q122" s="31">
        <f t="shared" si="118"/>
        <v>0</v>
      </c>
      <c r="R122" s="29">
        <f t="shared" si="119"/>
        <v>0</v>
      </c>
      <c r="S122" s="31">
        <f t="shared" si="90"/>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20"/>
        <v>0</v>
      </c>
      <c r="AK122" s="195" t="str">
        <f t="shared" si="121"/>
        <v>In Balance</v>
      </c>
    </row>
    <row r="123" spans="2:37" outlineLevel="2" x14ac:dyDescent="0.2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Options'!$H$3,(1+$I123)*'Restricted Funds'!$H123,IF('Restricted Funds'!$J123='Drop Down Options'!$H$4,(1+'Restricted Funds'!$K123)*'Restricted Funds'!$H123,IF('Restricted Funds'!$J123='Drop Down Options'!$H$5,'Restricted Funds'!$H123+'Restricted Funds'!$L123,IF($J123='Drop Down Options'!$H$6,'Restricted Funds'!$M123,"CHECK")))), 0)</f>
        <v>0</v>
      </c>
      <c r="P123" s="29">
        <f t="shared" si="117"/>
        <v>0</v>
      </c>
      <c r="Q123" s="31">
        <f t="shared" si="118"/>
        <v>0</v>
      </c>
      <c r="R123" s="29">
        <f t="shared" si="119"/>
        <v>0</v>
      </c>
      <c r="S123" s="31">
        <f t="shared" si="90"/>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20"/>
        <v>0</v>
      </c>
      <c r="AK123" s="195" t="str">
        <f t="shared" si="121"/>
        <v>In Balance</v>
      </c>
    </row>
    <row r="124" spans="2:37" outlineLevel="2" x14ac:dyDescent="0.2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Options'!$H$3,(1+$I124)*'Restricted Funds'!$H124,IF('Restricted Funds'!$J124='Drop Down Options'!$H$4,(1+'Restricted Funds'!$K124)*'Restricted Funds'!$H124,IF('Restricted Funds'!$J124='Drop Down Options'!$H$5,'Restricted Funds'!$H124+'Restricted Funds'!$L124,IF($J124='Drop Down Options'!$H$6,'Restricted Funds'!$M124,"CHECK")))), 0)</f>
        <v>0</v>
      </c>
      <c r="P124" s="29">
        <f t="shared" si="117"/>
        <v>0</v>
      </c>
      <c r="Q124" s="31">
        <f t="shared" si="118"/>
        <v>0</v>
      </c>
      <c r="R124" s="29">
        <f t="shared" si="119"/>
        <v>0</v>
      </c>
      <c r="S124" s="31">
        <f t="shared" si="90"/>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20"/>
        <v>0</v>
      </c>
      <c r="AK124" s="195" t="str">
        <f t="shared" si="121"/>
        <v>In Balance</v>
      </c>
    </row>
    <row r="125" spans="2:37" outlineLevel="2" x14ac:dyDescent="0.2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Options'!$H$3,(1+$I125)*'Restricted Funds'!$H125,IF('Restricted Funds'!$J125='Drop Down Options'!$H$4,(1+'Restricted Funds'!$K125)*'Restricted Funds'!$H125,IF('Restricted Funds'!$J125='Drop Down Options'!$H$5,'Restricted Funds'!$H125+'Restricted Funds'!$L125,IF($J125='Drop Down Options'!$H$6,'Restricted Funds'!$M125,"CHECK")))), 0)</f>
        <v>0</v>
      </c>
      <c r="P125" s="29">
        <f t="shared" si="117"/>
        <v>0</v>
      </c>
      <c r="Q125" s="31">
        <f t="shared" si="118"/>
        <v>0</v>
      </c>
      <c r="R125" s="29">
        <f t="shared" si="119"/>
        <v>0</v>
      </c>
      <c r="S125" s="31">
        <f t="shared" si="90"/>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20"/>
        <v>0</v>
      </c>
      <c r="AK125" s="195" t="str">
        <f t="shared" si="121"/>
        <v>In Balance</v>
      </c>
    </row>
    <row r="126" spans="2:37" outlineLevel="2" x14ac:dyDescent="0.2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Options'!$H$3,(1+$I126)*'Restricted Funds'!$H126,IF('Restricted Funds'!$J126='Drop Down Options'!$H$4,(1+'Restricted Funds'!$K126)*'Restricted Funds'!$H126,IF('Restricted Funds'!$J126='Drop Down Options'!$H$5,'Restricted Funds'!$H126+'Restricted Funds'!$L126,IF($J126='Drop Down Options'!$H$6,'Restricted Funds'!$M126,"CHECK")))), 0)</f>
        <v>0</v>
      </c>
      <c r="P126" s="29">
        <f t="shared" si="117"/>
        <v>0</v>
      </c>
      <c r="Q126" s="31">
        <f t="shared" si="118"/>
        <v>0</v>
      </c>
      <c r="R126" s="29">
        <f t="shared" si="119"/>
        <v>0</v>
      </c>
      <c r="S126" s="31">
        <f t="shared" si="90"/>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20"/>
        <v>0</v>
      </c>
      <c r="AK126" s="195" t="str">
        <f t="shared" si="121"/>
        <v>In Balance</v>
      </c>
    </row>
    <row r="127" spans="2:37" s="243" customFormat="1" ht="13.5" customHeight="1" outlineLevel="2" x14ac:dyDescent="0.25">
      <c r="B127" s="172">
        <v>122</v>
      </c>
      <c r="C127" s="242">
        <v>4680.2</v>
      </c>
      <c r="D127" s="219" t="s">
        <v>696</v>
      </c>
      <c r="E127" s="13"/>
      <c r="F127" s="13"/>
      <c r="G127" s="13"/>
      <c r="H127" s="29">
        <f>IFERROR(($G127/'FY 2026-27 Budget Summary'!$F$8)*12, 0)</f>
        <v>0</v>
      </c>
      <c r="I127" s="30">
        <v>0</v>
      </c>
      <c r="J127" s="13" t="s">
        <v>591</v>
      </c>
      <c r="K127" s="348"/>
      <c r="L127" s="349"/>
      <c r="M127" s="349"/>
      <c r="N127" s="15"/>
      <c r="O127" s="29">
        <f>ROUND(IF($J127='Drop Down Options'!$H$3,(1+$I127)*'Restricted Funds'!$H127,IF('Restricted Funds'!$J127='Drop Down Options'!$H$4,(1+'Restricted Funds'!$K127)*'Restricted Funds'!$H127,IF('Restricted Funds'!$J127='Drop Down Options'!$H$5,'Restricted Funds'!$H127+'Restricted Funds'!$L127,IF($J127='Drop Down Options'!$H$6,'Restricted Funds'!$M127,"CHECK")))), 0)</f>
        <v>0</v>
      </c>
      <c r="P127" s="29">
        <f t="shared" si="117"/>
        <v>0</v>
      </c>
      <c r="Q127" s="31">
        <f t="shared" si="118"/>
        <v>0</v>
      </c>
      <c r="R127" s="29">
        <f>ROUND(($O127-$F127),0)</f>
        <v>0</v>
      </c>
      <c r="S127" s="31">
        <f>IFERROR(R127/F127, 0)</f>
        <v>0</v>
      </c>
      <c r="T127" s="193" t="str">
        <f>IF(OR(ABS(Q127)&gt;'Assumptions - Arch'!$D$53), "Variance Explanation Required", "Variance Explanation Not Required")</f>
        <v>Variance Explanation Not Required</v>
      </c>
      <c r="U127" s="85"/>
      <c r="W127" s="425" t="s">
        <v>722</v>
      </c>
      <c r="X127" s="29">
        <f>$O127*INDEX('Optional - Monthly Allocations'!$C$5:$N$18, MATCH($W127,'Optional - Monthly Allocations'!$B$5:$B$18,0), MATCH(X$5,'Optional - Monthly Allocations'!$C$4:$N$4,0))</f>
        <v>0</v>
      </c>
      <c r="Y127" s="29">
        <f>$O127*INDEX('Optional - Monthly Allocations'!$C$5:$N$18, MATCH($W127,'Optional - Monthly Allocations'!$B$5:$B$18,0), MATCH(Y$5,'Optional - Monthly Allocations'!$C$4:$N$4,0))</f>
        <v>0</v>
      </c>
      <c r="Z127" s="29">
        <f>$O127*INDEX('Optional - Monthly Allocations'!$C$5:$N$18, MATCH($W127,'Optional - Monthly Allocations'!$B$5:$B$18,0), MATCH(Z$5,'Optional - Monthly Allocations'!$C$4:$N$4,0))</f>
        <v>0</v>
      </c>
      <c r="AA127" s="29">
        <f>$O127*INDEX('Optional - Monthly Allocations'!$C$5:$N$18, MATCH($W127,'Optional - Monthly Allocations'!$B$5:$B$18,0), MATCH(AA$5,'Optional - Monthly Allocations'!$C$4:$N$4,0))</f>
        <v>0</v>
      </c>
      <c r="AB127" s="29">
        <f>$O127*INDEX('Optional - Monthly Allocations'!$C$5:$N$18, MATCH($W127,'Optional - Monthly Allocations'!$B$5:$B$18,0), MATCH(AB$5,'Optional - Monthly Allocations'!$C$4:$N$4,0))</f>
        <v>0</v>
      </c>
      <c r="AC127" s="29">
        <f>$O127*INDEX('Optional - Monthly Allocations'!$C$5:$N$18, MATCH($W127,'Optional - Monthly Allocations'!$B$5:$B$18,0), MATCH(AC$5,'Optional - Monthly Allocations'!$C$4:$N$4,0))</f>
        <v>0</v>
      </c>
      <c r="AD127" s="29">
        <f>$O127*INDEX('Optional - Monthly Allocations'!$C$5:$N$18, MATCH($W127,'Optional - Monthly Allocations'!$B$5:$B$18,0), MATCH(AD$5,'Optional - Monthly Allocations'!$C$4:$N$4,0))</f>
        <v>0</v>
      </c>
      <c r="AE127" s="29">
        <f>$O127*INDEX('Optional - Monthly Allocations'!$C$5:$N$18, MATCH($W127,'Optional - Monthly Allocations'!$B$5:$B$18,0), MATCH(AE$5,'Optional - Monthly Allocations'!$C$4:$N$4,0))</f>
        <v>0</v>
      </c>
      <c r="AF127" s="29">
        <f>$O127*INDEX('Optional - Monthly Allocations'!$C$5:$N$18, MATCH($W127,'Optional - Monthly Allocations'!$B$5:$B$18,0), MATCH(AF$5,'Optional - Monthly Allocations'!$C$4:$N$4,0))</f>
        <v>0</v>
      </c>
      <c r="AG127" s="29">
        <f>$O127*INDEX('Optional - Monthly Allocations'!$C$5:$N$18, MATCH($W127,'Optional - Monthly Allocations'!$B$5:$B$18,0), MATCH(AG$5,'Optional - Monthly Allocations'!$C$4:$N$4,0))</f>
        <v>0</v>
      </c>
      <c r="AH127" s="29">
        <f>$O127*INDEX('Optional - Monthly Allocations'!$C$5:$N$18, MATCH($W127,'Optional - Monthly Allocations'!$B$5:$B$18,0), MATCH(AH$5,'Optional - Monthly Allocations'!$C$4:$N$4,0))</f>
        <v>0</v>
      </c>
      <c r="AI127" s="29">
        <f>$O127*INDEX('Optional - Monthly Allocations'!$C$5:$N$18, MATCH($W127,'Optional - Monthly Allocations'!$B$5:$B$18,0), MATCH(AI$5,'Optional - Monthly Allocations'!$C$4:$N$4,0))</f>
        <v>0</v>
      </c>
      <c r="AJ127" s="194">
        <f t="shared" si="120"/>
        <v>0</v>
      </c>
      <c r="AK127" s="195" t="str">
        <f t="shared" si="121"/>
        <v>In Balance</v>
      </c>
    </row>
    <row r="128" spans="2:37" outlineLevel="2" x14ac:dyDescent="0.2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8"/>
        <v>0</v>
      </c>
      <c r="R128" s="40">
        <f>SUM(R126:R127)</f>
        <v>0</v>
      </c>
      <c r="S128" s="46">
        <f t="shared" si="90"/>
        <v>0</v>
      </c>
      <c r="T128" s="235"/>
      <c r="U128" s="238"/>
      <c r="W128" s="239"/>
      <c r="X128" s="240">
        <f>X126+X127</f>
        <v>0</v>
      </c>
      <c r="Y128" s="240">
        <f t="shared" ref="Y128:AJ128" si="122">Y126+Y127</f>
        <v>0</v>
      </c>
      <c r="Z128" s="240">
        <f t="shared" si="122"/>
        <v>0</v>
      </c>
      <c r="AA128" s="240">
        <f t="shared" si="122"/>
        <v>0</v>
      </c>
      <c r="AB128" s="240">
        <f t="shared" si="122"/>
        <v>0</v>
      </c>
      <c r="AC128" s="240">
        <f t="shared" si="122"/>
        <v>0</v>
      </c>
      <c r="AD128" s="240">
        <f t="shared" si="122"/>
        <v>0</v>
      </c>
      <c r="AE128" s="240">
        <f t="shared" si="122"/>
        <v>0</v>
      </c>
      <c r="AF128" s="240">
        <f t="shared" si="122"/>
        <v>0</v>
      </c>
      <c r="AG128" s="240">
        <f t="shared" si="122"/>
        <v>0</v>
      </c>
      <c r="AH128" s="240">
        <f t="shared" si="122"/>
        <v>0</v>
      </c>
      <c r="AI128" s="240">
        <f t="shared" si="122"/>
        <v>0</v>
      </c>
      <c r="AJ128" s="240">
        <f t="shared" si="122"/>
        <v>0</v>
      </c>
      <c r="AK128" s="241" t="str">
        <f t="shared" si="121"/>
        <v>In Balance</v>
      </c>
    </row>
    <row r="129" spans="2:37" outlineLevel="2" x14ac:dyDescent="0.2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Options'!$H$3,(1+$I129)*'Restricted Funds'!$H129,IF('Restricted Funds'!$J129='Drop Down Options'!$H$4,(1+'Restricted Funds'!$K129)*'Restricted Funds'!$H129,IF('Restricted Funds'!$J129='Drop Down Options'!$H$5,'Restricted Funds'!$H129+'Restricted Funds'!$L129,IF($J129='Drop Down Options'!$H$6,'Restricted Funds'!$M129,"CHECK")))), 0)</f>
        <v>0</v>
      </c>
      <c r="P129" s="29">
        <f t="shared" si="117"/>
        <v>0</v>
      </c>
      <c r="Q129" s="31">
        <f t="shared" si="118"/>
        <v>0</v>
      </c>
      <c r="R129" s="29">
        <f t="shared" ref="R129:R135" si="123">ROUND(($O129-$F129),0)</f>
        <v>0</v>
      </c>
      <c r="S129" s="31">
        <f t="shared" si="90"/>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24">SUM(X129:AI129)</f>
        <v>0</v>
      </c>
      <c r="AK129" s="195" t="str">
        <f t="shared" si="121"/>
        <v>In Balance</v>
      </c>
    </row>
    <row r="130" spans="2:37" outlineLevel="2" x14ac:dyDescent="0.2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Options'!$H$3,(1+$I130)*'Restricted Funds'!$H130,IF('Restricted Funds'!$J130='Drop Down Options'!$H$4,(1+'Restricted Funds'!$K130)*'Restricted Funds'!$H130,IF('Restricted Funds'!$J130='Drop Down Options'!$H$5,'Restricted Funds'!$H130+'Restricted Funds'!$L130,IF($J130='Drop Down Options'!$H$6,'Restricted Funds'!$M130,"CHECK")))), 0)</f>
        <v>0</v>
      </c>
      <c r="P130" s="29">
        <f t="shared" si="117"/>
        <v>0</v>
      </c>
      <c r="Q130" s="31">
        <f t="shared" si="118"/>
        <v>0</v>
      </c>
      <c r="R130" s="29">
        <f t="shared" si="123"/>
        <v>0</v>
      </c>
      <c r="S130" s="31">
        <f t="shared" si="90"/>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24"/>
        <v>0</v>
      </c>
      <c r="AK130" s="195" t="str">
        <f t="shared" si="121"/>
        <v>In Balance</v>
      </c>
    </row>
    <row r="131" spans="2:37" outlineLevel="2" x14ac:dyDescent="0.2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Options'!$H$3,(1+$I131)*'Restricted Funds'!$H131,IF('Restricted Funds'!$J131='Drop Down Options'!$H$4,(1+'Restricted Funds'!$K131)*'Restricted Funds'!$H131,IF('Restricted Funds'!$J131='Drop Down Options'!$H$5,'Restricted Funds'!$H131+'Restricted Funds'!$L131,IF($J131='Drop Down Options'!$H$6,'Restricted Funds'!$M131,"CHECK")))), 0)</f>
        <v>0</v>
      </c>
      <c r="P131" s="29">
        <f t="shared" si="117"/>
        <v>0</v>
      </c>
      <c r="Q131" s="31">
        <f t="shared" si="118"/>
        <v>0</v>
      </c>
      <c r="R131" s="29">
        <f t="shared" si="123"/>
        <v>0</v>
      </c>
      <c r="S131" s="31">
        <f t="shared" si="90"/>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24"/>
        <v>0</v>
      </c>
      <c r="AK131" s="195" t="str">
        <f t="shared" si="121"/>
        <v>In Balance</v>
      </c>
    </row>
    <row r="132" spans="2:37" outlineLevel="2" x14ac:dyDescent="0.2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Options'!$H$3,(1+$I132)*'Restricted Funds'!$H132,IF('Restricted Funds'!$J132='Drop Down Options'!$H$4,(1+'Restricted Funds'!$K132)*'Restricted Funds'!$H132,IF('Restricted Funds'!$J132='Drop Down Options'!$H$5,'Restricted Funds'!$H132+'Restricted Funds'!$L132,IF($J132='Drop Down Options'!$H$6,'Restricted Funds'!$M132,"CHECK")))), 0)</f>
        <v>0</v>
      </c>
      <c r="P132" s="29">
        <f t="shared" si="117"/>
        <v>0</v>
      </c>
      <c r="Q132" s="31">
        <f>IFERROR(P132/H132, 0)</f>
        <v>0</v>
      </c>
      <c r="R132" s="29">
        <f t="shared" si="123"/>
        <v>0</v>
      </c>
      <c r="S132" s="31">
        <f t="shared" si="90"/>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24"/>
        <v>0</v>
      </c>
      <c r="AK132" s="195" t="str">
        <f t="shared" si="121"/>
        <v>In Balance</v>
      </c>
    </row>
    <row r="133" spans="2:37" outlineLevel="2" x14ac:dyDescent="0.2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Options'!$H$3,(1+$I133)*'Restricted Funds'!$H133,IF('Restricted Funds'!$J133='Drop Down Options'!$H$4,(1+'Restricted Funds'!$K133)*'Restricted Funds'!$H133,IF('Restricted Funds'!$J133='Drop Down Options'!$H$5,'Restricted Funds'!$H133+'Restricted Funds'!$L133,IF($J133='Drop Down Options'!$H$6,'Restricted Funds'!$M133,"CHECK")))), 0)</f>
        <v>0</v>
      </c>
      <c r="P133" s="29">
        <f t="shared" si="117"/>
        <v>0</v>
      </c>
      <c r="Q133" s="31">
        <f t="shared" si="118"/>
        <v>0</v>
      </c>
      <c r="R133" s="29">
        <f t="shared" si="123"/>
        <v>0</v>
      </c>
      <c r="S133" s="31">
        <f t="shared" si="90"/>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24"/>
        <v>0</v>
      </c>
      <c r="AK133" s="195" t="str">
        <f t="shared" si="121"/>
        <v>In Balance</v>
      </c>
    </row>
    <row r="134" spans="2:37" outlineLevel="2" x14ac:dyDescent="0.2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Options'!$H$3,(1+$I134)*'Restricted Funds'!$H134,IF('Restricted Funds'!$J134='Drop Down Options'!$H$4,(1+'Restricted Funds'!$K134)*'Restricted Funds'!$H134,IF('Restricted Funds'!$J134='Drop Down Options'!$H$5,'Restricted Funds'!$H134+'Restricted Funds'!$L134,IF($J134='Drop Down Options'!$H$6,'Restricted Funds'!$M134,"CHECK")))), 0)</f>
        <v>0</v>
      </c>
      <c r="P134" s="29">
        <f t="shared" si="117"/>
        <v>0</v>
      </c>
      <c r="Q134" s="31">
        <f t="shared" si="118"/>
        <v>0</v>
      </c>
      <c r="R134" s="29">
        <f t="shared" si="123"/>
        <v>0</v>
      </c>
      <c r="S134" s="31">
        <f t="shared" si="90"/>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24"/>
        <v>0</v>
      </c>
      <c r="AK134" s="195" t="str">
        <f t="shared" si="121"/>
        <v>In Balance</v>
      </c>
    </row>
    <row r="135" spans="2:37" outlineLevel="2" x14ac:dyDescent="0.2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Options'!$H$3,(1+$I135)*'Restricted Funds'!$H135,IF('Restricted Funds'!$J135='Drop Down Options'!$H$4,(1+'Restricted Funds'!$K135)*'Restricted Funds'!$H135,IF('Restricted Funds'!$J135='Drop Down Options'!$H$5,'Restricted Funds'!$H135+'Restricted Funds'!$L135,IF($J135='Drop Down Options'!$H$6,'Restricted Funds'!$M135,"CHECK")))), 0)</f>
        <v>0</v>
      </c>
      <c r="P135" s="29">
        <f t="shared" si="117"/>
        <v>0</v>
      </c>
      <c r="Q135" s="31">
        <f t="shared" si="118"/>
        <v>0</v>
      </c>
      <c r="R135" s="29">
        <f t="shared" si="123"/>
        <v>0</v>
      </c>
      <c r="S135" s="31">
        <f t="shared" si="90"/>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24"/>
        <v>0</v>
      </c>
      <c r="AK135" s="195" t="str">
        <f t="shared" si="121"/>
        <v>In Balance</v>
      </c>
    </row>
    <row r="136" spans="2:37" outlineLevel="2" x14ac:dyDescent="0.25">
      <c r="B136" s="172">
        <v>131</v>
      </c>
      <c r="C136" s="192">
        <v>4785</v>
      </c>
      <c r="D136" s="193" t="s">
        <v>834</v>
      </c>
      <c r="E136" s="13"/>
      <c r="F136" s="13"/>
      <c r="G136" s="13"/>
      <c r="H136" s="29">
        <f>IFERROR(($G136/'FY 2026-27 Budget Summary'!$F$8)*12, 0)</f>
        <v>0</v>
      </c>
      <c r="I136" s="30">
        <v>0</v>
      </c>
      <c r="J136" s="13" t="s">
        <v>591</v>
      </c>
      <c r="K136" s="348"/>
      <c r="L136" s="349"/>
      <c r="M136" s="349"/>
      <c r="N136" s="15"/>
      <c r="O136" s="29">
        <f>ROUND(IF($J136='Drop Down Options'!$H$3,(1+$I136)*'Restricted Funds'!$H136,IF('Restricted Funds'!$J136='Drop Down Options'!$H$4,(1+'Restricted Funds'!$K136)*'Restricted Funds'!$H136,IF('Restricted Funds'!$J136='Drop Down Options'!$H$5,'Restricted Funds'!$H136+'Restricted Funds'!$L136,IF($J136='Drop Down Options'!$H$6,'Restricted Funds'!$M136,"CHECK")))), 0)</f>
        <v>0</v>
      </c>
      <c r="P136" s="29">
        <f t="shared" si="117"/>
        <v>0</v>
      </c>
      <c r="Q136" s="31">
        <f t="shared" si="118"/>
        <v>0</v>
      </c>
      <c r="R136" s="29">
        <f>ROUND(($O136-$F136),0)</f>
        <v>0</v>
      </c>
      <c r="S136" s="31">
        <f>IFERROR(R136/F136, 0)</f>
        <v>0</v>
      </c>
      <c r="T136" s="193" t="str">
        <f>IF(OR(ABS(Q136)&gt;'Assumptions - Arch'!$D$53), "Variance Explanation Required", "Variance Explanation Not Required")</f>
        <v>Variance Explanation Not Required</v>
      </c>
      <c r="U136" s="85"/>
      <c r="W136" s="425" t="s">
        <v>722</v>
      </c>
      <c r="X136" s="29">
        <f>$O136*INDEX('Optional - Monthly Allocations'!$C$5:$N$18, MATCH($W136,'Optional - Monthly Allocations'!$B$5:$B$18,0), MATCH(X$5,'Optional - Monthly Allocations'!$C$4:$N$4,0))</f>
        <v>0</v>
      </c>
      <c r="Y136" s="29">
        <f>$O136*INDEX('Optional - Monthly Allocations'!$C$5:$N$18, MATCH($W136,'Optional - Monthly Allocations'!$B$5:$B$18,0), MATCH(Y$5,'Optional - Monthly Allocations'!$C$4:$N$4,0))</f>
        <v>0</v>
      </c>
      <c r="Z136" s="29">
        <f>$O136*INDEX('Optional - Monthly Allocations'!$C$5:$N$18, MATCH($W136,'Optional - Monthly Allocations'!$B$5:$B$18,0), MATCH(Z$5,'Optional - Monthly Allocations'!$C$4:$N$4,0))</f>
        <v>0</v>
      </c>
      <c r="AA136" s="29">
        <f>$O136*INDEX('Optional - Monthly Allocations'!$C$5:$N$18, MATCH($W136,'Optional - Monthly Allocations'!$B$5:$B$18,0), MATCH(AA$5,'Optional - Monthly Allocations'!$C$4:$N$4,0))</f>
        <v>0</v>
      </c>
      <c r="AB136" s="29">
        <f>$O136*INDEX('Optional - Monthly Allocations'!$C$5:$N$18, MATCH($W136,'Optional - Monthly Allocations'!$B$5:$B$18,0), MATCH(AB$5,'Optional - Monthly Allocations'!$C$4:$N$4,0))</f>
        <v>0</v>
      </c>
      <c r="AC136" s="29">
        <f>$O136*INDEX('Optional - Monthly Allocations'!$C$5:$N$18, MATCH($W136,'Optional - Monthly Allocations'!$B$5:$B$18,0), MATCH(AC$5,'Optional - Monthly Allocations'!$C$4:$N$4,0))</f>
        <v>0</v>
      </c>
      <c r="AD136" s="29">
        <f>$O136*INDEX('Optional - Monthly Allocations'!$C$5:$N$18, MATCH($W136,'Optional - Monthly Allocations'!$B$5:$B$18,0), MATCH(AD$5,'Optional - Monthly Allocations'!$C$4:$N$4,0))</f>
        <v>0</v>
      </c>
      <c r="AE136" s="29">
        <f>$O136*INDEX('Optional - Monthly Allocations'!$C$5:$N$18, MATCH($W136,'Optional - Monthly Allocations'!$B$5:$B$18,0), MATCH(AE$5,'Optional - Monthly Allocations'!$C$4:$N$4,0))</f>
        <v>0</v>
      </c>
      <c r="AF136" s="29">
        <f>$O136*INDEX('Optional - Monthly Allocations'!$C$5:$N$18, MATCH($W136,'Optional - Monthly Allocations'!$B$5:$B$18,0), MATCH(AF$5,'Optional - Monthly Allocations'!$C$4:$N$4,0))</f>
        <v>0</v>
      </c>
      <c r="AG136" s="29">
        <f>$O136*INDEX('Optional - Monthly Allocations'!$C$5:$N$18, MATCH($W136,'Optional - Monthly Allocations'!$B$5:$B$18,0), MATCH(AG$5,'Optional - Monthly Allocations'!$C$4:$N$4,0))</f>
        <v>0</v>
      </c>
      <c r="AH136" s="29">
        <f>$O136*INDEX('Optional - Monthly Allocations'!$C$5:$N$18, MATCH($W136,'Optional - Monthly Allocations'!$B$5:$B$18,0), MATCH(AH$5,'Optional - Monthly Allocations'!$C$4:$N$4,0))</f>
        <v>0</v>
      </c>
      <c r="AI136" s="29">
        <f>$O136*INDEX('Optional - Monthly Allocations'!$C$5:$N$18, MATCH($W136,'Optional - Monthly Allocations'!$B$5:$B$18,0), MATCH(AI$5,'Optional - Monthly Allocations'!$C$4:$N$4,0))</f>
        <v>0</v>
      </c>
      <c r="AJ136" s="194">
        <f t="shared" si="124"/>
        <v>0</v>
      </c>
      <c r="AK136" s="195" t="str">
        <f t="shared" si="121"/>
        <v>In Balance</v>
      </c>
    </row>
    <row r="137" spans="2:37" outlineLevel="2" x14ac:dyDescent="0.2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Options'!$H$3,(1+$I137)*'Restricted Funds'!$H137,IF('Restricted Funds'!$J137='Drop Down Options'!$H$4,(1+'Restricted Funds'!$K137)*'Restricted Funds'!$H137,IF('Restricted Funds'!$J137='Drop Down Options'!$H$5,'Restricted Funds'!$H137+'Restricted Funds'!$L137,IF($J137='Drop Down Options'!$H$6,'Restricted Funds'!$M137,"CHECK")))), 0)</f>
        <v>0</v>
      </c>
      <c r="P137" s="29">
        <f t="shared" si="117"/>
        <v>0</v>
      </c>
      <c r="Q137" s="31">
        <f t="shared" si="118"/>
        <v>0</v>
      </c>
      <c r="R137" s="29">
        <f>ROUND(($O137-$F137),0)</f>
        <v>0</v>
      </c>
      <c r="S137" s="31">
        <f t="shared" si="90"/>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24"/>
        <v>0</v>
      </c>
      <c r="AK137" s="195" t="str">
        <f t="shared" si="121"/>
        <v>In Balance</v>
      </c>
    </row>
    <row r="138" spans="2:37" outlineLevel="2" x14ac:dyDescent="0.25">
      <c r="B138" s="172">
        <v>133</v>
      </c>
      <c r="C138" s="220" t="s">
        <v>767</v>
      </c>
      <c r="D138" s="193" t="s">
        <v>768</v>
      </c>
      <c r="E138" s="13"/>
      <c r="F138" s="13"/>
      <c r="G138" s="13"/>
      <c r="H138" s="29">
        <f>IFERROR(($G138/'FY 2026-27 Budget Summary'!$F$8)*12, 0)</f>
        <v>0</v>
      </c>
      <c r="I138" s="30">
        <v>0</v>
      </c>
      <c r="J138" s="13" t="s">
        <v>591</v>
      </c>
      <c r="K138" s="348"/>
      <c r="L138" s="349"/>
      <c r="M138" s="349"/>
      <c r="N138" s="15"/>
      <c r="O138" s="29">
        <f>ROUND(IF($J138='Drop Down Options'!$H$3,(1+$I138)*'Restricted Funds'!$H138,IF('Restricted Funds'!$J138='Drop Down Options'!$H$4,(1+'Restricted Funds'!$K138)*'Restricted Funds'!$H138,IF('Restricted Funds'!$J138='Drop Down Options'!$H$5,'Restricted Funds'!$H138+'Restricted Funds'!$L138,IF($J138='Drop Down Options'!$H$6,'Restricted Funds'!$M138,"CHECK")))), 0)</f>
        <v>0</v>
      </c>
      <c r="P138" s="29">
        <f t="shared" si="117"/>
        <v>0</v>
      </c>
      <c r="Q138" s="31">
        <f t="shared" si="118"/>
        <v>0</v>
      </c>
      <c r="R138" s="29">
        <f>ROUND(($O138-$F138),0)</f>
        <v>0</v>
      </c>
      <c r="S138" s="31">
        <f>IFERROR(R138/F138, 0)</f>
        <v>0</v>
      </c>
      <c r="T138" s="193" t="str">
        <f>IF(OR(ABS(Q138)&gt;'Assumptions - Arch'!$D$53), "Variance Explanation Required", "Variance Explanation Not Required")</f>
        <v>Variance Explanation Not Required</v>
      </c>
      <c r="U138" s="85"/>
      <c r="W138" s="425" t="s">
        <v>722</v>
      </c>
      <c r="X138" s="29">
        <f>$O138*INDEX('Optional - Monthly Allocations'!$C$5:$N$18, MATCH($W138,'Optional - Monthly Allocations'!$B$5:$B$18,0), MATCH(X$5,'Optional - Monthly Allocations'!$C$4:$N$4,0))</f>
        <v>0</v>
      </c>
      <c r="Y138" s="29">
        <f>$O138*INDEX('Optional - Monthly Allocations'!$C$5:$N$18, MATCH($W138,'Optional - Monthly Allocations'!$B$5:$B$18,0), MATCH(Y$5,'Optional - Monthly Allocations'!$C$4:$N$4,0))</f>
        <v>0</v>
      </c>
      <c r="Z138" s="29">
        <f>$O138*INDEX('Optional - Monthly Allocations'!$C$5:$N$18, MATCH($W138,'Optional - Monthly Allocations'!$B$5:$B$18,0), MATCH(Z$5,'Optional - Monthly Allocations'!$C$4:$N$4,0))</f>
        <v>0</v>
      </c>
      <c r="AA138" s="29">
        <f>$O138*INDEX('Optional - Monthly Allocations'!$C$5:$N$18, MATCH($W138,'Optional - Monthly Allocations'!$B$5:$B$18,0), MATCH(AA$5,'Optional - Monthly Allocations'!$C$4:$N$4,0))</f>
        <v>0</v>
      </c>
      <c r="AB138" s="29">
        <f>$O138*INDEX('Optional - Monthly Allocations'!$C$5:$N$18, MATCH($W138,'Optional - Monthly Allocations'!$B$5:$B$18,0), MATCH(AB$5,'Optional - Monthly Allocations'!$C$4:$N$4,0))</f>
        <v>0</v>
      </c>
      <c r="AC138" s="29">
        <f>$O138*INDEX('Optional - Monthly Allocations'!$C$5:$N$18, MATCH($W138,'Optional - Monthly Allocations'!$B$5:$B$18,0), MATCH(AC$5,'Optional - Monthly Allocations'!$C$4:$N$4,0))</f>
        <v>0</v>
      </c>
      <c r="AD138" s="29">
        <f>$O138*INDEX('Optional - Monthly Allocations'!$C$5:$N$18, MATCH($W138,'Optional - Monthly Allocations'!$B$5:$B$18,0), MATCH(AD$5,'Optional - Monthly Allocations'!$C$4:$N$4,0))</f>
        <v>0</v>
      </c>
      <c r="AE138" s="29">
        <f>$O138*INDEX('Optional - Monthly Allocations'!$C$5:$N$18, MATCH($W138,'Optional - Monthly Allocations'!$B$5:$B$18,0), MATCH(AE$5,'Optional - Monthly Allocations'!$C$4:$N$4,0))</f>
        <v>0</v>
      </c>
      <c r="AF138" s="29">
        <f>$O138*INDEX('Optional - Monthly Allocations'!$C$5:$N$18, MATCH($W138,'Optional - Monthly Allocations'!$B$5:$B$18,0), MATCH(AF$5,'Optional - Monthly Allocations'!$C$4:$N$4,0))</f>
        <v>0</v>
      </c>
      <c r="AG138" s="29">
        <f>$O138*INDEX('Optional - Monthly Allocations'!$C$5:$N$18, MATCH($W138,'Optional - Monthly Allocations'!$B$5:$B$18,0), MATCH(AG$5,'Optional - Monthly Allocations'!$C$4:$N$4,0))</f>
        <v>0</v>
      </c>
      <c r="AH138" s="29">
        <f>$O138*INDEX('Optional - Monthly Allocations'!$C$5:$N$18, MATCH($W138,'Optional - Monthly Allocations'!$B$5:$B$18,0), MATCH(AH$5,'Optional - Monthly Allocations'!$C$4:$N$4,0))</f>
        <v>0</v>
      </c>
      <c r="AI138" s="29">
        <f>$O138*INDEX('Optional - Monthly Allocations'!$C$5:$N$18, MATCH($W138,'Optional - Monthly Allocations'!$B$5:$B$18,0), MATCH(AI$5,'Optional - Monthly Allocations'!$C$4:$N$4,0))</f>
        <v>0</v>
      </c>
      <c r="AJ138" s="194">
        <f t="shared" si="124"/>
        <v>0</v>
      </c>
      <c r="AK138" s="195" t="str">
        <f t="shared" si="121"/>
        <v>In Balance</v>
      </c>
    </row>
    <row r="139" spans="2:37" outlineLevel="2" x14ac:dyDescent="0.2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Options'!$H$3,(1+$I139)*'Restricted Funds'!$H139,IF('Restricted Funds'!$J139='Drop Down Options'!$H$4,(1+'Restricted Funds'!$K139)*'Restricted Funds'!$H139,IF('Restricted Funds'!$J139='Drop Down Options'!$H$5,'Restricted Funds'!$H139+'Restricted Funds'!$L139,IF($J139='Drop Down Options'!$H$6,'Restricted Funds'!$M139,"CHECK")))), 0)</f>
        <v>0</v>
      </c>
      <c r="P139" s="29">
        <f t="shared" si="117"/>
        <v>0</v>
      </c>
      <c r="Q139" s="31">
        <f t="shared" si="118"/>
        <v>0</v>
      </c>
      <c r="R139" s="29">
        <f t="shared" ref="R139:R140" si="125">ROUND(($O139-$F139),0)</f>
        <v>0</v>
      </c>
      <c r="S139" s="31">
        <f t="shared" si="90"/>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24"/>
        <v>0</v>
      </c>
      <c r="AK139" s="195" t="str">
        <f t="shared" si="121"/>
        <v>In Balance</v>
      </c>
    </row>
    <row r="140" spans="2:37" outlineLevel="2" x14ac:dyDescent="0.2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Options'!$H$3,(1+$I140)*'Restricted Funds'!$H140,IF('Restricted Funds'!$J140='Drop Down Options'!$H$4,(1+'Restricted Funds'!$K140)*'Restricted Funds'!$H140,IF('Restricted Funds'!$J140='Drop Down Options'!$H$5,'Restricted Funds'!$H140+'Restricted Funds'!$L140,IF($J140='Drop Down Options'!$H$6,'Restricted Funds'!$M140,"CHECK")))), 0)</f>
        <v>0</v>
      </c>
      <c r="P140" s="29">
        <f t="shared" si="117"/>
        <v>0</v>
      </c>
      <c r="Q140" s="31">
        <f t="shared" si="118"/>
        <v>0</v>
      </c>
      <c r="R140" s="29">
        <f t="shared" si="125"/>
        <v>0</v>
      </c>
      <c r="S140" s="31">
        <f t="shared" si="90"/>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24"/>
        <v>0</v>
      </c>
      <c r="AK140" s="195" t="str">
        <f t="shared" si="121"/>
        <v>In Balance</v>
      </c>
    </row>
    <row r="141" spans="2:37" outlineLevel="2" x14ac:dyDescent="0.2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8"/>
        <v>0</v>
      </c>
      <c r="R141" s="40">
        <f>SUM(R139:R140)</f>
        <v>0</v>
      </c>
      <c r="S141" s="730">
        <f t="shared" si="90"/>
        <v>0</v>
      </c>
      <c r="T141" s="245"/>
      <c r="U141" s="246"/>
      <c r="W141" s="239"/>
      <c r="X141" s="240">
        <f>X139+X140</f>
        <v>0</v>
      </c>
      <c r="Y141" s="240">
        <f t="shared" ref="Y141:AJ141" si="126">Y139+Y140</f>
        <v>0</v>
      </c>
      <c r="Z141" s="240">
        <f t="shared" si="126"/>
        <v>0</v>
      </c>
      <c r="AA141" s="240">
        <f t="shared" si="126"/>
        <v>0</v>
      </c>
      <c r="AB141" s="240">
        <f t="shared" si="126"/>
        <v>0</v>
      </c>
      <c r="AC141" s="240">
        <f t="shared" si="126"/>
        <v>0</v>
      </c>
      <c r="AD141" s="240">
        <f t="shared" si="126"/>
        <v>0</v>
      </c>
      <c r="AE141" s="240">
        <f t="shared" si="126"/>
        <v>0</v>
      </c>
      <c r="AF141" s="240">
        <f t="shared" si="126"/>
        <v>0</v>
      </c>
      <c r="AG141" s="240">
        <f t="shared" si="126"/>
        <v>0</v>
      </c>
      <c r="AH141" s="240">
        <f t="shared" si="126"/>
        <v>0</v>
      </c>
      <c r="AI141" s="240">
        <f t="shared" si="126"/>
        <v>0</v>
      </c>
      <c r="AJ141" s="240">
        <f t="shared" si="126"/>
        <v>0</v>
      </c>
      <c r="AK141" s="241" t="str">
        <f t="shared" si="121"/>
        <v>In Balance</v>
      </c>
    </row>
    <row r="142" spans="2:37" s="208" customFormat="1" outlineLevel="1" x14ac:dyDescent="0.2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8"/>
        <v>0</v>
      </c>
      <c r="R142" s="34">
        <f>SUM(R120:R125)+R128+SUM(R129:R138)+R141</f>
        <v>0</v>
      </c>
      <c r="S142" s="36">
        <f t="shared" ref="S142:S144" si="127">IFERROR(R142/F142, 0)</f>
        <v>0</v>
      </c>
      <c r="T142" s="206"/>
      <c r="U142" s="207"/>
      <c r="W142" s="209"/>
      <c r="X142" s="34">
        <f>SUM(X120:X125)+X128+SUM(X129:X138)+X141</f>
        <v>0</v>
      </c>
      <c r="Y142" s="34">
        <f t="shared" ref="Y142:AJ142" si="128">SUM(Y120:Y125)+Y128+SUM(Y129:Y138)+Y141</f>
        <v>0</v>
      </c>
      <c r="Z142" s="34">
        <f t="shared" si="128"/>
        <v>0</v>
      </c>
      <c r="AA142" s="34">
        <f t="shared" si="128"/>
        <v>0</v>
      </c>
      <c r="AB142" s="34">
        <f t="shared" si="128"/>
        <v>0</v>
      </c>
      <c r="AC142" s="34">
        <f t="shared" si="128"/>
        <v>0</v>
      </c>
      <c r="AD142" s="34">
        <f t="shared" si="128"/>
        <v>0</v>
      </c>
      <c r="AE142" s="34">
        <f t="shared" si="128"/>
        <v>0</v>
      </c>
      <c r="AF142" s="34">
        <f t="shared" si="128"/>
        <v>0</v>
      </c>
      <c r="AG142" s="34">
        <f t="shared" si="128"/>
        <v>0</v>
      </c>
      <c r="AH142" s="34">
        <f t="shared" si="128"/>
        <v>0</v>
      </c>
      <c r="AI142" s="34">
        <f t="shared" si="128"/>
        <v>0</v>
      </c>
      <c r="AJ142" s="34">
        <f t="shared" si="128"/>
        <v>0</v>
      </c>
      <c r="AK142" s="80" t="str">
        <f t="shared" si="121"/>
        <v>In Balance</v>
      </c>
    </row>
    <row r="143" spans="2:37" s="208" customFormat="1" x14ac:dyDescent="0.2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8"/>
        <v>0</v>
      </c>
      <c r="R143" s="43">
        <f>SUM(R142+R118+R103+R90)</f>
        <v>0</v>
      </c>
      <c r="S143" s="44">
        <f t="shared" si="127"/>
        <v>0</v>
      </c>
      <c r="T143" s="230"/>
      <c r="U143" s="231"/>
      <c r="W143" s="232"/>
      <c r="X143" s="43">
        <f>SUM(X142+X118+X103+X90)</f>
        <v>0</v>
      </c>
      <c r="Y143" s="43">
        <f t="shared" ref="Y143:AJ143" si="129">SUM(Y142+Y118+Y103+Y90)</f>
        <v>0</v>
      </c>
      <c r="Z143" s="43">
        <f t="shared" si="129"/>
        <v>0</v>
      </c>
      <c r="AA143" s="43">
        <f t="shared" si="129"/>
        <v>0</v>
      </c>
      <c r="AB143" s="43">
        <f t="shared" si="129"/>
        <v>0</v>
      </c>
      <c r="AC143" s="43">
        <f t="shared" si="129"/>
        <v>0</v>
      </c>
      <c r="AD143" s="43">
        <f t="shared" si="129"/>
        <v>0</v>
      </c>
      <c r="AE143" s="43">
        <f t="shared" si="129"/>
        <v>0</v>
      </c>
      <c r="AF143" s="43">
        <f t="shared" si="129"/>
        <v>0</v>
      </c>
      <c r="AG143" s="43">
        <f t="shared" si="129"/>
        <v>0</v>
      </c>
      <c r="AH143" s="43">
        <f t="shared" si="129"/>
        <v>0</v>
      </c>
      <c r="AI143" s="43">
        <f t="shared" si="129"/>
        <v>0</v>
      </c>
      <c r="AJ143" s="43">
        <f t="shared" si="129"/>
        <v>0</v>
      </c>
      <c r="AK143" s="81" t="str">
        <f t="shared" si="121"/>
        <v>In Balance</v>
      </c>
    </row>
    <row r="144" spans="2:37" s="256" customFormat="1" ht="23.25" customHeight="1" thickBot="1" x14ac:dyDescent="0.3">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8"/>
        <v>0</v>
      </c>
      <c r="R144" s="302">
        <f>R70-R143</f>
        <v>0</v>
      </c>
      <c r="S144" s="305">
        <f t="shared" si="127"/>
        <v>0</v>
      </c>
      <c r="T144" s="362"/>
      <c r="U144" s="363"/>
      <c r="W144" s="364"/>
      <c r="X144" s="302">
        <f t="shared" ref="X144:AJ144" si="130">X70-X143</f>
        <v>0</v>
      </c>
      <c r="Y144" s="302">
        <f t="shared" si="130"/>
        <v>0</v>
      </c>
      <c r="Z144" s="302">
        <f t="shared" si="130"/>
        <v>0</v>
      </c>
      <c r="AA144" s="302">
        <f t="shared" si="130"/>
        <v>0</v>
      </c>
      <c r="AB144" s="302">
        <f t="shared" si="130"/>
        <v>0</v>
      </c>
      <c r="AC144" s="302">
        <f t="shared" si="130"/>
        <v>0</v>
      </c>
      <c r="AD144" s="302">
        <f t="shared" si="130"/>
        <v>0</v>
      </c>
      <c r="AE144" s="302">
        <f t="shared" si="130"/>
        <v>0</v>
      </c>
      <c r="AF144" s="302">
        <f t="shared" si="130"/>
        <v>0</v>
      </c>
      <c r="AG144" s="302">
        <f t="shared" si="130"/>
        <v>0</v>
      </c>
      <c r="AH144" s="302">
        <f t="shared" si="130"/>
        <v>0</v>
      </c>
      <c r="AI144" s="302">
        <f t="shared" si="130"/>
        <v>0</v>
      </c>
      <c r="AJ144" s="302">
        <f t="shared" si="130"/>
        <v>0</v>
      </c>
      <c r="AK144" s="310" t="str">
        <f t="shared" si="121"/>
        <v>In Balance</v>
      </c>
    </row>
    <row r="145" spans="2:37" s="256" customFormat="1" ht="11.25" customHeight="1" x14ac:dyDescent="0.2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2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3">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2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25">
      <c r="B149" s="172">
        <v>144</v>
      </c>
      <c r="C149" s="192">
        <v>3430</v>
      </c>
      <c r="D149" s="193" t="s">
        <v>1186</v>
      </c>
      <c r="E149" s="13"/>
      <c r="F149" s="13"/>
      <c r="G149" s="13"/>
      <c r="H149" s="29">
        <f>IFERROR(($G149/'FY 2026-27 Budget Summary'!$F$8)*12, 0)</f>
        <v>0</v>
      </c>
      <c r="I149" s="49"/>
      <c r="J149" s="204" t="s">
        <v>844</v>
      </c>
      <c r="K149" s="32"/>
      <c r="L149" s="32"/>
      <c r="M149" s="13"/>
      <c r="N149" s="15"/>
      <c r="O149" s="29">
        <f>ROUND(IF($J149='Drop Down Options'!$H$3,(1+$I149)*'Restricted Funds'!$H149,IF('Restricted Funds'!$J149='Drop Down Options'!$H$4,(1+'Restricted Funds'!$K149)*'Restricted Funds'!$H149,IF('Restricted Funds'!$J149='Drop Down Options'!$H$5,'Restricted Funds'!$H149+'Restricted Funds'!$L149,IF($J149='Drop Down Options'!$H$6,'Restricted Funds'!$M149,"CHECK")))), 0)</f>
        <v>0</v>
      </c>
      <c r="P149" s="29">
        <f t="shared" ref="P149" si="131">ROUND(($O149-$H149),0)</f>
        <v>0</v>
      </c>
      <c r="Q149" s="31">
        <f t="shared" ref="Q149:Q150" si="132">IFERROR(P149/H149, 0)</f>
        <v>0</v>
      </c>
      <c r="R149" s="29">
        <f t="shared" ref="R149:R150" si="133">ROUND(($O149-$F149),0)</f>
        <v>0</v>
      </c>
      <c r="S149" s="31">
        <f t="shared" ref="S149:S151" si="134">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35">SUM(X149:AI149)</f>
        <v>0</v>
      </c>
      <c r="AK149" s="195" t="str">
        <f t="shared" ref="AK149" si="136">IF(AJ149=O149,"In Balance",CONCATENATE("Out of Balance by $",AJ149-O149))</f>
        <v>In Balance</v>
      </c>
    </row>
    <row r="150" spans="2:37" s="256" customFormat="1" ht="11.25" customHeight="1" outlineLevel="1" x14ac:dyDescent="0.2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Options'!$H$6,'Restricted Funds'!$M150,"CHECK"), 0)</f>
        <v>0</v>
      </c>
      <c r="P150" s="29">
        <f>ROUND(($O150-$H150),0)</f>
        <v>0</v>
      </c>
      <c r="Q150" s="78">
        <f t="shared" si="132"/>
        <v>0</v>
      </c>
      <c r="R150" s="29">
        <f t="shared" si="133"/>
        <v>0</v>
      </c>
      <c r="S150" s="78">
        <f t="shared" si="134"/>
        <v>0</v>
      </c>
      <c r="T150" s="219" t="str">
        <f t="shared" ref="T150" si="137">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35"/>
        <v>0</v>
      </c>
      <c r="AK150" s="195" t="str">
        <f>IF(AJ150=O150,"In Balance",CONCATENATE("Out of Balance by $",AJ150-O150))</f>
        <v>In Balance</v>
      </c>
    </row>
    <row r="151" spans="2:37" s="256" customFormat="1" ht="11.25" customHeight="1" thickBot="1" x14ac:dyDescent="0.3">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34"/>
        <v>0</v>
      </c>
      <c r="T151" s="258"/>
      <c r="U151" s="259"/>
      <c r="W151" s="260"/>
      <c r="X151" s="427">
        <f>SUM(X148:X150)</f>
        <v>0</v>
      </c>
      <c r="Y151" s="427">
        <f t="shared" ref="Y151:AJ151" si="138">SUM(Y148:Y150)</f>
        <v>0</v>
      </c>
      <c r="Z151" s="427">
        <f t="shared" si="138"/>
        <v>0</v>
      </c>
      <c r="AA151" s="427">
        <f t="shared" si="138"/>
        <v>0</v>
      </c>
      <c r="AB151" s="427">
        <f t="shared" si="138"/>
        <v>0</v>
      </c>
      <c r="AC151" s="427">
        <f t="shared" si="138"/>
        <v>0</v>
      </c>
      <c r="AD151" s="427">
        <f t="shared" si="138"/>
        <v>0</v>
      </c>
      <c r="AE151" s="427">
        <f t="shared" si="138"/>
        <v>0</v>
      </c>
      <c r="AF151" s="427">
        <f t="shared" si="138"/>
        <v>0</v>
      </c>
      <c r="AG151" s="427">
        <f t="shared" si="138"/>
        <v>0</v>
      </c>
      <c r="AH151" s="427">
        <f t="shared" si="138"/>
        <v>0</v>
      </c>
      <c r="AI151" s="427">
        <f t="shared" si="138"/>
        <v>0</v>
      </c>
      <c r="AJ151" s="427">
        <f t="shared" si="138"/>
        <v>0</v>
      </c>
      <c r="AK151" s="233"/>
    </row>
    <row r="152" spans="2:37" s="256" customFormat="1" ht="11.25" customHeight="1" x14ac:dyDescent="0.2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2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3">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2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2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Options'!$H$6,'Restricted Funds'!$M156,"CHECK"), 0)</f>
        <v>0</v>
      </c>
      <c r="P156" s="29">
        <f t="shared" ref="P156:P158" si="139">ROUND(($O156-$H156),0)</f>
        <v>0</v>
      </c>
      <c r="Q156" s="31">
        <f t="shared" ref="Q156:Q158" si="140">IFERROR(P156/H156, 0)</f>
        <v>0</v>
      </c>
      <c r="R156" s="29">
        <f t="shared" ref="R156:R158" si="141">ROUND(($O156-$F156),0)</f>
        <v>0</v>
      </c>
      <c r="S156" s="31">
        <f t="shared" ref="S156:S160" si="142">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43">SUM(X156:AI156)</f>
        <v>0</v>
      </c>
      <c r="AK156" s="195" t="str">
        <f>IF(AJ156=O156,"In Balance",CONCATENATE("Out of Balance by $",AJ156-O156))</f>
        <v>In Balance</v>
      </c>
    </row>
    <row r="157" spans="2:37" outlineLevel="2" x14ac:dyDescent="0.2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Options'!$H$6,'Restricted Funds'!$M157,"CHECK"), 0)</f>
        <v>0</v>
      </c>
      <c r="P157" s="29">
        <f t="shared" si="139"/>
        <v>0</v>
      </c>
      <c r="Q157" s="31">
        <f t="shared" si="140"/>
        <v>0</v>
      </c>
      <c r="R157" s="29">
        <f t="shared" si="141"/>
        <v>0</v>
      </c>
      <c r="S157" s="31">
        <f t="shared" si="142"/>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43"/>
        <v>0</v>
      </c>
      <c r="AK157" s="195" t="str">
        <f>IF(AJ157=O157,"In Balance",CONCATENATE("Out of Balance by $",AJ157-O157))</f>
        <v>In Balance</v>
      </c>
    </row>
    <row r="158" spans="2:37" outlineLevel="2" x14ac:dyDescent="0.25">
      <c r="B158" s="172">
        <v>153</v>
      </c>
      <c r="C158" s="192">
        <v>4775</v>
      </c>
      <c r="D158" s="193" t="s">
        <v>1191</v>
      </c>
      <c r="E158" s="13"/>
      <c r="F158" s="423"/>
      <c r="G158" s="423"/>
      <c r="H158" s="29">
        <f>IFERROR(($G158/'FY 2026-27 Budget Summary'!$F$8)*12, 0)</f>
        <v>0</v>
      </c>
      <c r="I158" s="49"/>
      <c r="J158" s="204" t="s">
        <v>844</v>
      </c>
      <c r="K158" s="32"/>
      <c r="L158" s="32"/>
      <c r="M158" s="13"/>
      <c r="N158" s="15"/>
      <c r="O158" s="29">
        <f>ROUND(IF($J158='Drop Down Options'!$H$6,'Restricted Funds'!$M158,"CHECK"), 0)</f>
        <v>0</v>
      </c>
      <c r="P158" s="29">
        <f t="shared" si="139"/>
        <v>0</v>
      </c>
      <c r="Q158" s="31">
        <f t="shared" si="140"/>
        <v>0</v>
      </c>
      <c r="R158" s="29">
        <f t="shared" si="141"/>
        <v>0</v>
      </c>
      <c r="S158" s="31">
        <f t="shared" si="142"/>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43"/>
        <v>0</v>
      </c>
      <c r="AK158" s="195" t="str">
        <f>IF(AJ158=O158,"In Balance",CONCATENATE("Out of Balance by $",AJ158-O158))</f>
        <v>In Balance</v>
      </c>
    </row>
    <row r="159" spans="2:37" s="256" customFormat="1" ht="11.25" customHeight="1" x14ac:dyDescent="0.2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42"/>
        <v>0</v>
      </c>
      <c r="T159" s="258"/>
      <c r="U159" s="259"/>
      <c r="W159" s="260"/>
      <c r="X159" s="426">
        <f>SUM(X155:X156)</f>
        <v>0</v>
      </c>
      <c r="Y159" s="426">
        <f t="shared" ref="Y159:AJ159" si="144">SUM(Y155:Y156)</f>
        <v>0</v>
      </c>
      <c r="Z159" s="426">
        <f t="shared" si="144"/>
        <v>0</v>
      </c>
      <c r="AA159" s="426">
        <f t="shared" si="144"/>
        <v>0</v>
      </c>
      <c r="AB159" s="426">
        <f t="shared" si="144"/>
        <v>0</v>
      </c>
      <c r="AC159" s="426">
        <f t="shared" si="144"/>
        <v>0</v>
      </c>
      <c r="AD159" s="426">
        <f t="shared" si="144"/>
        <v>0</v>
      </c>
      <c r="AE159" s="426">
        <f t="shared" si="144"/>
        <v>0</v>
      </c>
      <c r="AF159" s="426">
        <f t="shared" si="144"/>
        <v>0</v>
      </c>
      <c r="AG159" s="426">
        <f t="shared" si="144"/>
        <v>0</v>
      </c>
      <c r="AH159" s="426">
        <f t="shared" si="144"/>
        <v>0</v>
      </c>
      <c r="AI159" s="426">
        <f t="shared" si="144"/>
        <v>0</v>
      </c>
      <c r="AJ159" s="426">
        <f t="shared" si="144"/>
        <v>0</v>
      </c>
      <c r="AK159" s="233"/>
    </row>
    <row r="160" spans="2:37" s="256" customFormat="1" ht="23.25" customHeight="1" thickBot="1" x14ac:dyDescent="0.3">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45">IFERROR(P160/H160, 0)</f>
        <v>0</v>
      </c>
      <c r="R160" s="52">
        <f>R144+R151-R159</f>
        <v>0</v>
      </c>
      <c r="S160" s="55">
        <f t="shared" si="142"/>
        <v>0</v>
      </c>
      <c r="T160" s="254"/>
      <c r="U160" s="255"/>
      <c r="W160" s="262"/>
      <c r="X160" s="52">
        <f>X144+X151-X159</f>
        <v>0</v>
      </c>
      <c r="Y160" s="52">
        <f t="shared" ref="Y160:AJ160" si="146">Y144+Y151-Y159</f>
        <v>0</v>
      </c>
      <c r="Z160" s="52">
        <f t="shared" si="146"/>
        <v>0</v>
      </c>
      <c r="AA160" s="52">
        <f t="shared" si="146"/>
        <v>0</v>
      </c>
      <c r="AB160" s="52">
        <f t="shared" si="146"/>
        <v>0</v>
      </c>
      <c r="AC160" s="52">
        <f t="shared" si="146"/>
        <v>0</v>
      </c>
      <c r="AD160" s="52">
        <f t="shared" si="146"/>
        <v>0</v>
      </c>
      <c r="AE160" s="52">
        <f t="shared" si="146"/>
        <v>0</v>
      </c>
      <c r="AF160" s="52">
        <f t="shared" si="146"/>
        <v>0</v>
      </c>
      <c r="AG160" s="52">
        <f t="shared" si="146"/>
        <v>0</v>
      </c>
      <c r="AH160" s="52">
        <f t="shared" si="146"/>
        <v>0</v>
      </c>
      <c r="AI160" s="52">
        <f t="shared" si="146"/>
        <v>0</v>
      </c>
      <c r="AJ160" s="52">
        <f t="shared" si="146"/>
        <v>0</v>
      </c>
      <c r="AK160" s="82" t="str">
        <f t="shared" ref="AK160" si="147">IF(AJ160=O160,"In Balance",CONCATENATE("Out of Balance by $",AJ160-O160))</f>
        <v>In Balance</v>
      </c>
    </row>
    <row r="161" spans="2:37" s="256" customFormat="1" ht="11.25" customHeight="1" x14ac:dyDescent="0.2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2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3">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2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Options'!$H$6,'Restricted Funds'!$M164,"CHECK"), 0)</f>
        <v>0</v>
      </c>
      <c r="P164" s="29">
        <f t="shared" ref="P164:P165" si="148">ROUND(($O164-$H164),0)</f>
        <v>0</v>
      </c>
      <c r="Q164" s="31">
        <f t="shared" ref="Q164:Q166" si="149">IFERROR(P164/H164, 0)</f>
        <v>0</v>
      </c>
      <c r="R164" s="29">
        <f t="shared" ref="R164:R165" si="150">ROUND(($O164-$F164),0)</f>
        <v>0</v>
      </c>
      <c r="S164" s="31">
        <f t="shared" ref="S164:S166" si="151">IFERROR(R164/F164, 0)</f>
        <v>0</v>
      </c>
      <c r="T164" s="219" t="str">
        <f t="shared" ref="T164:T165" si="152">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53">SUM(X164:AI164)</f>
        <v>0</v>
      </c>
      <c r="AK164" s="195" t="str">
        <f>IF(AJ164=O164,"In Balance",CONCATENATE("Out of Balance by $",AJ164-O164))</f>
        <v>In Balance</v>
      </c>
    </row>
    <row r="165" spans="2:37" s="256" customFormat="1" ht="11.25" customHeight="1" outlineLevel="1" x14ac:dyDescent="0.2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Options'!$H$6,'Restricted Funds'!$M165,"CHECK"), 0)</f>
        <v>0</v>
      </c>
      <c r="P165" s="29">
        <f t="shared" si="148"/>
        <v>0</v>
      </c>
      <c r="Q165" s="31">
        <f t="shared" si="149"/>
        <v>0</v>
      </c>
      <c r="R165" s="29">
        <f t="shared" si="150"/>
        <v>0</v>
      </c>
      <c r="S165" s="31">
        <f t="shared" si="151"/>
        <v>0</v>
      </c>
      <c r="T165" s="219" t="str">
        <f t="shared" si="152"/>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53"/>
        <v>0</v>
      </c>
      <c r="AK165" s="195" t="str">
        <f>IF(AJ165=O165,"In Balance",CONCATENATE("Out of Balance by $",AJ165-O165))</f>
        <v>In Balance</v>
      </c>
    </row>
    <row r="166" spans="2:37" s="256" customFormat="1" ht="23.25" customHeight="1" thickBot="1" x14ac:dyDescent="0.3">
      <c r="B166" s="172">
        <v>161</v>
      </c>
      <c r="C166" s="263"/>
      <c r="D166" s="264" t="s">
        <v>832</v>
      </c>
      <c r="E166" s="88">
        <f>E160+E164-E165</f>
        <v>0</v>
      </c>
      <c r="F166" s="88">
        <f>F160+F164-F165</f>
        <v>0</v>
      </c>
      <c r="G166" s="88">
        <f t="shared" ref="G166:H166" si="154">G160+G164-G165</f>
        <v>0</v>
      </c>
      <c r="H166" s="88">
        <f t="shared" si="154"/>
        <v>0</v>
      </c>
      <c r="I166" s="89"/>
      <c r="J166" s="88"/>
      <c r="K166" s="88"/>
      <c r="L166" s="88">
        <f t="shared" ref="L166:M166" si="155">L160+L164-L165</f>
        <v>0</v>
      </c>
      <c r="M166" s="88">
        <f t="shared" si="155"/>
        <v>0</v>
      </c>
      <c r="N166" s="90"/>
      <c r="O166" s="88">
        <f t="shared" ref="O166:R166" si="156">O160+O164-O165</f>
        <v>0</v>
      </c>
      <c r="P166" s="88">
        <f t="shared" si="156"/>
        <v>0</v>
      </c>
      <c r="Q166" s="91">
        <f t="shared" si="149"/>
        <v>0</v>
      </c>
      <c r="R166" s="88">
        <f t="shared" si="156"/>
        <v>0</v>
      </c>
      <c r="S166" s="91">
        <f t="shared" si="151"/>
        <v>0</v>
      </c>
      <c r="T166" s="264"/>
      <c r="U166" s="265"/>
      <c r="W166" s="266"/>
      <c r="X166" s="88">
        <f>X160+X164-X165</f>
        <v>0</v>
      </c>
      <c r="Y166" s="88">
        <f t="shared" ref="Y166:AJ166" si="157">Y160+Y164-Y165</f>
        <v>0</v>
      </c>
      <c r="Z166" s="88">
        <f t="shared" si="157"/>
        <v>0</v>
      </c>
      <c r="AA166" s="88">
        <f t="shared" si="157"/>
        <v>0</v>
      </c>
      <c r="AB166" s="88">
        <f t="shared" si="157"/>
        <v>0</v>
      </c>
      <c r="AC166" s="88">
        <f t="shared" si="157"/>
        <v>0</v>
      </c>
      <c r="AD166" s="88">
        <f t="shared" si="157"/>
        <v>0</v>
      </c>
      <c r="AE166" s="88">
        <f t="shared" si="157"/>
        <v>0</v>
      </c>
      <c r="AF166" s="88">
        <f t="shared" si="157"/>
        <v>0</v>
      </c>
      <c r="AG166" s="88">
        <f t="shared" si="157"/>
        <v>0</v>
      </c>
      <c r="AH166" s="88">
        <f t="shared" si="157"/>
        <v>0</v>
      </c>
      <c r="AI166" s="88">
        <f t="shared" si="157"/>
        <v>0</v>
      </c>
      <c r="AJ166" s="88">
        <f t="shared" si="157"/>
        <v>0</v>
      </c>
      <c r="AK166" s="82" t="str">
        <f t="shared" ref="AK166" si="158">IF(AJ166=O166,"In Balance",CONCATENATE("Out of Balance by $",AJ166-O166))</f>
        <v>In Balance</v>
      </c>
    </row>
    <row r="167" spans="2:37" s="256" customFormat="1" ht="18" customHeight="1" x14ac:dyDescent="0.3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W+7TjyvQYSxxCmdttwXyihOAtV2KSCAnO0r7Ra/vjDJ/UJ74mK+ZKxIhWnAoWLBF5K9sequYS8qANIc9uYTkxg==" saltValue="s5HgY+MuFfZbDNZ063fehA==" spinCount="100000" sheet="1" formatColumns="0" formatRows="0" autoFilter="0"/>
  <dataConsolidate/>
  <mergeCells count="4">
    <mergeCell ref="A1:D1"/>
    <mergeCell ref="W1:Y1"/>
    <mergeCell ref="A2:D2"/>
    <mergeCell ref="A3:D3"/>
  </mergeCells>
  <conditionalFormatting sqref="N11 N36 N149:N150 N156:N158 N164:N165">
    <cfRule type="expression" dxfId="191" priority="66">
      <formula>ISNUMBER($M11)</formula>
    </cfRule>
  </conditionalFormatting>
  <conditionalFormatting sqref="T7:T16 T33:T43 T79:T83 T129:T140">
    <cfRule type="cellIs" dxfId="188" priority="62" operator="equal">
      <formula>"Variance Explanation Required"</formula>
    </cfRule>
  </conditionalFormatting>
  <conditionalFormatting sqref="T19:T24">
    <cfRule type="cellIs" dxfId="187" priority="74" operator="equal">
      <formula>"Variance Explanation Required"</formula>
    </cfRule>
  </conditionalFormatting>
  <conditionalFormatting sqref="T27:T30">
    <cfRule type="cellIs" dxfId="186" priority="87" operator="equal">
      <formula>"Variance Explanation Required"</formula>
    </cfRule>
  </conditionalFormatting>
  <conditionalFormatting sqref="T46:T49">
    <cfRule type="cellIs" dxfId="185" priority="48" operator="equal">
      <formula>"Variance Explanation Required"</formula>
    </cfRule>
  </conditionalFormatting>
  <conditionalFormatting sqref="T52:T53">
    <cfRule type="cellIs" dxfId="184" priority="77" operator="equal">
      <formula>"Variance Explanation Required"</formula>
    </cfRule>
  </conditionalFormatting>
  <conditionalFormatting sqref="T55:T56">
    <cfRule type="cellIs" dxfId="183" priority="45" operator="equal">
      <formula>"Variance Explanation Required"</formula>
    </cfRule>
  </conditionalFormatting>
  <conditionalFormatting sqref="T58:T60">
    <cfRule type="cellIs" dxfId="182" priority="43" operator="equal">
      <formula>"Variance Explanation Required"</formula>
    </cfRule>
  </conditionalFormatting>
  <conditionalFormatting sqref="T62:T63">
    <cfRule type="cellIs" dxfId="181" priority="41" operator="equal">
      <formula>"Variance Explanation Required"</formula>
    </cfRule>
  </conditionalFormatting>
  <conditionalFormatting sqref="T65:T66">
    <cfRule type="cellIs" dxfId="180" priority="39" operator="equal">
      <formula>"Variance Explanation Required"</formula>
    </cfRule>
  </conditionalFormatting>
  <conditionalFormatting sqref="T75:T77">
    <cfRule type="cellIs" dxfId="179" priority="10" operator="equal">
      <formula>"Variance Explanation Required"</formula>
    </cfRule>
  </conditionalFormatting>
  <conditionalFormatting sqref="T85:T89">
    <cfRule type="cellIs" dxfId="178" priority="79" operator="equal">
      <formula>"Variance Explanation Required"</formula>
    </cfRule>
  </conditionalFormatting>
  <conditionalFormatting sqref="T92:T102">
    <cfRule type="cellIs" dxfId="177" priority="81" operator="equal">
      <formula>"Variance Explanation Required"</formula>
    </cfRule>
  </conditionalFormatting>
  <conditionalFormatting sqref="T105:T114">
    <cfRule type="cellIs" dxfId="176" priority="83" operator="equal">
      <formula>"Variance Explanation Required"</formula>
    </cfRule>
  </conditionalFormatting>
  <conditionalFormatting sqref="T116:T117">
    <cfRule type="cellIs" dxfId="175" priority="85" operator="equal">
      <formula>"Variance Explanation Required"</formula>
    </cfRule>
  </conditionalFormatting>
  <conditionalFormatting sqref="T120:T127">
    <cfRule type="cellIs" dxfId="174" priority="6" operator="equal">
      <formula>"Variance Explanation Required"</formula>
    </cfRule>
  </conditionalFormatting>
  <conditionalFormatting sqref="T148:T150">
    <cfRule type="cellIs" dxfId="173" priority="18" operator="equal">
      <formula>"Variance Explanation Required"</formula>
    </cfRule>
  </conditionalFormatting>
  <conditionalFormatting sqref="T156:T158 T164:T165">
    <cfRule type="cellIs" dxfId="172" priority="61" operator="equal">
      <formula>"Variance Explanation Required"</formula>
    </cfRule>
  </conditionalFormatting>
  <conditionalFormatting sqref="U7:U16 U33:U43 U79:U83 U129:U140 U164:U165">
    <cfRule type="expression" dxfId="171" priority="88">
      <formula>$T7="Variance Explanation Required"</formula>
    </cfRule>
  </conditionalFormatting>
  <conditionalFormatting sqref="U19:U24">
    <cfRule type="expression" dxfId="170" priority="73">
      <formula>$T19="Variance Explanation Required"</formula>
    </cfRule>
  </conditionalFormatting>
  <conditionalFormatting sqref="U27:U30">
    <cfRule type="expression" dxfId="169" priority="86">
      <formula>$T27="Variance Explanation Required"</formula>
    </cfRule>
  </conditionalFormatting>
  <conditionalFormatting sqref="U46:U49">
    <cfRule type="expression" dxfId="168" priority="47">
      <formula>$T46="Variance Explanation Required"</formula>
    </cfRule>
  </conditionalFormatting>
  <conditionalFormatting sqref="U52:U53">
    <cfRule type="expression" dxfId="167" priority="76">
      <formula>$T52="Variance Explanation Required"</formula>
    </cfRule>
  </conditionalFormatting>
  <conditionalFormatting sqref="U55:U56">
    <cfRule type="expression" dxfId="166" priority="44">
      <formula>$T55="Variance Explanation Required"</formula>
    </cfRule>
  </conditionalFormatting>
  <conditionalFormatting sqref="U58:U60">
    <cfRule type="expression" dxfId="165" priority="42">
      <formula>$T58="Variance Explanation Required"</formula>
    </cfRule>
  </conditionalFormatting>
  <conditionalFormatting sqref="U62:U63">
    <cfRule type="expression" dxfId="164" priority="40">
      <formula>$T62="Variance Explanation Required"</formula>
    </cfRule>
  </conditionalFormatting>
  <conditionalFormatting sqref="U65:U66">
    <cfRule type="expression" dxfId="163" priority="38">
      <formula>$T65="Variance Explanation Required"</formula>
    </cfRule>
  </conditionalFormatting>
  <conditionalFormatting sqref="U75:U77">
    <cfRule type="expression" dxfId="162" priority="12">
      <formula>$T75="Variance Explanation Required"</formula>
    </cfRule>
  </conditionalFormatting>
  <conditionalFormatting sqref="U85:U89">
    <cfRule type="expression" dxfId="161" priority="78">
      <formula>$T85="Variance Explanation Required"</formula>
    </cfRule>
  </conditionalFormatting>
  <conditionalFormatting sqref="U92:U102">
    <cfRule type="expression" dxfId="160" priority="80">
      <formula>$T92="Variance Explanation Required"</formula>
    </cfRule>
  </conditionalFormatting>
  <conditionalFormatting sqref="U105:U114">
    <cfRule type="expression" dxfId="159" priority="82">
      <formula>$T105="Variance Explanation Required"</formula>
    </cfRule>
  </conditionalFormatting>
  <conditionalFormatting sqref="U116:U117">
    <cfRule type="expression" dxfId="158" priority="84">
      <formula>$T116="Variance Explanation Required"</formula>
    </cfRule>
  </conditionalFormatting>
  <conditionalFormatting sqref="U120:U127">
    <cfRule type="expression" dxfId="157" priority="8">
      <formula>$T120="Variance Explanation Required"</formula>
    </cfRule>
  </conditionalFormatting>
  <conditionalFormatting sqref="U149:U150">
    <cfRule type="expression" dxfId="156" priority="19">
      <formula>$T149="Variance Explanation Required"</formula>
    </cfRule>
  </conditionalFormatting>
  <conditionalFormatting sqref="U156:U158">
    <cfRule type="expression" dxfId="155" priority="75">
      <formula>$T156="Variance Explanation Required"</formula>
    </cfRule>
  </conditionalFormatting>
  <hyperlinks>
    <hyperlink ref="A1" location="'Table of Contents'!D1" display="RETURN TO TABLE OF CONTENTS" xr:uid="{45D80FBF-A49B-4147-AC4B-23AB3D603F5D}"/>
    <hyperlink ref="A2:D2" location="'Assumptions - Arch'!A1" display="'Assumptions - Arch'!A1" xr:uid="{12BF9422-E480-4060-B55E-60E4B3B3D262}"/>
    <hyperlink ref="A3:D3" location="'Assumptions - Parish'!A1" display="'Assumptions - Parish'!A1" xr:uid="{F12EBE0F-CDBF-4B8B-BCA6-F24770A09FF4}"/>
    <hyperlink ref="W1:Y1" location="'Optional - Monthly Allocations'!C8" display="'Optional - Monthly Allocations'!C8" xr:uid="{1122AFA1-984B-4208-8B45-A5EEB6243652}"/>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63" id="{78C6FF88-DDAF-4ED0-A1F1-0CA517BEA136}">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64" id="{88CB7A47-5DED-4EDA-8B53-57C9048A4A19}">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14" id="{E596A752-CB76-4EA0-A7EC-224FABA62780}">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37" id="{75BE24AA-5811-412F-9E91-39E8729C901A}">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35" id="{82776386-6FE8-4C71-998C-BF24A4F7DA76}">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33" id="{666AC22A-5BE2-4CF1-BC37-2059A7BEAC37}">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31" id="{FB8D2E08-6125-4CC9-99F9-BDD5BDCA5A84}">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29" id="{BEC35ED3-EE8E-4A2C-997A-69250D848B52}">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27" id="{02C5D7C1-7C17-472B-A316-C2C2FAABCA77}">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2" id="{E42D3A6A-83B4-4572-A7A8-1A73F018C8E5}">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60" id="{DF8E4E6A-B818-4F1E-AF9B-975B58A9326D}">
            <xm:f>$J10='Drop Down Options'!$H$6</xm:f>
            <x14:dxf>
              <font>
                <color theme="1"/>
              </font>
              <fill>
                <patternFill>
                  <bgColor rgb="FFFFFF00"/>
                </patternFill>
              </fill>
            </x14:dxf>
          </x14:cfRule>
          <xm:sqref>M10:M12 N12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59" id="{B26DD3D3-E499-4F57-946B-2B33EF3F3A03}">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57" id="{2EE7F766-DC26-4FE2-A2E6-DD718EF30A75}">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56" id="{BC21A75C-0BD3-4C12-AD78-8A1FA3D27877}">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55" id="{1F32A2EB-C68F-44B0-B411-E73B26BCFFE0}">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54" id="{BCBA445E-A9D7-4C6F-8E4B-2453BE9B7DA2}">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53" id="{EFFA2DEA-C57D-4F57-87A0-943AA39A0411}">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52" id="{99F43442-8C96-4D84-AD63-57AAC44DE385}">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21" id="{EB632D3A-8C4E-434B-A9E2-03F32D970B76}">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51" id="{3790E5C6-6BB6-4FD8-8640-DBF7B4BEE385}">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17" id="{E9C9221D-89AD-455C-9DDF-16B9A0189571}">
            <xm:f>$J13='Drop Down Options'!$H$6</xm:f>
            <x14:dxf>
              <font>
                <color theme="1"/>
              </font>
              <fill>
                <patternFill>
                  <bgColor rgb="FFFFFF00"/>
                </patternFill>
              </fill>
            </x14:dxf>
          </x14:cfRule>
          <xm:sqref>M13:N14</xm:sqref>
        </x14:conditionalFormatting>
        <x14:conditionalFormatting xmlns:xm="http://schemas.microsoft.com/office/excel/2006/main">
          <x14:cfRule type="expression" priority="58" id="{0CAB7F82-72A4-488B-882F-4AD2EAFA511A}">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13" id="{46B4D0B0-3405-4404-9FDC-36B19A2BBD74}">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36" id="{029FACDC-9A4E-4FCB-A65D-35493BEBAE16}">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34" id="{18C7F4D7-5EB4-4AC2-8DBD-F444FBF25463}">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32" id="{AC19650F-7376-4420-ACFB-00169CA5472E}">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30" id="{172261F5-3C80-478E-9627-E7ABC9E5392F}">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28" id="{C9EB725D-8E23-4486-818B-D19DF75EE5C3}">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26" id="{8F21E01F-77DE-4413-B5C8-9B83463EB2D1}">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9" id="{64853A7A-141A-4AC9-837F-2B75914850D1}">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5" id="{7D73E501-8909-4D5B-95F9-2F4935F5EA46}">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1" id="{939FBA21-419C-41CF-898E-5F587E127A53}">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67" id="{FDD60EE1-4F6F-41E3-8ED5-34548DB6152F}">
            <xm:f>$J7='Drop Down Options'!$H$4</xm:f>
            <x14:dxf>
              <font>
                <color theme="1"/>
              </font>
              <fill>
                <patternFill>
                  <bgColor rgb="FFFFFF00"/>
                </patternFill>
              </fill>
            </x14:dxf>
          </x14:cfRule>
          <x14:cfRule type="expression" priority="68" id="{32177CBA-66E3-4427-9EE1-07C89AF23695}">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65" id="{D4BD89CD-18F4-49BB-B046-617CE68B9D9E}">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46" id="{C99E693A-1F4D-4220-98A5-7B1A00F14753}">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22" id="{CDF8FE78-EBC0-488E-9FA7-89ADFC3FE1B1}">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promptTitle="Additional Scenarios" prompt="To use additional Scenarios, ensure they total to 100% on the Optional - Monthly Allocations Tab" xr:uid="{47CDF1BB-8051-4E6C-8866-2B0D657581A4}">
          <x14:formula1>
            <xm:f>'Drop Down Options'!$J$3:$J$16</xm:f>
          </x14:formula1>
          <xm:sqref>W7:W16 W19:W24 W27:W30 W164:W165 W46:W49 W52:W53 W55:W56 W58:W60 W62:W63 W65:W66 W75:W77 W79:W83 W85:W89 W92:W102 W105:W114 W116:W117 W120:W127 W129:W140 W149:W150 W33:W43 W156:W158</xm:sqref>
        </x14:dataValidation>
        <x14:dataValidation type="list" allowBlank="1" showInputMessage="1" showErrorMessage="1" xr:uid="{BEC9E675-7A4D-4D0E-9B06-E32895B3333C}">
          <x14:formula1>
            <xm:f>'Drop Down Options'!$H$3:$H$6</xm:f>
          </x14:formula1>
          <xm:sqref>J120:J127 J7:J10 J12:J16 J19:J24 J27:J30 J46:J49 J75:J77 J33:J35 J85:J89 J92:J102 J105:J114 J116:J117 J129:J140 J37:J43 J52:J67 J79:J83</xm:sqref>
        </x14:dataValidation>
        <x14:dataValidation type="list" allowBlank="1" showInputMessage="1" showErrorMessage="1" xr:uid="{9D1FFC4C-7D45-4A88-9BF6-4BD549A1ED15}">
          <x14:formula1>
            <xm:f>'Drop Down Options'!$J$3:$J$8</xm:f>
          </x14:formula1>
          <xm:sqref>W68</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A7039-F1C2-446A-A9D1-55CC2497DF6D}">
  <sheetPr>
    <tabColor theme="7" tint="0.39997558519241921"/>
  </sheetPr>
  <dimension ref="A1:AK167"/>
  <sheetViews>
    <sheetView zoomScale="110" zoomScaleNormal="110" zoomScaleSheetLayoutView="90" workbookViewId="0">
      <pane xSplit="4" ySplit="5" topLeftCell="E6" activePane="bottomRight" state="frozen"/>
      <selection activeCell="H61" sqref="H61"/>
      <selection pane="topRight" activeCell="H61" sqref="H61"/>
      <selection pane="bottomLeft" activeCell="H61" sqref="H61"/>
      <selection pane="bottomRight" activeCell="C7" sqref="C7"/>
    </sheetView>
  </sheetViews>
  <sheetFormatPr defaultColWidth="9.1796875" defaultRowHeight="11.5" outlineLevelRow="2" outlineLevelCol="1" x14ac:dyDescent="0.25"/>
  <cols>
    <col min="1" max="1" width="1.54296875" style="172" customWidth="1"/>
    <col min="2" max="2" width="5.7265625" style="172" customWidth="1"/>
    <col min="3" max="3" width="12.26953125" style="172" customWidth="1"/>
    <col min="4" max="4" width="47" style="172" bestFit="1" customWidth="1"/>
    <col min="5" max="6" width="16" style="172" customWidth="1"/>
    <col min="7" max="7" width="15.1796875" style="172" customWidth="1"/>
    <col min="8" max="8" width="17.1796875" style="172" customWidth="1"/>
    <col min="9" max="9" width="15.7265625" style="172" hidden="1" customWidth="1" outlineLevel="1"/>
    <col min="10" max="10" width="23.453125" style="172" hidden="1" customWidth="1" outlineLevel="1"/>
    <col min="11" max="11" width="12.81640625" style="24" hidden="1" customWidth="1" outlineLevel="1"/>
    <col min="12" max="13" width="13" style="172" hidden="1" customWidth="1" outlineLevel="1"/>
    <col min="14" max="14" width="27.54296875" style="173" hidden="1" customWidth="1" outlineLevel="1"/>
    <col min="15" max="15" width="19.7265625" style="172" customWidth="1" collapsed="1"/>
    <col min="16" max="16" width="19.7265625" style="172" customWidth="1"/>
    <col min="17" max="18" width="19.1796875" style="172" customWidth="1"/>
    <col min="19" max="19" width="17.1796875" style="172" customWidth="1"/>
    <col min="20" max="20" width="36.7265625" style="172" hidden="1" customWidth="1" outlineLevel="1"/>
    <col min="21" max="21" width="64.26953125" style="173" hidden="1" customWidth="1" outlineLevel="1"/>
    <col min="22" max="22" width="6.81640625" style="172" customWidth="1" collapsed="1"/>
    <col min="23" max="23" width="23.7265625" style="172" customWidth="1"/>
    <col min="24" max="35" width="16.81640625" style="172" customWidth="1" outlineLevel="1"/>
    <col min="36" max="36" width="16.81640625" style="172" customWidth="1"/>
    <col min="37" max="37" width="33" style="172" customWidth="1"/>
    <col min="38" max="38" width="1.7265625" style="172" customWidth="1"/>
    <col min="39" max="16384" width="9.1796875" style="172"/>
  </cols>
  <sheetData>
    <row r="1" spans="1:37" ht="14.5" outlineLevel="1" x14ac:dyDescent="0.35">
      <c r="A1" s="768" t="str">
        <f>'Parish Info'!$K$2</f>
        <v>RETURN TO TABLE OF CONTENTS</v>
      </c>
      <c r="B1" s="768"/>
      <c r="C1" s="768"/>
      <c r="D1" s="768"/>
      <c r="W1" s="768" t="str">
        <f>'Parish Info'!K5</f>
        <v>RETURN TO OPTIONAL - MONTHLY ALLOCATIONS</v>
      </c>
      <c r="X1" s="768"/>
      <c r="Y1" s="768"/>
    </row>
    <row r="2" spans="1:37" ht="14.5" outlineLevel="1" x14ac:dyDescent="0.35">
      <c r="A2" s="769" t="str">
        <f>'Parish Info'!$K$3</f>
        <v>RETURN TO ASSUMPTIONS - ARCH</v>
      </c>
      <c r="B2" s="768"/>
      <c r="C2" s="768"/>
      <c r="D2" s="768"/>
    </row>
    <row r="3" spans="1:37" ht="14.5" outlineLevel="1" x14ac:dyDescent="0.35">
      <c r="A3" s="768" t="str">
        <f>'Parish Info'!$K$4</f>
        <v>RETURN TO ASSUMPTIONS - PARISH</v>
      </c>
      <c r="B3" s="768"/>
      <c r="C3" s="768"/>
      <c r="D3" s="768"/>
    </row>
    <row r="4" spans="1:37" ht="18" customHeight="1" outlineLevel="1" thickBot="1" x14ac:dyDescent="0.3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8" thickBot="1" x14ac:dyDescent="0.3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1193</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2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25">
      <c r="B7" s="172">
        <v>2</v>
      </c>
      <c r="C7" s="192">
        <v>3010</v>
      </c>
      <c r="D7" s="193" t="s">
        <v>836</v>
      </c>
      <c r="E7" s="204">
        <f>Administrative!E7+'Buildings &amp; Grounds'!E7+'Sacred Life &amp; Worship'!E7+'Christian Formation'!E7+'Social Ministry'!E7+Other!E7</f>
        <v>0</v>
      </c>
      <c r="F7" s="204">
        <f>Administrative!F7+'Buildings &amp; Grounds'!F7+'Sacred Life &amp; Worship'!F7+'Christian Formation'!F7+'Social Ministry'!F7+Other!F7</f>
        <v>0</v>
      </c>
      <c r="G7" s="204">
        <f>Administrative!G7+'Buildings &amp; Grounds'!G7+'Sacred Life &amp; Worship'!G7+'Christian Formation'!G7+'Social Ministry'!G7+Other!G7</f>
        <v>0</v>
      </c>
      <c r="H7" s="204">
        <f>Administrative!H7+'Buildings &amp; Grounds'!H7+'Sacred Life &amp; Worship'!H7+'Christian Formation'!H7+'Social Ministry'!H7+Other!H7</f>
        <v>0</v>
      </c>
      <c r="I7" s="49"/>
      <c r="J7" s="196"/>
      <c r="K7" s="32"/>
      <c r="L7" s="33"/>
      <c r="M7" s="196"/>
      <c r="N7" s="738"/>
      <c r="O7" s="204">
        <f>Administrative!O7+'Buildings &amp; Grounds'!O7+'Sacred Life &amp; Worship'!O7+'Christian Formation'!O7+'Social Ministry'!O7+Other!O7</f>
        <v>0</v>
      </c>
      <c r="P7" s="29">
        <f>ROUND(($O7-$H7),0)</f>
        <v>0</v>
      </c>
      <c r="Q7" s="31">
        <f t="shared" ref="Q7" si="0">IFERROR(P7/H7, 0)</f>
        <v>0</v>
      </c>
      <c r="R7" s="29">
        <f>ROUND(($O7-$F7),0)</f>
        <v>0</v>
      </c>
      <c r="S7" s="31">
        <f>IFERROR(R7/F7, 0)</f>
        <v>0</v>
      </c>
      <c r="T7" s="198"/>
      <c r="U7" s="199"/>
      <c r="W7" s="200"/>
      <c r="X7" s="204">
        <f>Administrative!X7+'Buildings &amp; Grounds'!X7+'Sacred Life &amp; Worship'!X7+'Christian Formation'!X7+'Social Ministry'!X7+Other!X7</f>
        <v>0</v>
      </c>
      <c r="Y7" s="204">
        <f>Administrative!Y7+'Buildings &amp; Grounds'!Y7+'Sacred Life &amp; Worship'!Y7+'Christian Formation'!Y7+'Social Ministry'!Y7+Other!Y7</f>
        <v>0</v>
      </c>
      <c r="Z7" s="204">
        <f>Administrative!Z7+'Buildings &amp; Grounds'!Z7+'Sacred Life &amp; Worship'!Z7+'Christian Formation'!Z7+'Social Ministry'!Z7+Other!Z7</f>
        <v>0</v>
      </c>
      <c r="AA7" s="204">
        <f>Administrative!AA7+'Buildings &amp; Grounds'!AA7+'Sacred Life &amp; Worship'!AA7+'Christian Formation'!AA7+'Social Ministry'!AA7+Other!AA7</f>
        <v>0</v>
      </c>
      <c r="AB7" s="204">
        <f>Administrative!AB7+'Buildings &amp; Grounds'!AB7+'Sacred Life &amp; Worship'!AB7+'Christian Formation'!AB7+'Social Ministry'!AB7+Other!AB7</f>
        <v>0</v>
      </c>
      <c r="AC7" s="204">
        <f>Administrative!AC7+'Buildings &amp; Grounds'!AC7+'Sacred Life &amp; Worship'!AC7+'Christian Formation'!AC7+'Social Ministry'!AC7+Other!AC7</f>
        <v>0</v>
      </c>
      <c r="AD7" s="204">
        <f>Administrative!AD7+'Buildings &amp; Grounds'!AD7+'Sacred Life &amp; Worship'!AD7+'Christian Formation'!AD7+'Social Ministry'!AD7+Other!AD7</f>
        <v>0</v>
      </c>
      <c r="AE7" s="204">
        <f>Administrative!AE7+'Buildings &amp; Grounds'!AE7+'Sacred Life &amp; Worship'!AE7+'Christian Formation'!AE7+'Social Ministry'!AE7+Other!AE7</f>
        <v>0</v>
      </c>
      <c r="AF7" s="204">
        <f>Administrative!AF7+'Buildings &amp; Grounds'!AF7+'Sacred Life &amp; Worship'!AF7+'Christian Formation'!AF7+'Social Ministry'!AF7+Other!AF7</f>
        <v>0</v>
      </c>
      <c r="AG7" s="204">
        <f>Administrative!AG7+'Buildings &amp; Grounds'!AG7+'Sacred Life &amp; Worship'!AG7+'Christian Formation'!AG7+'Social Ministry'!AG7+Other!AG7</f>
        <v>0</v>
      </c>
      <c r="AH7" s="204">
        <f>Administrative!AH7+'Buildings &amp; Grounds'!AH7+'Sacred Life &amp; Worship'!AH7+'Christian Formation'!AH7+'Social Ministry'!AH7+Other!AH7</f>
        <v>0</v>
      </c>
      <c r="AI7" s="204">
        <f>Administrative!AI7+'Buildings &amp; Grounds'!AI7+'Sacred Life &amp; Worship'!AI7+'Christian Formation'!AI7+'Social Ministry'!AI7+Other!AI7</f>
        <v>0</v>
      </c>
      <c r="AJ7" s="204">
        <f>Administrative!AJ7+'Buildings &amp; Grounds'!AJ7+'Sacred Life &amp; Worship'!AJ7+'Christian Formation'!AJ7+'Social Ministry'!AJ7+Other!AJ7</f>
        <v>0</v>
      </c>
      <c r="AK7" s="195" t="str">
        <f t="shared" ref="AK7:AK17" si="1">IF(AJ7=O7,"In Balance",CONCATENATE("Out of Balance by $",AJ7-O7))</f>
        <v>In Balance</v>
      </c>
    </row>
    <row r="8" spans="1:37" outlineLevel="2" x14ac:dyDescent="0.25">
      <c r="B8" s="172">
        <v>3</v>
      </c>
      <c r="C8" s="192">
        <v>3020</v>
      </c>
      <c r="D8" s="193" t="s">
        <v>669</v>
      </c>
      <c r="E8" s="204">
        <f>Administrative!E8+'Buildings &amp; Grounds'!E8+'Sacred Life &amp; Worship'!E8+'Christian Formation'!E8+'Social Ministry'!E8+Other!E8</f>
        <v>0</v>
      </c>
      <c r="F8" s="204">
        <f>Administrative!F8+'Buildings &amp; Grounds'!F8+'Sacred Life &amp; Worship'!F8+'Christian Formation'!F8+'Social Ministry'!F8+Other!F8</f>
        <v>0</v>
      </c>
      <c r="G8" s="204">
        <f>Administrative!G8+'Buildings &amp; Grounds'!G8+'Sacred Life &amp; Worship'!G8+'Christian Formation'!G8+'Social Ministry'!G8+Other!G8</f>
        <v>0</v>
      </c>
      <c r="H8" s="204">
        <f>Administrative!H8+'Buildings &amp; Grounds'!H8+'Sacred Life &amp; Worship'!H8+'Christian Formation'!H8+'Social Ministry'!H8+Other!H8</f>
        <v>0</v>
      </c>
      <c r="I8" s="49"/>
      <c r="J8" s="196"/>
      <c r="K8" s="32"/>
      <c r="L8" s="196"/>
      <c r="M8" s="196"/>
      <c r="N8" s="197"/>
      <c r="O8" s="204">
        <f>Administrative!O8+'Buildings &amp; Grounds'!O8+'Sacred Life &amp; Worship'!O8+'Christian Formation'!O8+'Social Ministry'!O8+Other!O8</f>
        <v>0</v>
      </c>
      <c r="P8" s="29">
        <f>ROUND(($O8-$H8),0)</f>
        <v>0</v>
      </c>
      <c r="Q8" s="31">
        <f t="shared" ref="Q8" si="2">IFERROR(P8/H8, 0)</f>
        <v>0</v>
      </c>
      <c r="R8" s="29">
        <f>ROUND(($O8-$F8),0)</f>
        <v>0</v>
      </c>
      <c r="S8" s="31">
        <f>IFERROR(R8/F8, 0)</f>
        <v>0</v>
      </c>
      <c r="T8" s="198"/>
      <c r="U8" s="199"/>
      <c r="W8" s="200"/>
      <c r="X8" s="204">
        <f>Administrative!X8+'Buildings &amp; Grounds'!X8+'Sacred Life &amp; Worship'!X8+'Christian Formation'!X8+'Social Ministry'!X8+Other!X8</f>
        <v>0</v>
      </c>
      <c r="Y8" s="204">
        <f>Administrative!Y8+'Buildings &amp; Grounds'!Y8+'Sacred Life &amp; Worship'!Y8+'Christian Formation'!Y8+'Social Ministry'!Y8+Other!Y8</f>
        <v>0</v>
      </c>
      <c r="Z8" s="204">
        <f>Administrative!Z8+'Buildings &amp; Grounds'!Z8+'Sacred Life &amp; Worship'!Z8+'Christian Formation'!Z8+'Social Ministry'!Z8+Other!Z8</f>
        <v>0</v>
      </c>
      <c r="AA8" s="204">
        <f>Administrative!AA8+'Buildings &amp; Grounds'!AA8+'Sacred Life &amp; Worship'!AA8+'Christian Formation'!AA8+'Social Ministry'!AA8+Other!AA8</f>
        <v>0</v>
      </c>
      <c r="AB8" s="204">
        <f>Administrative!AB8+'Buildings &amp; Grounds'!AB8+'Sacred Life &amp; Worship'!AB8+'Christian Formation'!AB8+'Social Ministry'!AB8+Other!AB8</f>
        <v>0</v>
      </c>
      <c r="AC8" s="204">
        <f>Administrative!AC8+'Buildings &amp; Grounds'!AC8+'Sacred Life &amp; Worship'!AC8+'Christian Formation'!AC8+'Social Ministry'!AC8+Other!AC8</f>
        <v>0</v>
      </c>
      <c r="AD8" s="204">
        <f>Administrative!AD8+'Buildings &amp; Grounds'!AD8+'Sacred Life &amp; Worship'!AD8+'Christian Formation'!AD8+'Social Ministry'!AD8+Other!AD8</f>
        <v>0</v>
      </c>
      <c r="AE8" s="204">
        <f>Administrative!AE8+'Buildings &amp; Grounds'!AE8+'Sacred Life &amp; Worship'!AE8+'Christian Formation'!AE8+'Social Ministry'!AE8+Other!AE8</f>
        <v>0</v>
      </c>
      <c r="AF8" s="204">
        <f>Administrative!AF8+'Buildings &amp; Grounds'!AF8+'Sacred Life &amp; Worship'!AF8+'Christian Formation'!AF8+'Social Ministry'!AF8+Other!AF8</f>
        <v>0</v>
      </c>
      <c r="AG8" s="204">
        <f>Administrative!AG8+'Buildings &amp; Grounds'!AG8+'Sacred Life &amp; Worship'!AG8+'Christian Formation'!AG8+'Social Ministry'!AG8+Other!AG8</f>
        <v>0</v>
      </c>
      <c r="AH8" s="204">
        <f>Administrative!AH8+'Buildings &amp; Grounds'!AH8+'Sacred Life &amp; Worship'!AH8+'Christian Formation'!AH8+'Social Ministry'!AH8+Other!AH8</f>
        <v>0</v>
      </c>
      <c r="AI8" s="204">
        <f>Administrative!AI8+'Buildings &amp; Grounds'!AI8+'Sacred Life &amp; Worship'!AI8+'Christian Formation'!AI8+'Social Ministry'!AI8+Other!AI8</f>
        <v>0</v>
      </c>
      <c r="AJ8" s="204">
        <f>Administrative!AJ8+'Buildings &amp; Grounds'!AJ8+'Sacred Life &amp; Worship'!AJ8+'Christian Formation'!AJ8+'Social Ministry'!AJ8+Other!AJ8</f>
        <v>0</v>
      </c>
      <c r="AK8" s="195" t="str">
        <f t="shared" si="1"/>
        <v>In Balance</v>
      </c>
    </row>
    <row r="9" spans="1:37" outlineLevel="2" x14ac:dyDescent="0.2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25">
      <c r="B10" s="172">
        <v>5</v>
      </c>
      <c r="C10" s="192">
        <v>3040</v>
      </c>
      <c r="D10" s="193" t="s">
        <v>668</v>
      </c>
      <c r="E10" s="204">
        <f>Administrative!E10+'Buildings &amp; Grounds'!E10+'Sacred Life &amp; Worship'!E10+'Christian Formation'!E10+'Social Ministry'!E10+Other!E10</f>
        <v>0</v>
      </c>
      <c r="F10" s="204">
        <f>Administrative!F10+'Buildings &amp; Grounds'!F10+'Sacred Life &amp; Worship'!F10+'Christian Formation'!F10+'Social Ministry'!F10+Other!F10</f>
        <v>0</v>
      </c>
      <c r="G10" s="204">
        <f>Administrative!G10+'Buildings &amp; Grounds'!G10+'Sacred Life &amp; Worship'!G10+'Christian Formation'!G10+'Social Ministry'!G10+Other!G10</f>
        <v>0</v>
      </c>
      <c r="H10" s="204">
        <f>Administrative!H10+'Buildings &amp; Grounds'!H10+'Sacred Life &amp; Worship'!H10+'Christian Formation'!H10+'Social Ministry'!H10+Other!H10</f>
        <v>0</v>
      </c>
      <c r="I10" s="49"/>
      <c r="J10" s="196"/>
      <c r="K10" s="32"/>
      <c r="L10" s="196"/>
      <c r="M10" s="196"/>
      <c r="N10" s="197"/>
      <c r="O10" s="204">
        <f>Administrative!O10+'Buildings &amp; Grounds'!O10+'Sacred Life &amp; Worship'!O10+'Christian Formation'!O10+'Social Ministry'!O10+Other!O10</f>
        <v>0</v>
      </c>
      <c r="P10" s="29">
        <f t="shared" ref="P10:P12" si="3">ROUND(($O10-$H10),0)</f>
        <v>0</v>
      </c>
      <c r="Q10" s="31">
        <f t="shared" ref="Q10:Q12" si="4">IFERROR(P10/H10, 0)</f>
        <v>0</v>
      </c>
      <c r="R10" s="29">
        <f t="shared" ref="R10:R12" si="5">ROUND(($O10-$F10),0)</f>
        <v>0</v>
      </c>
      <c r="S10" s="31">
        <f t="shared" ref="S10:S12" si="6">IFERROR(R10/F10, 0)</f>
        <v>0</v>
      </c>
      <c r="T10" s="198"/>
      <c r="U10" s="199"/>
      <c r="W10" s="200"/>
      <c r="X10" s="204">
        <f>Administrative!X10+'Buildings &amp; Grounds'!X10+'Sacred Life &amp; Worship'!X10+'Christian Formation'!X10+'Social Ministry'!X10+Other!X10</f>
        <v>0</v>
      </c>
      <c r="Y10" s="204">
        <f>Administrative!Y10+'Buildings &amp; Grounds'!Y10+'Sacred Life &amp; Worship'!Y10+'Christian Formation'!Y10+'Social Ministry'!Y10+Other!Y10</f>
        <v>0</v>
      </c>
      <c r="Z10" s="204">
        <f>Administrative!Z10+'Buildings &amp; Grounds'!Z10+'Sacred Life &amp; Worship'!Z10+'Christian Formation'!Z10+'Social Ministry'!Z10+Other!Z10</f>
        <v>0</v>
      </c>
      <c r="AA10" s="204">
        <f>Administrative!AA10+'Buildings &amp; Grounds'!AA10+'Sacred Life &amp; Worship'!AA10+'Christian Formation'!AA10+'Social Ministry'!AA10+Other!AA10</f>
        <v>0</v>
      </c>
      <c r="AB10" s="204">
        <f>Administrative!AB10+'Buildings &amp; Grounds'!AB10+'Sacred Life &amp; Worship'!AB10+'Christian Formation'!AB10+'Social Ministry'!AB10+Other!AB10</f>
        <v>0</v>
      </c>
      <c r="AC10" s="204">
        <f>Administrative!AC10+'Buildings &amp; Grounds'!AC10+'Sacred Life &amp; Worship'!AC10+'Christian Formation'!AC10+'Social Ministry'!AC10+Other!AC10</f>
        <v>0</v>
      </c>
      <c r="AD10" s="204">
        <f>Administrative!AD10+'Buildings &amp; Grounds'!AD10+'Sacred Life &amp; Worship'!AD10+'Christian Formation'!AD10+'Social Ministry'!AD10+Other!AD10</f>
        <v>0</v>
      </c>
      <c r="AE10" s="204">
        <f>Administrative!AE10+'Buildings &amp; Grounds'!AE10+'Sacred Life &amp; Worship'!AE10+'Christian Formation'!AE10+'Social Ministry'!AE10+Other!AE10</f>
        <v>0</v>
      </c>
      <c r="AF10" s="204">
        <f>Administrative!AF10+'Buildings &amp; Grounds'!AF10+'Sacred Life &amp; Worship'!AF10+'Christian Formation'!AF10+'Social Ministry'!AF10+Other!AF10</f>
        <v>0</v>
      </c>
      <c r="AG10" s="204">
        <f>Administrative!AG10+'Buildings &amp; Grounds'!AG10+'Sacred Life &amp; Worship'!AG10+'Christian Formation'!AG10+'Social Ministry'!AG10+Other!AG10</f>
        <v>0</v>
      </c>
      <c r="AH10" s="204">
        <f>Administrative!AH10+'Buildings &amp; Grounds'!AH10+'Sacred Life &amp; Worship'!AH10+'Christian Formation'!AH10+'Social Ministry'!AH10+Other!AH10</f>
        <v>0</v>
      </c>
      <c r="AI10" s="204">
        <f>Administrative!AI10+'Buildings &amp; Grounds'!AI10+'Sacred Life &amp; Worship'!AI10+'Christian Formation'!AI10+'Social Ministry'!AI10+Other!AI10</f>
        <v>0</v>
      </c>
      <c r="AJ10" s="204">
        <f>Administrative!AJ10+'Buildings &amp; Grounds'!AJ10+'Sacred Life &amp; Worship'!AJ10+'Christian Formation'!AJ10+'Social Ministry'!AJ10+Other!AJ10</f>
        <v>0</v>
      </c>
      <c r="AK10" s="195" t="str">
        <f t="shared" si="1"/>
        <v>In Balance</v>
      </c>
    </row>
    <row r="11" spans="1:37" outlineLevel="2" x14ac:dyDescent="0.25">
      <c r="B11" s="172">
        <v>6</v>
      </c>
      <c r="C11" s="192">
        <v>3050</v>
      </c>
      <c r="D11" s="193" t="s">
        <v>667</v>
      </c>
      <c r="E11" s="204">
        <f>Administrative!E11+'Buildings &amp; Grounds'!E11+'Sacred Life &amp; Worship'!E11+'Christian Formation'!E11+'Social Ministry'!E11+Other!E11</f>
        <v>0</v>
      </c>
      <c r="F11" s="204">
        <f>Administrative!F11+'Buildings &amp; Grounds'!F11+'Sacred Life &amp; Worship'!F11+'Christian Formation'!F11+'Social Ministry'!F11+Other!F11</f>
        <v>0</v>
      </c>
      <c r="G11" s="204">
        <f>Administrative!G11+'Buildings &amp; Grounds'!G11+'Sacred Life &amp; Worship'!G11+'Christian Formation'!G11+'Social Ministry'!G11+Other!G11</f>
        <v>0</v>
      </c>
      <c r="H11" s="204">
        <f>Administrative!H11+'Buildings &amp; Grounds'!H11+'Sacred Life &amp; Worship'!H11+'Christian Formation'!H11+'Social Ministry'!H11+Other!H11</f>
        <v>0</v>
      </c>
      <c r="I11" s="203"/>
      <c r="J11" s="196"/>
      <c r="K11" s="32"/>
      <c r="L11" s="32"/>
      <c r="M11" s="196"/>
      <c r="N11" s="197"/>
      <c r="O11" s="204">
        <f>Administrative!O11+'Buildings &amp; Grounds'!O11+'Sacred Life &amp; Worship'!O11+'Christian Formation'!O11+'Social Ministry'!O11+Other!O11</f>
        <v>0</v>
      </c>
      <c r="P11" s="29">
        <f t="shared" si="3"/>
        <v>0</v>
      </c>
      <c r="Q11" s="31">
        <f t="shared" si="4"/>
        <v>0</v>
      </c>
      <c r="R11" s="29">
        <f t="shared" si="5"/>
        <v>0</v>
      </c>
      <c r="S11" s="31">
        <f t="shared" si="6"/>
        <v>0</v>
      </c>
      <c r="T11" s="739"/>
      <c r="U11" s="199"/>
      <c r="W11" s="200"/>
      <c r="X11" s="204">
        <f>Administrative!X11+'Buildings &amp; Grounds'!X11+'Sacred Life &amp; Worship'!X11+'Christian Formation'!X11+'Social Ministry'!X11+Other!X11</f>
        <v>0</v>
      </c>
      <c r="Y11" s="204">
        <f>Administrative!Y11+'Buildings &amp; Grounds'!Y11+'Sacred Life &amp; Worship'!Y11+'Christian Formation'!Y11+'Social Ministry'!Y11+Other!Y11</f>
        <v>0</v>
      </c>
      <c r="Z11" s="204">
        <f>Administrative!Z11+'Buildings &amp; Grounds'!Z11+'Sacred Life &amp; Worship'!Z11+'Christian Formation'!Z11+'Social Ministry'!Z11+Other!Z11</f>
        <v>0</v>
      </c>
      <c r="AA11" s="204">
        <f>Administrative!AA11+'Buildings &amp; Grounds'!AA11+'Sacred Life &amp; Worship'!AA11+'Christian Formation'!AA11+'Social Ministry'!AA11+Other!AA11</f>
        <v>0</v>
      </c>
      <c r="AB11" s="204">
        <f>Administrative!AB11+'Buildings &amp; Grounds'!AB11+'Sacred Life &amp; Worship'!AB11+'Christian Formation'!AB11+'Social Ministry'!AB11+Other!AB11</f>
        <v>0</v>
      </c>
      <c r="AC11" s="204">
        <f>Administrative!AC11+'Buildings &amp; Grounds'!AC11+'Sacred Life &amp; Worship'!AC11+'Christian Formation'!AC11+'Social Ministry'!AC11+Other!AC11</f>
        <v>0</v>
      </c>
      <c r="AD11" s="204">
        <f>Administrative!AD11+'Buildings &amp; Grounds'!AD11+'Sacred Life &amp; Worship'!AD11+'Christian Formation'!AD11+'Social Ministry'!AD11+Other!AD11</f>
        <v>0</v>
      </c>
      <c r="AE11" s="204">
        <f>Administrative!AE11+'Buildings &amp; Grounds'!AE11+'Sacred Life &amp; Worship'!AE11+'Christian Formation'!AE11+'Social Ministry'!AE11+Other!AE11</f>
        <v>0</v>
      </c>
      <c r="AF11" s="204">
        <f>Administrative!AF11+'Buildings &amp; Grounds'!AF11+'Sacred Life &amp; Worship'!AF11+'Christian Formation'!AF11+'Social Ministry'!AF11+Other!AF11</f>
        <v>0</v>
      </c>
      <c r="AG11" s="204">
        <f>Administrative!AG11+'Buildings &amp; Grounds'!AG11+'Sacred Life &amp; Worship'!AG11+'Christian Formation'!AG11+'Social Ministry'!AG11+Other!AG11</f>
        <v>0</v>
      </c>
      <c r="AH11" s="204">
        <f>Administrative!AH11+'Buildings &amp; Grounds'!AH11+'Sacred Life &amp; Worship'!AH11+'Christian Formation'!AH11+'Social Ministry'!AH11+Other!AH11</f>
        <v>0</v>
      </c>
      <c r="AI11" s="204">
        <f>Administrative!AI11+'Buildings &amp; Grounds'!AI11+'Sacred Life &amp; Worship'!AI11+'Christian Formation'!AI11+'Social Ministry'!AI11+Other!AI11</f>
        <v>0</v>
      </c>
      <c r="AJ11" s="204">
        <f>Administrative!AJ11+'Buildings &amp; Grounds'!AJ11+'Sacred Life &amp; Worship'!AJ11+'Christian Formation'!AJ11+'Social Ministry'!AJ11+Other!AJ11</f>
        <v>0</v>
      </c>
      <c r="AK11" s="195" t="str">
        <f t="shared" si="1"/>
        <v>In Balance</v>
      </c>
    </row>
    <row r="12" spans="1:37" outlineLevel="2" x14ac:dyDescent="0.25">
      <c r="B12" s="172">
        <v>7</v>
      </c>
      <c r="C12" s="192">
        <v>3060</v>
      </c>
      <c r="D12" s="193" t="s">
        <v>666</v>
      </c>
      <c r="E12" s="204">
        <f>Administrative!E12+'Buildings &amp; Grounds'!E12+'Sacred Life &amp; Worship'!E12+'Christian Formation'!E12+'Social Ministry'!E12+Other!E12</f>
        <v>0</v>
      </c>
      <c r="F12" s="204">
        <f>Administrative!F12+'Buildings &amp; Grounds'!F12+'Sacred Life &amp; Worship'!F12+'Christian Formation'!F12+'Social Ministry'!F12+Other!F12</f>
        <v>0</v>
      </c>
      <c r="G12" s="204">
        <f>Administrative!G12+'Buildings &amp; Grounds'!G12+'Sacred Life &amp; Worship'!G12+'Christian Formation'!G12+'Social Ministry'!G12+Other!G12</f>
        <v>0</v>
      </c>
      <c r="H12" s="204">
        <f>Administrative!H12+'Buildings &amp; Grounds'!H12+'Sacred Life &amp; Worship'!H12+'Christian Formation'!H12+'Social Ministry'!H12+Other!H12</f>
        <v>0</v>
      </c>
      <c r="I12" s="49"/>
      <c r="J12" s="196"/>
      <c r="K12" s="32"/>
      <c r="L12" s="196"/>
      <c r="M12" s="196"/>
      <c r="N12" s="197"/>
      <c r="O12" s="204">
        <f>Administrative!O12+'Buildings &amp; Grounds'!O12+'Sacred Life &amp; Worship'!O12+'Christian Formation'!O12+'Social Ministry'!O12+Other!O12</f>
        <v>0</v>
      </c>
      <c r="P12" s="29">
        <f t="shared" si="3"/>
        <v>0</v>
      </c>
      <c r="Q12" s="31">
        <f t="shared" si="4"/>
        <v>0</v>
      </c>
      <c r="R12" s="29">
        <f t="shared" si="5"/>
        <v>0</v>
      </c>
      <c r="S12" s="31">
        <f t="shared" si="6"/>
        <v>0</v>
      </c>
      <c r="T12" s="198"/>
      <c r="U12" s="199"/>
      <c r="W12" s="200"/>
      <c r="X12" s="204">
        <f>Administrative!X12+'Buildings &amp; Grounds'!X12+'Sacred Life &amp; Worship'!X12+'Christian Formation'!X12+'Social Ministry'!X12+Other!X12</f>
        <v>0</v>
      </c>
      <c r="Y12" s="204">
        <f>Administrative!Y12+'Buildings &amp; Grounds'!Y12+'Sacred Life &amp; Worship'!Y12+'Christian Formation'!Y12+'Social Ministry'!Y12+Other!Y12</f>
        <v>0</v>
      </c>
      <c r="Z12" s="204">
        <f>Administrative!Z12+'Buildings &amp; Grounds'!Z12+'Sacred Life &amp; Worship'!Z12+'Christian Formation'!Z12+'Social Ministry'!Z12+Other!Z12</f>
        <v>0</v>
      </c>
      <c r="AA12" s="204">
        <f>Administrative!AA12+'Buildings &amp; Grounds'!AA12+'Sacred Life &amp; Worship'!AA12+'Christian Formation'!AA12+'Social Ministry'!AA12+Other!AA12</f>
        <v>0</v>
      </c>
      <c r="AB12" s="204">
        <f>Administrative!AB12+'Buildings &amp; Grounds'!AB12+'Sacred Life &amp; Worship'!AB12+'Christian Formation'!AB12+'Social Ministry'!AB12+Other!AB12</f>
        <v>0</v>
      </c>
      <c r="AC12" s="204">
        <f>Administrative!AC12+'Buildings &amp; Grounds'!AC12+'Sacred Life &amp; Worship'!AC12+'Christian Formation'!AC12+'Social Ministry'!AC12+Other!AC12</f>
        <v>0</v>
      </c>
      <c r="AD12" s="204">
        <f>Administrative!AD12+'Buildings &amp; Grounds'!AD12+'Sacred Life &amp; Worship'!AD12+'Christian Formation'!AD12+'Social Ministry'!AD12+Other!AD12</f>
        <v>0</v>
      </c>
      <c r="AE12" s="204">
        <f>Administrative!AE12+'Buildings &amp; Grounds'!AE12+'Sacred Life &amp; Worship'!AE12+'Christian Formation'!AE12+'Social Ministry'!AE12+Other!AE12</f>
        <v>0</v>
      </c>
      <c r="AF12" s="204">
        <f>Administrative!AF12+'Buildings &amp; Grounds'!AF12+'Sacred Life &amp; Worship'!AF12+'Christian Formation'!AF12+'Social Ministry'!AF12+Other!AF12</f>
        <v>0</v>
      </c>
      <c r="AG12" s="204">
        <f>Administrative!AG12+'Buildings &amp; Grounds'!AG12+'Sacred Life &amp; Worship'!AG12+'Christian Formation'!AG12+'Social Ministry'!AG12+Other!AG12</f>
        <v>0</v>
      </c>
      <c r="AH12" s="204">
        <f>Administrative!AH12+'Buildings &amp; Grounds'!AH12+'Sacred Life &amp; Worship'!AH12+'Christian Formation'!AH12+'Social Ministry'!AH12+Other!AH12</f>
        <v>0</v>
      </c>
      <c r="AI12" s="204">
        <f>Administrative!AI12+'Buildings &amp; Grounds'!AI12+'Sacred Life &amp; Worship'!AI12+'Christian Formation'!AI12+'Social Ministry'!AI12+Other!AI12</f>
        <v>0</v>
      </c>
      <c r="AJ12" s="204">
        <f>Administrative!AJ12+'Buildings &amp; Grounds'!AJ12+'Sacred Life &amp; Worship'!AJ12+'Christian Formation'!AJ12+'Social Ministry'!AJ12+Other!AJ12</f>
        <v>0</v>
      </c>
      <c r="AK12" s="195" t="str">
        <f t="shared" si="1"/>
        <v>In Balance</v>
      </c>
    </row>
    <row r="13" spans="1:37" outlineLevel="2" x14ac:dyDescent="0.2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2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25">
      <c r="B15" s="172">
        <v>10</v>
      </c>
      <c r="C15" s="192">
        <v>3080</v>
      </c>
      <c r="D15" s="193" t="s">
        <v>665</v>
      </c>
      <c r="E15" s="204">
        <f>Administrative!E15+'Buildings &amp; Grounds'!E15+'Sacred Life &amp; Worship'!E15+'Christian Formation'!E15+'Social Ministry'!E15+Other!E15</f>
        <v>0</v>
      </c>
      <c r="F15" s="204">
        <f>Administrative!F15+'Buildings &amp; Grounds'!F15+'Sacred Life &amp; Worship'!F15+'Christian Formation'!F15+'Social Ministry'!F15+Other!F15</f>
        <v>0</v>
      </c>
      <c r="G15" s="204">
        <f>Administrative!G15+'Buildings &amp; Grounds'!G15+'Sacred Life &amp; Worship'!G15+'Christian Formation'!G15+'Social Ministry'!G15+Other!G15</f>
        <v>0</v>
      </c>
      <c r="H15" s="204">
        <f>Administrative!H15+'Buildings &amp; Grounds'!H15+'Sacred Life &amp; Worship'!H15+'Christian Formation'!H15+'Social Ministry'!H15+Other!H15</f>
        <v>0</v>
      </c>
      <c r="I15" s="49"/>
      <c r="J15" s="196"/>
      <c r="K15" s="32"/>
      <c r="L15" s="196"/>
      <c r="M15" s="196"/>
      <c r="N15" s="197"/>
      <c r="O15" s="204">
        <f>Administrative!O15+'Buildings &amp; Grounds'!O15+'Sacred Life &amp; Worship'!O15+'Christian Formation'!O15+'Social Ministry'!O15+Other!O15</f>
        <v>0</v>
      </c>
      <c r="P15" s="29">
        <f t="shared" ref="P15:P16" si="7">ROUND(($O15-$H15),0)</f>
        <v>0</v>
      </c>
      <c r="Q15" s="31">
        <f t="shared" ref="Q15:Q17" si="8">IFERROR(P15/H15, 0)</f>
        <v>0</v>
      </c>
      <c r="R15" s="29">
        <f t="shared" ref="R15:R16" si="9">ROUND(($O15-$F15),0)</f>
        <v>0</v>
      </c>
      <c r="S15" s="31">
        <f t="shared" ref="S15:S16" si="10">IFERROR(R15/F15, 0)</f>
        <v>0</v>
      </c>
      <c r="T15" s="198"/>
      <c r="U15" s="199"/>
      <c r="W15" s="200"/>
      <c r="X15" s="204">
        <f>Administrative!X15+'Buildings &amp; Grounds'!X15+'Sacred Life &amp; Worship'!X15+'Christian Formation'!X15+'Social Ministry'!X15+Other!X15</f>
        <v>0</v>
      </c>
      <c r="Y15" s="204">
        <f>Administrative!Y15+'Buildings &amp; Grounds'!Y15+'Sacred Life &amp; Worship'!Y15+'Christian Formation'!Y15+'Social Ministry'!Y15+Other!Y15</f>
        <v>0</v>
      </c>
      <c r="Z15" s="204">
        <f>Administrative!Z15+'Buildings &amp; Grounds'!Z15+'Sacred Life &amp; Worship'!Z15+'Christian Formation'!Z15+'Social Ministry'!Z15+Other!Z15</f>
        <v>0</v>
      </c>
      <c r="AA15" s="204">
        <f>Administrative!AA15+'Buildings &amp; Grounds'!AA15+'Sacred Life &amp; Worship'!AA15+'Christian Formation'!AA15+'Social Ministry'!AA15+Other!AA15</f>
        <v>0</v>
      </c>
      <c r="AB15" s="204">
        <f>Administrative!AB15+'Buildings &amp; Grounds'!AB15+'Sacred Life &amp; Worship'!AB15+'Christian Formation'!AB15+'Social Ministry'!AB15+Other!AB15</f>
        <v>0</v>
      </c>
      <c r="AC15" s="204">
        <f>Administrative!AC15+'Buildings &amp; Grounds'!AC15+'Sacred Life &amp; Worship'!AC15+'Christian Formation'!AC15+'Social Ministry'!AC15+Other!AC15</f>
        <v>0</v>
      </c>
      <c r="AD15" s="204">
        <f>Administrative!AD15+'Buildings &amp; Grounds'!AD15+'Sacred Life &amp; Worship'!AD15+'Christian Formation'!AD15+'Social Ministry'!AD15+Other!AD15</f>
        <v>0</v>
      </c>
      <c r="AE15" s="204">
        <f>Administrative!AE15+'Buildings &amp; Grounds'!AE15+'Sacred Life &amp; Worship'!AE15+'Christian Formation'!AE15+'Social Ministry'!AE15+Other!AE15</f>
        <v>0</v>
      </c>
      <c r="AF15" s="204">
        <f>Administrative!AF15+'Buildings &amp; Grounds'!AF15+'Sacred Life &amp; Worship'!AF15+'Christian Formation'!AF15+'Social Ministry'!AF15+Other!AF15</f>
        <v>0</v>
      </c>
      <c r="AG15" s="204">
        <f>Administrative!AG15+'Buildings &amp; Grounds'!AG15+'Sacred Life &amp; Worship'!AG15+'Christian Formation'!AG15+'Social Ministry'!AG15+Other!AG15</f>
        <v>0</v>
      </c>
      <c r="AH15" s="204">
        <f>Administrative!AH15+'Buildings &amp; Grounds'!AH15+'Sacred Life &amp; Worship'!AH15+'Christian Formation'!AH15+'Social Ministry'!AH15+Other!AH15</f>
        <v>0</v>
      </c>
      <c r="AI15" s="204">
        <f>Administrative!AI15+'Buildings &amp; Grounds'!AI15+'Sacred Life &amp; Worship'!AI15+'Christian Formation'!AI15+'Social Ministry'!AI15+Other!AI15</f>
        <v>0</v>
      </c>
      <c r="AJ15" s="204">
        <f>Administrative!AJ15+'Buildings &amp; Grounds'!AJ15+'Sacred Life &amp; Worship'!AJ15+'Christian Formation'!AJ15+'Social Ministry'!AJ15+Other!AJ15</f>
        <v>0</v>
      </c>
      <c r="AK15" s="195" t="str">
        <f t="shared" si="1"/>
        <v>In Balance</v>
      </c>
    </row>
    <row r="16" spans="1:37" outlineLevel="2" x14ac:dyDescent="0.25">
      <c r="B16" s="172">
        <v>11</v>
      </c>
      <c r="C16" s="192">
        <v>3090</v>
      </c>
      <c r="D16" s="193" t="s">
        <v>837</v>
      </c>
      <c r="E16" s="204">
        <f>Administrative!E16+'Buildings &amp; Grounds'!E16+'Sacred Life &amp; Worship'!E16+'Christian Formation'!E16+'Social Ministry'!E16+Other!E16</f>
        <v>0</v>
      </c>
      <c r="F16" s="204">
        <f>Administrative!F16+'Buildings &amp; Grounds'!F16+'Sacred Life &amp; Worship'!F16+'Christian Formation'!F16+'Social Ministry'!F16+Other!F16</f>
        <v>0</v>
      </c>
      <c r="G16" s="204">
        <f>Administrative!G16+'Buildings &amp; Grounds'!G16+'Sacred Life &amp; Worship'!G16+'Christian Formation'!G16+'Social Ministry'!G16+Other!G16</f>
        <v>0</v>
      </c>
      <c r="H16" s="204">
        <f>Administrative!H16+'Buildings &amp; Grounds'!H16+'Sacred Life &amp; Worship'!H16+'Christian Formation'!H16+'Social Ministry'!H16+Other!H16</f>
        <v>0</v>
      </c>
      <c r="I16" s="49"/>
      <c r="J16" s="196"/>
      <c r="K16" s="32"/>
      <c r="L16" s="196"/>
      <c r="M16" s="196"/>
      <c r="N16" s="197"/>
      <c r="O16" s="204">
        <f>Administrative!O16+'Buildings &amp; Grounds'!O16+'Sacred Life &amp; Worship'!O16+'Christian Formation'!O16+'Social Ministry'!O16+Other!O16</f>
        <v>0</v>
      </c>
      <c r="P16" s="29">
        <f t="shared" si="7"/>
        <v>0</v>
      </c>
      <c r="Q16" s="31">
        <f t="shared" si="8"/>
        <v>0</v>
      </c>
      <c r="R16" s="29">
        <f t="shared" si="9"/>
        <v>0</v>
      </c>
      <c r="S16" s="31">
        <f t="shared" si="10"/>
        <v>0</v>
      </c>
      <c r="T16" s="198"/>
      <c r="U16" s="199"/>
      <c r="W16" s="200"/>
      <c r="X16" s="204">
        <f>Administrative!X16+'Buildings &amp; Grounds'!X16+'Sacred Life &amp; Worship'!X16+'Christian Formation'!X16+'Social Ministry'!X16+Other!X16</f>
        <v>0</v>
      </c>
      <c r="Y16" s="204">
        <f>Administrative!Y16+'Buildings &amp; Grounds'!Y16+'Sacred Life &amp; Worship'!Y16+'Christian Formation'!Y16+'Social Ministry'!Y16+Other!Y16</f>
        <v>0</v>
      </c>
      <c r="Z16" s="204">
        <f>Administrative!Z16+'Buildings &amp; Grounds'!Z16+'Sacred Life &amp; Worship'!Z16+'Christian Formation'!Z16+'Social Ministry'!Z16+Other!Z16</f>
        <v>0</v>
      </c>
      <c r="AA16" s="204">
        <f>Administrative!AA16+'Buildings &amp; Grounds'!AA16+'Sacred Life &amp; Worship'!AA16+'Christian Formation'!AA16+'Social Ministry'!AA16+Other!AA16</f>
        <v>0</v>
      </c>
      <c r="AB16" s="204">
        <f>Administrative!AB16+'Buildings &amp; Grounds'!AB16+'Sacred Life &amp; Worship'!AB16+'Christian Formation'!AB16+'Social Ministry'!AB16+Other!AB16</f>
        <v>0</v>
      </c>
      <c r="AC16" s="204">
        <f>Administrative!AC16+'Buildings &amp; Grounds'!AC16+'Sacred Life &amp; Worship'!AC16+'Christian Formation'!AC16+'Social Ministry'!AC16+Other!AC16</f>
        <v>0</v>
      </c>
      <c r="AD16" s="204">
        <f>Administrative!AD16+'Buildings &amp; Grounds'!AD16+'Sacred Life &amp; Worship'!AD16+'Christian Formation'!AD16+'Social Ministry'!AD16+Other!AD16</f>
        <v>0</v>
      </c>
      <c r="AE16" s="204">
        <f>Administrative!AE16+'Buildings &amp; Grounds'!AE16+'Sacred Life &amp; Worship'!AE16+'Christian Formation'!AE16+'Social Ministry'!AE16+Other!AE16</f>
        <v>0</v>
      </c>
      <c r="AF16" s="204">
        <f>Administrative!AF16+'Buildings &amp; Grounds'!AF16+'Sacred Life &amp; Worship'!AF16+'Christian Formation'!AF16+'Social Ministry'!AF16+Other!AF16</f>
        <v>0</v>
      </c>
      <c r="AG16" s="204">
        <f>Administrative!AG16+'Buildings &amp; Grounds'!AG16+'Sacred Life &amp; Worship'!AG16+'Christian Formation'!AG16+'Social Ministry'!AG16+Other!AG16</f>
        <v>0</v>
      </c>
      <c r="AH16" s="204">
        <f>Administrative!AH16+'Buildings &amp; Grounds'!AH16+'Sacred Life &amp; Worship'!AH16+'Christian Formation'!AH16+'Social Ministry'!AH16+Other!AH16</f>
        <v>0</v>
      </c>
      <c r="AI16" s="204">
        <f>Administrative!AI16+'Buildings &amp; Grounds'!AI16+'Sacred Life &amp; Worship'!AI16+'Christian Formation'!AI16+'Social Ministry'!AI16+Other!AI16</f>
        <v>0</v>
      </c>
      <c r="AJ16" s="204">
        <f>Administrative!AJ16+'Buildings &amp; Grounds'!AJ16+'Sacred Life &amp; Worship'!AJ16+'Christian Formation'!AJ16+'Social Ministry'!AJ16+Other!AJ16</f>
        <v>0</v>
      </c>
      <c r="AK16" s="195" t="str">
        <f t="shared" si="1"/>
        <v>In Balance</v>
      </c>
    </row>
    <row r="17" spans="2:37" s="208" customFormat="1" outlineLevel="1" x14ac:dyDescent="0.25">
      <c r="B17" s="172">
        <v>12</v>
      </c>
      <c r="C17" s="205">
        <v>3000</v>
      </c>
      <c r="D17" s="206" t="s">
        <v>664</v>
      </c>
      <c r="E17" s="34">
        <f>SUM(E7:E16)</f>
        <v>0</v>
      </c>
      <c r="F17" s="34">
        <f>SUM(F7:F16)</f>
        <v>0</v>
      </c>
      <c r="G17" s="34">
        <f>SUM(G7:G16)</f>
        <v>0</v>
      </c>
      <c r="H17" s="34">
        <f>SUM(H7:H16)</f>
        <v>0</v>
      </c>
      <c r="I17" s="35"/>
      <c r="J17" s="34"/>
      <c r="K17" s="36"/>
      <c r="L17" s="34"/>
      <c r="M17" s="34"/>
      <c r="N17" s="37"/>
      <c r="O17" s="34">
        <f>SUM(O7:O16)</f>
        <v>0</v>
      </c>
      <c r="P17" s="34">
        <f>SUM(P7:P16)</f>
        <v>0</v>
      </c>
      <c r="Q17" s="36">
        <f t="shared" si="8"/>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2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25">
      <c r="B19" s="172">
        <v>14</v>
      </c>
      <c r="C19" s="192">
        <v>3110</v>
      </c>
      <c r="D19" s="193" t="s">
        <v>752</v>
      </c>
      <c r="E19" s="204">
        <f>Administrative!E19+'Buildings &amp; Grounds'!E19+'Sacred Life &amp; Worship'!E19+'Christian Formation'!E19+'Social Ministry'!E19+Other!E19</f>
        <v>0</v>
      </c>
      <c r="F19" s="204">
        <f>Administrative!F19+'Buildings &amp; Grounds'!F19+'Sacred Life &amp; Worship'!F19+'Christian Formation'!F19+'Social Ministry'!F19+Other!F19</f>
        <v>0</v>
      </c>
      <c r="G19" s="204">
        <f>Administrative!G19+'Buildings &amp; Grounds'!G19+'Sacred Life &amp; Worship'!G19+'Christian Formation'!G19+'Social Ministry'!G19+Other!G19</f>
        <v>0</v>
      </c>
      <c r="H19" s="204">
        <f>Administrative!H19+'Buildings &amp; Grounds'!H19+'Sacred Life &amp; Worship'!H19+'Christian Formation'!H19+'Social Ministry'!H19+Other!H19</f>
        <v>0</v>
      </c>
      <c r="I19" s="49"/>
      <c r="J19" s="196"/>
      <c r="K19" s="32"/>
      <c r="L19" s="196"/>
      <c r="M19" s="196"/>
      <c r="N19" s="197"/>
      <c r="O19" s="204">
        <f>Administrative!O19+'Buildings &amp; Grounds'!O19+'Sacred Life &amp; Worship'!O19+'Christian Formation'!O19+'Social Ministry'!O19+Other!O19</f>
        <v>0</v>
      </c>
      <c r="P19" s="29">
        <f t="shared" ref="P19:P24" si="12">ROUND(($O19-$H19),0)</f>
        <v>0</v>
      </c>
      <c r="Q19" s="31">
        <f t="shared" ref="Q19:Q25" si="13">IFERROR(P19/H19, 0)</f>
        <v>0</v>
      </c>
      <c r="R19" s="29">
        <f t="shared" ref="R19:R24" si="14">ROUND(($O19-$F19),0)</f>
        <v>0</v>
      </c>
      <c r="S19" s="31">
        <f t="shared" ref="S19:S25" si="15">IFERROR(R19/F19, 0)</f>
        <v>0</v>
      </c>
      <c r="T19" s="198"/>
      <c r="U19" s="199"/>
      <c r="W19" s="200"/>
      <c r="X19" s="204">
        <f>Administrative!X19+'Buildings &amp; Grounds'!X19+'Sacred Life &amp; Worship'!X19+'Christian Formation'!X19+'Social Ministry'!X19+Other!X19</f>
        <v>0</v>
      </c>
      <c r="Y19" s="204">
        <f>Administrative!Y19+'Buildings &amp; Grounds'!Y19+'Sacred Life &amp; Worship'!Y19+'Christian Formation'!Y19+'Social Ministry'!Y19+Other!Y19</f>
        <v>0</v>
      </c>
      <c r="Z19" s="204">
        <f>Administrative!Z19+'Buildings &amp; Grounds'!Z19+'Sacred Life &amp; Worship'!Z19+'Christian Formation'!Z19+'Social Ministry'!Z19+Other!Z19</f>
        <v>0</v>
      </c>
      <c r="AA19" s="204">
        <f>Administrative!AA19+'Buildings &amp; Grounds'!AA19+'Sacred Life &amp; Worship'!AA19+'Christian Formation'!AA19+'Social Ministry'!AA19+Other!AA19</f>
        <v>0</v>
      </c>
      <c r="AB19" s="204">
        <f>Administrative!AB19+'Buildings &amp; Grounds'!AB19+'Sacred Life &amp; Worship'!AB19+'Christian Formation'!AB19+'Social Ministry'!AB19+Other!AB19</f>
        <v>0</v>
      </c>
      <c r="AC19" s="204">
        <f>Administrative!AC19+'Buildings &amp; Grounds'!AC19+'Sacred Life &amp; Worship'!AC19+'Christian Formation'!AC19+'Social Ministry'!AC19+Other!AC19</f>
        <v>0</v>
      </c>
      <c r="AD19" s="204">
        <f>Administrative!AD19+'Buildings &amp; Grounds'!AD19+'Sacred Life &amp; Worship'!AD19+'Christian Formation'!AD19+'Social Ministry'!AD19+Other!AD19</f>
        <v>0</v>
      </c>
      <c r="AE19" s="204">
        <f>Administrative!AE19+'Buildings &amp; Grounds'!AE19+'Sacred Life &amp; Worship'!AE19+'Christian Formation'!AE19+'Social Ministry'!AE19+Other!AE19</f>
        <v>0</v>
      </c>
      <c r="AF19" s="204">
        <f>Administrative!AF19+'Buildings &amp; Grounds'!AF19+'Sacred Life &amp; Worship'!AF19+'Christian Formation'!AF19+'Social Ministry'!AF19+Other!AF19</f>
        <v>0</v>
      </c>
      <c r="AG19" s="204">
        <f>Administrative!AG19+'Buildings &amp; Grounds'!AG19+'Sacred Life &amp; Worship'!AG19+'Christian Formation'!AG19+'Social Ministry'!AG19+Other!AG19</f>
        <v>0</v>
      </c>
      <c r="AH19" s="204">
        <f>Administrative!AH19+'Buildings &amp; Grounds'!AH19+'Sacred Life &amp; Worship'!AH19+'Christian Formation'!AH19+'Social Ministry'!AH19+Other!AH19</f>
        <v>0</v>
      </c>
      <c r="AI19" s="204">
        <f>Administrative!AI19+'Buildings &amp; Grounds'!AI19+'Sacred Life &amp; Worship'!AI19+'Christian Formation'!AI19+'Social Ministry'!AI19+Other!AI19</f>
        <v>0</v>
      </c>
      <c r="AJ19" s="204">
        <f>Administrative!AJ19+'Buildings &amp; Grounds'!AJ19+'Sacred Life &amp; Worship'!AJ19+'Christian Formation'!AJ19+'Social Ministry'!AJ19+Other!AJ19</f>
        <v>0</v>
      </c>
      <c r="AK19" s="195" t="str">
        <f t="shared" ref="AK19:AK25" si="16">IF(AJ19=O19,"In Balance",CONCATENATE("Out of Balance by $",AJ19-O19))</f>
        <v>In Balance</v>
      </c>
    </row>
    <row r="20" spans="2:37" outlineLevel="2" x14ac:dyDescent="0.25">
      <c r="B20" s="172">
        <v>15</v>
      </c>
      <c r="C20" s="192">
        <v>3120</v>
      </c>
      <c r="D20" s="193" t="s">
        <v>663</v>
      </c>
      <c r="E20" s="204">
        <f>Administrative!E20+'Buildings &amp; Grounds'!E20+'Sacred Life &amp; Worship'!E20+'Christian Formation'!E20+'Social Ministry'!E20+Other!E20</f>
        <v>0</v>
      </c>
      <c r="F20" s="204">
        <f>Administrative!F20+'Buildings &amp; Grounds'!F20+'Sacred Life &amp; Worship'!F20+'Christian Formation'!F20+'Social Ministry'!F20+Other!F20</f>
        <v>0</v>
      </c>
      <c r="G20" s="204">
        <f>Administrative!G20+'Buildings &amp; Grounds'!G20+'Sacred Life &amp; Worship'!G20+'Christian Formation'!G20+'Social Ministry'!G20+Other!G20</f>
        <v>0</v>
      </c>
      <c r="H20" s="204">
        <f>Administrative!H20+'Buildings &amp; Grounds'!H20+'Sacred Life &amp; Worship'!H20+'Christian Formation'!H20+'Social Ministry'!H20+Other!H20</f>
        <v>0</v>
      </c>
      <c r="I20" s="49"/>
      <c r="J20" s="196"/>
      <c r="K20" s="32"/>
      <c r="L20" s="196"/>
      <c r="M20" s="196"/>
      <c r="N20" s="197"/>
      <c r="O20" s="204">
        <f>Administrative!O20+'Buildings &amp; Grounds'!O20+'Sacred Life &amp; Worship'!O20+'Christian Formation'!O20+'Social Ministry'!O20+Other!O20</f>
        <v>0</v>
      </c>
      <c r="P20" s="29">
        <f t="shared" si="12"/>
        <v>0</v>
      </c>
      <c r="Q20" s="31">
        <f t="shared" si="13"/>
        <v>0</v>
      </c>
      <c r="R20" s="29">
        <f t="shared" si="14"/>
        <v>0</v>
      </c>
      <c r="S20" s="31">
        <f t="shared" si="15"/>
        <v>0</v>
      </c>
      <c r="T20" s="198"/>
      <c r="U20" s="199"/>
      <c r="W20" s="200"/>
      <c r="X20" s="204">
        <f>Administrative!X20+'Buildings &amp; Grounds'!X20+'Sacred Life &amp; Worship'!X20+'Christian Formation'!X20+'Social Ministry'!X20+Other!X20</f>
        <v>0</v>
      </c>
      <c r="Y20" s="204">
        <f>Administrative!Y20+'Buildings &amp; Grounds'!Y20+'Sacred Life &amp; Worship'!Y20+'Christian Formation'!Y20+'Social Ministry'!Y20+Other!Y20</f>
        <v>0</v>
      </c>
      <c r="Z20" s="204">
        <f>Administrative!Z20+'Buildings &amp; Grounds'!Z20+'Sacred Life &amp; Worship'!Z20+'Christian Formation'!Z20+'Social Ministry'!Z20+Other!Z20</f>
        <v>0</v>
      </c>
      <c r="AA20" s="204">
        <f>Administrative!AA20+'Buildings &amp; Grounds'!AA20+'Sacred Life &amp; Worship'!AA20+'Christian Formation'!AA20+'Social Ministry'!AA20+Other!AA20</f>
        <v>0</v>
      </c>
      <c r="AB20" s="204">
        <f>Administrative!AB20+'Buildings &amp; Grounds'!AB20+'Sacred Life &amp; Worship'!AB20+'Christian Formation'!AB20+'Social Ministry'!AB20+Other!AB20</f>
        <v>0</v>
      </c>
      <c r="AC20" s="204">
        <f>Administrative!AC20+'Buildings &amp; Grounds'!AC20+'Sacred Life &amp; Worship'!AC20+'Christian Formation'!AC20+'Social Ministry'!AC20+Other!AC20</f>
        <v>0</v>
      </c>
      <c r="AD20" s="204">
        <f>Administrative!AD20+'Buildings &amp; Grounds'!AD20+'Sacred Life &amp; Worship'!AD20+'Christian Formation'!AD20+'Social Ministry'!AD20+Other!AD20</f>
        <v>0</v>
      </c>
      <c r="AE20" s="204">
        <f>Administrative!AE20+'Buildings &amp; Grounds'!AE20+'Sacred Life &amp; Worship'!AE20+'Christian Formation'!AE20+'Social Ministry'!AE20+Other!AE20</f>
        <v>0</v>
      </c>
      <c r="AF20" s="204">
        <f>Administrative!AF20+'Buildings &amp; Grounds'!AF20+'Sacred Life &amp; Worship'!AF20+'Christian Formation'!AF20+'Social Ministry'!AF20+Other!AF20</f>
        <v>0</v>
      </c>
      <c r="AG20" s="204">
        <f>Administrative!AG20+'Buildings &amp; Grounds'!AG20+'Sacred Life &amp; Worship'!AG20+'Christian Formation'!AG20+'Social Ministry'!AG20+Other!AG20</f>
        <v>0</v>
      </c>
      <c r="AH20" s="204">
        <f>Administrative!AH20+'Buildings &amp; Grounds'!AH20+'Sacred Life &amp; Worship'!AH20+'Christian Formation'!AH20+'Social Ministry'!AH20+Other!AH20</f>
        <v>0</v>
      </c>
      <c r="AI20" s="204">
        <f>Administrative!AI20+'Buildings &amp; Grounds'!AI20+'Sacred Life &amp; Worship'!AI20+'Christian Formation'!AI20+'Social Ministry'!AI20+Other!AI20</f>
        <v>0</v>
      </c>
      <c r="AJ20" s="204">
        <f>Administrative!AJ20+'Buildings &amp; Grounds'!AJ20+'Sacred Life &amp; Worship'!AJ20+'Christian Formation'!AJ20+'Social Ministry'!AJ20+Other!AJ20</f>
        <v>0</v>
      </c>
      <c r="AK20" s="195" t="str">
        <f t="shared" si="16"/>
        <v>In Balance</v>
      </c>
    </row>
    <row r="21" spans="2:37" outlineLevel="2" x14ac:dyDescent="0.25">
      <c r="B21" s="172">
        <v>16</v>
      </c>
      <c r="C21" s="192">
        <v>3130</v>
      </c>
      <c r="D21" s="193" t="s">
        <v>662</v>
      </c>
      <c r="E21" s="204">
        <f>Administrative!E21+'Buildings &amp; Grounds'!E21+'Sacred Life &amp; Worship'!E21+'Christian Formation'!E21+'Social Ministry'!E21+Other!E21</f>
        <v>0</v>
      </c>
      <c r="F21" s="204">
        <f>Administrative!F21+'Buildings &amp; Grounds'!F21+'Sacred Life &amp; Worship'!F21+'Christian Formation'!F21+'Social Ministry'!F21+Other!F21</f>
        <v>0</v>
      </c>
      <c r="G21" s="204">
        <f>Administrative!G21+'Buildings &amp; Grounds'!G21+'Sacred Life &amp; Worship'!G21+'Christian Formation'!G21+'Social Ministry'!G21+Other!G21</f>
        <v>0</v>
      </c>
      <c r="H21" s="204">
        <f>Administrative!H21+'Buildings &amp; Grounds'!H21+'Sacred Life &amp; Worship'!H21+'Christian Formation'!H21+'Social Ministry'!H21+Other!H21</f>
        <v>0</v>
      </c>
      <c r="I21" s="49"/>
      <c r="J21" s="196"/>
      <c r="K21" s="32"/>
      <c r="L21" s="196"/>
      <c r="M21" s="196"/>
      <c r="N21" s="197"/>
      <c r="O21" s="204">
        <f>Administrative!O21+'Buildings &amp; Grounds'!O21+'Sacred Life &amp; Worship'!O21+'Christian Formation'!O21+'Social Ministry'!O21+Other!O21</f>
        <v>0</v>
      </c>
      <c r="P21" s="29">
        <f t="shared" si="12"/>
        <v>0</v>
      </c>
      <c r="Q21" s="31">
        <f t="shared" si="13"/>
        <v>0</v>
      </c>
      <c r="R21" s="29">
        <f t="shared" si="14"/>
        <v>0</v>
      </c>
      <c r="S21" s="31">
        <f t="shared" si="15"/>
        <v>0</v>
      </c>
      <c r="T21" s="198"/>
      <c r="U21" s="199"/>
      <c r="W21" s="200"/>
      <c r="X21" s="204">
        <f>Administrative!X21+'Buildings &amp; Grounds'!X21+'Sacred Life &amp; Worship'!X21+'Christian Formation'!X21+'Social Ministry'!X21+Other!X21</f>
        <v>0</v>
      </c>
      <c r="Y21" s="204">
        <f>Administrative!Y21+'Buildings &amp; Grounds'!Y21+'Sacred Life &amp; Worship'!Y21+'Christian Formation'!Y21+'Social Ministry'!Y21+Other!Y21</f>
        <v>0</v>
      </c>
      <c r="Z21" s="204">
        <f>Administrative!Z21+'Buildings &amp; Grounds'!Z21+'Sacred Life &amp; Worship'!Z21+'Christian Formation'!Z21+'Social Ministry'!Z21+Other!Z21</f>
        <v>0</v>
      </c>
      <c r="AA21" s="204">
        <f>Administrative!AA21+'Buildings &amp; Grounds'!AA21+'Sacred Life &amp; Worship'!AA21+'Christian Formation'!AA21+'Social Ministry'!AA21+Other!AA21</f>
        <v>0</v>
      </c>
      <c r="AB21" s="204">
        <f>Administrative!AB21+'Buildings &amp; Grounds'!AB21+'Sacred Life &amp; Worship'!AB21+'Christian Formation'!AB21+'Social Ministry'!AB21+Other!AB21</f>
        <v>0</v>
      </c>
      <c r="AC21" s="204">
        <f>Administrative!AC21+'Buildings &amp; Grounds'!AC21+'Sacred Life &amp; Worship'!AC21+'Christian Formation'!AC21+'Social Ministry'!AC21+Other!AC21</f>
        <v>0</v>
      </c>
      <c r="AD21" s="204">
        <f>Administrative!AD21+'Buildings &amp; Grounds'!AD21+'Sacred Life &amp; Worship'!AD21+'Christian Formation'!AD21+'Social Ministry'!AD21+Other!AD21</f>
        <v>0</v>
      </c>
      <c r="AE21" s="204">
        <f>Administrative!AE21+'Buildings &amp; Grounds'!AE21+'Sacred Life &amp; Worship'!AE21+'Christian Formation'!AE21+'Social Ministry'!AE21+Other!AE21</f>
        <v>0</v>
      </c>
      <c r="AF21" s="204">
        <f>Administrative!AF21+'Buildings &amp; Grounds'!AF21+'Sacred Life &amp; Worship'!AF21+'Christian Formation'!AF21+'Social Ministry'!AF21+Other!AF21</f>
        <v>0</v>
      </c>
      <c r="AG21" s="204">
        <f>Administrative!AG21+'Buildings &amp; Grounds'!AG21+'Sacred Life &amp; Worship'!AG21+'Christian Formation'!AG21+'Social Ministry'!AG21+Other!AG21</f>
        <v>0</v>
      </c>
      <c r="AH21" s="204">
        <f>Administrative!AH21+'Buildings &amp; Grounds'!AH21+'Sacred Life &amp; Worship'!AH21+'Christian Formation'!AH21+'Social Ministry'!AH21+Other!AH21</f>
        <v>0</v>
      </c>
      <c r="AI21" s="204">
        <f>Administrative!AI21+'Buildings &amp; Grounds'!AI21+'Sacred Life &amp; Worship'!AI21+'Christian Formation'!AI21+'Social Ministry'!AI21+Other!AI21</f>
        <v>0</v>
      </c>
      <c r="AJ21" s="204">
        <f>Administrative!AJ21+'Buildings &amp; Grounds'!AJ21+'Sacred Life &amp; Worship'!AJ21+'Christian Formation'!AJ21+'Social Ministry'!AJ21+Other!AJ21</f>
        <v>0</v>
      </c>
      <c r="AK21" s="195" t="str">
        <f t="shared" si="16"/>
        <v>In Balance</v>
      </c>
    </row>
    <row r="22" spans="2:37" outlineLevel="2" x14ac:dyDescent="0.25">
      <c r="B22" s="172">
        <v>17</v>
      </c>
      <c r="C22" s="192">
        <v>3140</v>
      </c>
      <c r="D22" s="193" t="s">
        <v>753</v>
      </c>
      <c r="E22" s="204">
        <f>Administrative!E22+'Buildings &amp; Grounds'!E22+'Sacred Life &amp; Worship'!E22+'Christian Formation'!E22+'Social Ministry'!E22+Other!E22</f>
        <v>0</v>
      </c>
      <c r="F22" s="204">
        <f>Administrative!F22+'Buildings &amp; Grounds'!F22+'Sacred Life &amp; Worship'!F22+'Christian Formation'!F22+'Social Ministry'!F22+Other!F22</f>
        <v>0</v>
      </c>
      <c r="G22" s="204">
        <f>Administrative!G22+'Buildings &amp; Grounds'!G22+'Sacred Life &amp; Worship'!G22+'Christian Formation'!G22+'Social Ministry'!G22+Other!G22</f>
        <v>0</v>
      </c>
      <c r="H22" s="204">
        <f>Administrative!H22+'Buildings &amp; Grounds'!H22+'Sacred Life &amp; Worship'!H22+'Christian Formation'!H22+'Social Ministry'!H22+Other!H22</f>
        <v>0</v>
      </c>
      <c r="I22" s="49"/>
      <c r="J22" s="196"/>
      <c r="K22" s="32"/>
      <c r="L22" s="196"/>
      <c r="M22" s="196"/>
      <c r="N22" s="197"/>
      <c r="O22" s="204">
        <f>Administrative!O22+'Buildings &amp; Grounds'!O22+'Sacred Life &amp; Worship'!O22+'Christian Formation'!O22+'Social Ministry'!O22+Other!O22</f>
        <v>0</v>
      </c>
      <c r="P22" s="29">
        <f t="shared" si="12"/>
        <v>0</v>
      </c>
      <c r="Q22" s="31">
        <f t="shared" si="13"/>
        <v>0</v>
      </c>
      <c r="R22" s="29">
        <f t="shared" si="14"/>
        <v>0</v>
      </c>
      <c r="S22" s="31">
        <f t="shared" si="15"/>
        <v>0</v>
      </c>
      <c r="T22" s="198"/>
      <c r="U22" s="199"/>
      <c r="W22" s="200"/>
      <c r="X22" s="204">
        <f>Administrative!X22+'Buildings &amp; Grounds'!X22+'Sacred Life &amp; Worship'!X22+'Christian Formation'!X22+'Social Ministry'!X22+Other!X22</f>
        <v>0</v>
      </c>
      <c r="Y22" s="204">
        <f>Administrative!Y22+'Buildings &amp; Grounds'!Y22+'Sacred Life &amp; Worship'!Y22+'Christian Formation'!Y22+'Social Ministry'!Y22+Other!Y22</f>
        <v>0</v>
      </c>
      <c r="Z22" s="204">
        <f>Administrative!Z22+'Buildings &amp; Grounds'!Z22+'Sacred Life &amp; Worship'!Z22+'Christian Formation'!Z22+'Social Ministry'!Z22+Other!Z22</f>
        <v>0</v>
      </c>
      <c r="AA22" s="204">
        <f>Administrative!AA22+'Buildings &amp; Grounds'!AA22+'Sacred Life &amp; Worship'!AA22+'Christian Formation'!AA22+'Social Ministry'!AA22+Other!AA22</f>
        <v>0</v>
      </c>
      <c r="AB22" s="204">
        <f>Administrative!AB22+'Buildings &amp; Grounds'!AB22+'Sacred Life &amp; Worship'!AB22+'Christian Formation'!AB22+'Social Ministry'!AB22+Other!AB22</f>
        <v>0</v>
      </c>
      <c r="AC22" s="204">
        <f>Administrative!AC22+'Buildings &amp; Grounds'!AC22+'Sacred Life &amp; Worship'!AC22+'Christian Formation'!AC22+'Social Ministry'!AC22+Other!AC22</f>
        <v>0</v>
      </c>
      <c r="AD22" s="204">
        <f>Administrative!AD22+'Buildings &amp; Grounds'!AD22+'Sacred Life &amp; Worship'!AD22+'Christian Formation'!AD22+'Social Ministry'!AD22+Other!AD22</f>
        <v>0</v>
      </c>
      <c r="AE22" s="204">
        <f>Administrative!AE22+'Buildings &amp; Grounds'!AE22+'Sacred Life &amp; Worship'!AE22+'Christian Formation'!AE22+'Social Ministry'!AE22+Other!AE22</f>
        <v>0</v>
      </c>
      <c r="AF22" s="204">
        <f>Administrative!AF22+'Buildings &amp; Grounds'!AF22+'Sacred Life &amp; Worship'!AF22+'Christian Formation'!AF22+'Social Ministry'!AF22+Other!AF22</f>
        <v>0</v>
      </c>
      <c r="AG22" s="204">
        <f>Administrative!AG22+'Buildings &amp; Grounds'!AG22+'Sacred Life &amp; Worship'!AG22+'Christian Formation'!AG22+'Social Ministry'!AG22+Other!AG22</f>
        <v>0</v>
      </c>
      <c r="AH22" s="204">
        <f>Administrative!AH22+'Buildings &amp; Grounds'!AH22+'Sacred Life &amp; Worship'!AH22+'Christian Formation'!AH22+'Social Ministry'!AH22+Other!AH22</f>
        <v>0</v>
      </c>
      <c r="AI22" s="204">
        <f>Administrative!AI22+'Buildings &amp; Grounds'!AI22+'Sacred Life &amp; Worship'!AI22+'Christian Formation'!AI22+'Social Ministry'!AI22+Other!AI22</f>
        <v>0</v>
      </c>
      <c r="AJ22" s="204">
        <f>Administrative!AJ22+'Buildings &amp; Grounds'!AJ22+'Sacred Life &amp; Worship'!AJ22+'Christian Formation'!AJ22+'Social Ministry'!AJ22+Other!AJ22</f>
        <v>0</v>
      </c>
      <c r="AK22" s="195" t="str">
        <f t="shared" si="16"/>
        <v>In Balance</v>
      </c>
    </row>
    <row r="23" spans="2:37" outlineLevel="2" x14ac:dyDescent="0.25">
      <c r="B23" s="172">
        <v>18</v>
      </c>
      <c r="C23" s="192">
        <v>3150</v>
      </c>
      <c r="D23" s="193" t="s">
        <v>754</v>
      </c>
      <c r="E23" s="204">
        <f>Administrative!E23+'Buildings &amp; Grounds'!E23+'Sacred Life &amp; Worship'!E23+'Christian Formation'!E23+'Social Ministry'!E23+Other!E23</f>
        <v>0</v>
      </c>
      <c r="F23" s="204">
        <f>Administrative!F23+'Buildings &amp; Grounds'!F23+'Sacred Life &amp; Worship'!F23+'Christian Formation'!F23+'Social Ministry'!F23+Other!F23</f>
        <v>0</v>
      </c>
      <c r="G23" s="204">
        <f>Administrative!G23+'Buildings &amp; Grounds'!G23+'Sacred Life &amp; Worship'!G23+'Christian Formation'!G23+'Social Ministry'!G23+Other!G23</f>
        <v>0</v>
      </c>
      <c r="H23" s="204">
        <f>Administrative!H23+'Buildings &amp; Grounds'!H23+'Sacred Life &amp; Worship'!H23+'Christian Formation'!H23+'Social Ministry'!H23+Other!H23</f>
        <v>0</v>
      </c>
      <c r="I23" s="49"/>
      <c r="J23" s="196"/>
      <c r="K23" s="32"/>
      <c r="L23" s="196"/>
      <c r="M23" s="196"/>
      <c r="N23" s="197"/>
      <c r="O23" s="204">
        <f>Administrative!O23+'Buildings &amp; Grounds'!O23+'Sacred Life &amp; Worship'!O23+'Christian Formation'!O23+'Social Ministry'!O23+Other!O23</f>
        <v>0</v>
      </c>
      <c r="P23" s="29">
        <f t="shared" si="12"/>
        <v>0</v>
      </c>
      <c r="Q23" s="31">
        <f t="shared" si="13"/>
        <v>0</v>
      </c>
      <c r="R23" s="29">
        <f t="shared" si="14"/>
        <v>0</v>
      </c>
      <c r="S23" s="31">
        <f t="shared" si="15"/>
        <v>0</v>
      </c>
      <c r="T23" s="198"/>
      <c r="U23" s="199"/>
      <c r="W23" s="200"/>
      <c r="X23" s="204">
        <f>Administrative!X23+'Buildings &amp; Grounds'!X23+'Sacred Life &amp; Worship'!X23+'Christian Formation'!X23+'Social Ministry'!X23+Other!X23</f>
        <v>0</v>
      </c>
      <c r="Y23" s="204">
        <f>Administrative!Y23+'Buildings &amp; Grounds'!Y23+'Sacred Life &amp; Worship'!Y23+'Christian Formation'!Y23+'Social Ministry'!Y23+Other!Y23</f>
        <v>0</v>
      </c>
      <c r="Z23" s="204">
        <f>Administrative!Z23+'Buildings &amp; Grounds'!Z23+'Sacred Life &amp; Worship'!Z23+'Christian Formation'!Z23+'Social Ministry'!Z23+Other!Z23</f>
        <v>0</v>
      </c>
      <c r="AA23" s="204">
        <f>Administrative!AA23+'Buildings &amp; Grounds'!AA23+'Sacred Life &amp; Worship'!AA23+'Christian Formation'!AA23+'Social Ministry'!AA23+Other!AA23</f>
        <v>0</v>
      </c>
      <c r="AB23" s="204">
        <f>Administrative!AB23+'Buildings &amp; Grounds'!AB23+'Sacred Life &amp; Worship'!AB23+'Christian Formation'!AB23+'Social Ministry'!AB23+Other!AB23</f>
        <v>0</v>
      </c>
      <c r="AC23" s="204">
        <f>Administrative!AC23+'Buildings &amp; Grounds'!AC23+'Sacred Life &amp; Worship'!AC23+'Christian Formation'!AC23+'Social Ministry'!AC23+Other!AC23</f>
        <v>0</v>
      </c>
      <c r="AD23" s="204">
        <f>Administrative!AD23+'Buildings &amp; Grounds'!AD23+'Sacred Life &amp; Worship'!AD23+'Christian Formation'!AD23+'Social Ministry'!AD23+Other!AD23</f>
        <v>0</v>
      </c>
      <c r="AE23" s="204">
        <f>Administrative!AE23+'Buildings &amp; Grounds'!AE23+'Sacred Life &amp; Worship'!AE23+'Christian Formation'!AE23+'Social Ministry'!AE23+Other!AE23</f>
        <v>0</v>
      </c>
      <c r="AF23" s="204">
        <f>Administrative!AF23+'Buildings &amp; Grounds'!AF23+'Sacred Life &amp; Worship'!AF23+'Christian Formation'!AF23+'Social Ministry'!AF23+Other!AF23</f>
        <v>0</v>
      </c>
      <c r="AG23" s="204">
        <f>Administrative!AG23+'Buildings &amp; Grounds'!AG23+'Sacred Life &amp; Worship'!AG23+'Christian Formation'!AG23+'Social Ministry'!AG23+Other!AG23</f>
        <v>0</v>
      </c>
      <c r="AH23" s="204">
        <f>Administrative!AH23+'Buildings &amp; Grounds'!AH23+'Sacred Life &amp; Worship'!AH23+'Christian Formation'!AH23+'Social Ministry'!AH23+Other!AH23</f>
        <v>0</v>
      </c>
      <c r="AI23" s="204">
        <f>Administrative!AI23+'Buildings &amp; Grounds'!AI23+'Sacred Life &amp; Worship'!AI23+'Christian Formation'!AI23+'Social Ministry'!AI23+Other!AI23</f>
        <v>0</v>
      </c>
      <c r="AJ23" s="204">
        <f>Administrative!AJ23+'Buildings &amp; Grounds'!AJ23+'Sacred Life &amp; Worship'!AJ23+'Christian Formation'!AJ23+'Social Ministry'!AJ23+Other!AJ23</f>
        <v>0</v>
      </c>
      <c r="AK23" s="195" t="str">
        <f t="shared" si="16"/>
        <v>In Balance</v>
      </c>
    </row>
    <row r="24" spans="2:37" outlineLevel="2" x14ac:dyDescent="0.25">
      <c r="B24" s="172">
        <v>19</v>
      </c>
      <c r="C24" s="192">
        <v>3190</v>
      </c>
      <c r="D24" s="193" t="s">
        <v>835</v>
      </c>
      <c r="E24" s="204">
        <f>Administrative!E24+'Buildings &amp; Grounds'!E24+'Sacred Life &amp; Worship'!E24+'Christian Formation'!E24+'Social Ministry'!E24+Other!E24</f>
        <v>0</v>
      </c>
      <c r="F24" s="204">
        <f>Administrative!F24+'Buildings &amp; Grounds'!F24+'Sacred Life &amp; Worship'!F24+'Christian Formation'!F24+'Social Ministry'!F24+Other!F24</f>
        <v>0</v>
      </c>
      <c r="G24" s="204">
        <f>Administrative!G24+'Buildings &amp; Grounds'!G24+'Sacred Life &amp; Worship'!G24+'Christian Formation'!G24+'Social Ministry'!G24+Other!G24</f>
        <v>0</v>
      </c>
      <c r="H24" s="204">
        <f>Administrative!H24+'Buildings &amp; Grounds'!H24+'Sacred Life &amp; Worship'!H24+'Christian Formation'!H24+'Social Ministry'!H24+Other!H24</f>
        <v>0</v>
      </c>
      <c r="I24" s="49"/>
      <c r="J24" s="196"/>
      <c r="K24" s="32"/>
      <c r="L24" s="196"/>
      <c r="M24" s="196"/>
      <c r="N24" s="197"/>
      <c r="O24" s="204">
        <f>Administrative!O24+'Buildings &amp; Grounds'!O24+'Sacred Life &amp; Worship'!O24+'Christian Formation'!O24+'Social Ministry'!O24+Other!O24</f>
        <v>0</v>
      </c>
      <c r="P24" s="29">
        <f t="shared" si="12"/>
        <v>0</v>
      </c>
      <c r="Q24" s="31">
        <f t="shared" si="13"/>
        <v>0</v>
      </c>
      <c r="R24" s="29">
        <f t="shared" si="14"/>
        <v>0</v>
      </c>
      <c r="S24" s="31">
        <f t="shared" si="15"/>
        <v>0</v>
      </c>
      <c r="T24" s="198"/>
      <c r="U24" s="199"/>
      <c r="W24" s="200"/>
      <c r="X24" s="204">
        <f>Administrative!X24+'Buildings &amp; Grounds'!X24+'Sacred Life &amp; Worship'!X24+'Christian Formation'!X24+'Social Ministry'!X24+Other!X24</f>
        <v>0</v>
      </c>
      <c r="Y24" s="204">
        <f>Administrative!Y24+'Buildings &amp; Grounds'!Y24+'Sacred Life &amp; Worship'!Y24+'Christian Formation'!Y24+'Social Ministry'!Y24+Other!Y24</f>
        <v>0</v>
      </c>
      <c r="Z24" s="204">
        <f>Administrative!Z24+'Buildings &amp; Grounds'!Z24+'Sacred Life &amp; Worship'!Z24+'Christian Formation'!Z24+'Social Ministry'!Z24+Other!Z24</f>
        <v>0</v>
      </c>
      <c r="AA24" s="204">
        <f>Administrative!AA24+'Buildings &amp; Grounds'!AA24+'Sacred Life &amp; Worship'!AA24+'Christian Formation'!AA24+'Social Ministry'!AA24+Other!AA24</f>
        <v>0</v>
      </c>
      <c r="AB24" s="204">
        <f>Administrative!AB24+'Buildings &amp; Grounds'!AB24+'Sacred Life &amp; Worship'!AB24+'Christian Formation'!AB24+'Social Ministry'!AB24+Other!AB24</f>
        <v>0</v>
      </c>
      <c r="AC24" s="204">
        <f>Administrative!AC24+'Buildings &amp; Grounds'!AC24+'Sacred Life &amp; Worship'!AC24+'Christian Formation'!AC24+'Social Ministry'!AC24+Other!AC24</f>
        <v>0</v>
      </c>
      <c r="AD24" s="204">
        <f>Administrative!AD24+'Buildings &amp; Grounds'!AD24+'Sacred Life &amp; Worship'!AD24+'Christian Formation'!AD24+'Social Ministry'!AD24+Other!AD24</f>
        <v>0</v>
      </c>
      <c r="AE24" s="204">
        <f>Administrative!AE24+'Buildings &amp; Grounds'!AE24+'Sacred Life &amp; Worship'!AE24+'Christian Formation'!AE24+'Social Ministry'!AE24+Other!AE24</f>
        <v>0</v>
      </c>
      <c r="AF24" s="204">
        <f>Administrative!AF24+'Buildings &amp; Grounds'!AF24+'Sacred Life &amp; Worship'!AF24+'Christian Formation'!AF24+'Social Ministry'!AF24+Other!AF24</f>
        <v>0</v>
      </c>
      <c r="AG24" s="204">
        <f>Administrative!AG24+'Buildings &amp; Grounds'!AG24+'Sacred Life &amp; Worship'!AG24+'Christian Formation'!AG24+'Social Ministry'!AG24+Other!AG24</f>
        <v>0</v>
      </c>
      <c r="AH24" s="204">
        <f>Administrative!AH24+'Buildings &amp; Grounds'!AH24+'Sacred Life &amp; Worship'!AH24+'Christian Formation'!AH24+'Social Ministry'!AH24+Other!AH24</f>
        <v>0</v>
      </c>
      <c r="AI24" s="204">
        <f>Administrative!AI24+'Buildings &amp; Grounds'!AI24+'Sacred Life &amp; Worship'!AI24+'Christian Formation'!AI24+'Social Ministry'!AI24+Other!AI24</f>
        <v>0</v>
      </c>
      <c r="AJ24" s="204">
        <f>Administrative!AJ24+'Buildings &amp; Grounds'!AJ24+'Sacred Life &amp; Worship'!AJ24+'Christian Formation'!AJ24+'Social Ministry'!AJ24+Other!AJ24</f>
        <v>0</v>
      </c>
      <c r="AK24" s="195" t="str">
        <f t="shared" si="16"/>
        <v>In Balance</v>
      </c>
    </row>
    <row r="25" spans="2:37" s="208" customFormat="1" outlineLevel="1" x14ac:dyDescent="0.25">
      <c r="B25" s="172">
        <v>20</v>
      </c>
      <c r="C25" s="205">
        <v>3100</v>
      </c>
      <c r="D25" s="206" t="s">
        <v>661</v>
      </c>
      <c r="E25" s="34">
        <f>SUM(E19:E24)</f>
        <v>0</v>
      </c>
      <c r="F25" s="34">
        <f>SUM(F19:F24)</f>
        <v>0</v>
      </c>
      <c r="G25" s="34">
        <f>SUM(G19:G24)</f>
        <v>0</v>
      </c>
      <c r="H25" s="34">
        <f>SUM(H19:H24)</f>
        <v>0</v>
      </c>
      <c r="I25" s="35"/>
      <c r="J25" s="34"/>
      <c r="K25" s="36"/>
      <c r="L25" s="34"/>
      <c r="M25" s="34"/>
      <c r="N25" s="37"/>
      <c r="O25" s="34">
        <f>SUM(O19:O24)</f>
        <v>0</v>
      </c>
      <c r="P25" s="34">
        <f>SUM(P19:P24)</f>
        <v>0</v>
      </c>
      <c r="Q25" s="36">
        <f t="shared" si="13"/>
        <v>0</v>
      </c>
      <c r="R25" s="34">
        <f>SUM(R19:R24)</f>
        <v>0</v>
      </c>
      <c r="S25" s="36">
        <f t="shared" si="15"/>
        <v>0</v>
      </c>
      <c r="T25" s="206"/>
      <c r="U25" s="207"/>
      <c r="W25" s="209"/>
      <c r="X25" s="34">
        <f t="shared" ref="X25:AJ25" si="17">SUM(X19:X24)</f>
        <v>0</v>
      </c>
      <c r="Y25" s="34">
        <f t="shared" si="17"/>
        <v>0</v>
      </c>
      <c r="Z25" s="34">
        <f t="shared" si="17"/>
        <v>0</v>
      </c>
      <c r="AA25" s="34">
        <f t="shared" si="17"/>
        <v>0</v>
      </c>
      <c r="AB25" s="34">
        <f t="shared" si="17"/>
        <v>0</v>
      </c>
      <c r="AC25" s="34">
        <f t="shared" si="17"/>
        <v>0</v>
      </c>
      <c r="AD25" s="34">
        <f t="shared" si="17"/>
        <v>0</v>
      </c>
      <c r="AE25" s="34">
        <f t="shared" si="17"/>
        <v>0</v>
      </c>
      <c r="AF25" s="34">
        <f t="shared" si="17"/>
        <v>0</v>
      </c>
      <c r="AG25" s="34">
        <f t="shared" si="17"/>
        <v>0</v>
      </c>
      <c r="AH25" s="34">
        <f t="shared" si="17"/>
        <v>0</v>
      </c>
      <c r="AI25" s="34">
        <f t="shared" si="17"/>
        <v>0</v>
      </c>
      <c r="AJ25" s="34">
        <f t="shared" si="17"/>
        <v>0</v>
      </c>
      <c r="AK25" s="210" t="str">
        <f t="shared" si="16"/>
        <v>In Balance</v>
      </c>
    </row>
    <row r="26" spans="2:37" outlineLevel="2" x14ac:dyDescent="0.2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25">
      <c r="B27" s="172">
        <v>22</v>
      </c>
      <c r="C27" s="192">
        <v>3310</v>
      </c>
      <c r="D27" s="193" t="s">
        <v>855</v>
      </c>
      <c r="E27" s="204">
        <f>Administrative!E27+'Buildings &amp; Grounds'!E27+'Sacred Life &amp; Worship'!E27+'Christian Formation'!E27+'Social Ministry'!E27+Other!E27</f>
        <v>0</v>
      </c>
      <c r="F27" s="204">
        <f>Administrative!F27+'Buildings &amp; Grounds'!F27+'Sacred Life &amp; Worship'!F27+'Christian Formation'!F27+'Social Ministry'!F27+Other!F27</f>
        <v>0</v>
      </c>
      <c r="G27" s="204">
        <f>Administrative!G27+'Buildings &amp; Grounds'!G27+'Sacred Life &amp; Worship'!G27+'Christian Formation'!G27+'Social Ministry'!G27+Other!G27</f>
        <v>0</v>
      </c>
      <c r="H27" s="204">
        <f>Administrative!H27+'Buildings &amp; Grounds'!H27+'Sacred Life &amp; Worship'!H27+'Christian Formation'!H27+'Social Ministry'!H27+Other!H27</f>
        <v>0</v>
      </c>
      <c r="I27" s="49"/>
      <c r="J27" s="196"/>
      <c r="K27" s="32"/>
      <c r="L27" s="196"/>
      <c r="M27" s="196"/>
      <c r="N27" s="197"/>
      <c r="O27" s="204">
        <f>Administrative!O27+'Buildings &amp; Grounds'!O27+'Sacred Life &amp; Worship'!O27+'Christian Formation'!O27+'Social Ministry'!O27+Other!O27</f>
        <v>0</v>
      </c>
      <c r="P27" s="29">
        <f t="shared" ref="P27:P30" si="18">ROUND(($O27-$H27),0)</f>
        <v>0</v>
      </c>
      <c r="Q27" s="31">
        <f t="shared" ref="Q27:Q31" si="19">IFERROR(P27/H27, 0)</f>
        <v>0</v>
      </c>
      <c r="R27" s="29">
        <f t="shared" ref="R27:R30" si="20">ROUND(($O27-$F27),0)</f>
        <v>0</v>
      </c>
      <c r="S27" s="31">
        <f t="shared" ref="S27:S31" si="21">IFERROR(R27/F27, 0)</f>
        <v>0</v>
      </c>
      <c r="T27" s="198"/>
      <c r="U27" s="199"/>
      <c r="W27" s="200"/>
      <c r="X27" s="204">
        <f>Administrative!X27+'Buildings &amp; Grounds'!X27+'Sacred Life &amp; Worship'!X27+'Christian Formation'!X27+'Social Ministry'!X27+Other!X27</f>
        <v>0</v>
      </c>
      <c r="Y27" s="204">
        <f>Administrative!Y27+'Buildings &amp; Grounds'!Y27+'Sacred Life &amp; Worship'!Y27+'Christian Formation'!Y27+'Social Ministry'!Y27+Other!Y27</f>
        <v>0</v>
      </c>
      <c r="Z27" s="204">
        <f>Administrative!Z27+'Buildings &amp; Grounds'!Z27+'Sacred Life &amp; Worship'!Z27+'Christian Formation'!Z27+'Social Ministry'!Z27+Other!Z27</f>
        <v>0</v>
      </c>
      <c r="AA27" s="204">
        <f>Administrative!AA27+'Buildings &amp; Grounds'!AA27+'Sacred Life &amp; Worship'!AA27+'Christian Formation'!AA27+'Social Ministry'!AA27+Other!AA27</f>
        <v>0</v>
      </c>
      <c r="AB27" s="204">
        <f>Administrative!AB27+'Buildings &amp; Grounds'!AB27+'Sacred Life &amp; Worship'!AB27+'Christian Formation'!AB27+'Social Ministry'!AB27+Other!AB27</f>
        <v>0</v>
      </c>
      <c r="AC27" s="204">
        <f>Administrative!AC27+'Buildings &amp; Grounds'!AC27+'Sacred Life &amp; Worship'!AC27+'Christian Formation'!AC27+'Social Ministry'!AC27+Other!AC27</f>
        <v>0</v>
      </c>
      <c r="AD27" s="204">
        <f>Administrative!AD27+'Buildings &amp; Grounds'!AD27+'Sacred Life &amp; Worship'!AD27+'Christian Formation'!AD27+'Social Ministry'!AD27+Other!AD27</f>
        <v>0</v>
      </c>
      <c r="AE27" s="204">
        <f>Administrative!AE27+'Buildings &amp; Grounds'!AE27+'Sacred Life &amp; Worship'!AE27+'Christian Formation'!AE27+'Social Ministry'!AE27+Other!AE27</f>
        <v>0</v>
      </c>
      <c r="AF27" s="204">
        <f>Administrative!AF27+'Buildings &amp; Grounds'!AF27+'Sacred Life &amp; Worship'!AF27+'Christian Formation'!AF27+'Social Ministry'!AF27+Other!AF27</f>
        <v>0</v>
      </c>
      <c r="AG27" s="204">
        <f>Administrative!AG27+'Buildings &amp; Grounds'!AG27+'Sacred Life &amp; Worship'!AG27+'Christian Formation'!AG27+'Social Ministry'!AG27+Other!AG27</f>
        <v>0</v>
      </c>
      <c r="AH27" s="204">
        <f>Administrative!AH27+'Buildings &amp; Grounds'!AH27+'Sacred Life &amp; Worship'!AH27+'Christian Formation'!AH27+'Social Ministry'!AH27+Other!AH27</f>
        <v>0</v>
      </c>
      <c r="AI27" s="204">
        <f>Administrative!AI27+'Buildings &amp; Grounds'!AI27+'Sacred Life &amp; Worship'!AI27+'Christian Formation'!AI27+'Social Ministry'!AI27+Other!AI27</f>
        <v>0</v>
      </c>
      <c r="AJ27" s="204">
        <f>Administrative!AJ27+'Buildings &amp; Grounds'!AJ27+'Sacred Life &amp; Worship'!AJ27+'Christian Formation'!AJ27+'Social Ministry'!AJ27+Other!AJ27</f>
        <v>0</v>
      </c>
      <c r="AK27" s="195" t="str">
        <f>IF(AJ27=O27,"In Balance",CONCATENATE("Out of Balance by $",AJ27-O27))</f>
        <v>In Balance</v>
      </c>
    </row>
    <row r="28" spans="2:37" outlineLevel="2" x14ac:dyDescent="0.25">
      <c r="B28" s="172">
        <v>23</v>
      </c>
      <c r="C28" s="192">
        <v>3320</v>
      </c>
      <c r="D28" s="193" t="s">
        <v>857</v>
      </c>
      <c r="E28" s="204">
        <f>Administrative!E28+'Buildings &amp; Grounds'!E28+'Sacred Life &amp; Worship'!E28+'Christian Formation'!E28+'Social Ministry'!E28+Other!E28</f>
        <v>0</v>
      </c>
      <c r="F28" s="204">
        <f>Administrative!F28+'Buildings &amp; Grounds'!F28+'Sacred Life &amp; Worship'!F28+'Christian Formation'!F28+'Social Ministry'!F28+Other!F28</f>
        <v>0</v>
      </c>
      <c r="G28" s="204">
        <f>Administrative!G28+'Buildings &amp; Grounds'!G28+'Sacred Life &amp; Worship'!G28+'Christian Formation'!G28+'Social Ministry'!G28+Other!G28</f>
        <v>0</v>
      </c>
      <c r="H28" s="204">
        <f>Administrative!H28+'Buildings &amp; Grounds'!H28+'Sacred Life &amp; Worship'!H28+'Christian Formation'!H28+'Social Ministry'!H28+Other!H28</f>
        <v>0</v>
      </c>
      <c r="I28" s="49"/>
      <c r="J28" s="196"/>
      <c r="K28" s="32"/>
      <c r="L28" s="196"/>
      <c r="M28" s="196"/>
      <c r="N28" s="197"/>
      <c r="O28" s="204">
        <f>Administrative!O28+'Buildings &amp; Grounds'!O28+'Sacred Life &amp; Worship'!O28+'Christian Formation'!O28+'Social Ministry'!O28+Other!O28</f>
        <v>0</v>
      </c>
      <c r="P28" s="29">
        <f t="shared" si="18"/>
        <v>0</v>
      </c>
      <c r="Q28" s="31">
        <f t="shared" si="19"/>
        <v>0</v>
      </c>
      <c r="R28" s="29">
        <f t="shared" si="20"/>
        <v>0</v>
      </c>
      <c r="S28" s="31">
        <f t="shared" si="21"/>
        <v>0</v>
      </c>
      <c r="T28" s="198"/>
      <c r="U28" s="199"/>
      <c r="W28" s="200"/>
      <c r="X28" s="204">
        <f>Administrative!X28+'Buildings &amp; Grounds'!X28+'Sacred Life &amp; Worship'!X28+'Christian Formation'!X28+'Social Ministry'!X28+Other!X28</f>
        <v>0</v>
      </c>
      <c r="Y28" s="204">
        <f>Administrative!Y28+'Buildings &amp; Grounds'!Y28+'Sacred Life &amp; Worship'!Y28+'Christian Formation'!Y28+'Social Ministry'!Y28+Other!Y28</f>
        <v>0</v>
      </c>
      <c r="Z28" s="204">
        <f>Administrative!Z28+'Buildings &amp; Grounds'!Z28+'Sacred Life &amp; Worship'!Z28+'Christian Formation'!Z28+'Social Ministry'!Z28+Other!Z28</f>
        <v>0</v>
      </c>
      <c r="AA28" s="204">
        <f>Administrative!AA28+'Buildings &amp; Grounds'!AA28+'Sacred Life &amp; Worship'!AA28+'Christian Formation'!AA28+'Social Ministry'!AA28+Other!AA28</f>
        <v>0</v>
      </c>
      <c r="AB28" s="204">
        <f>Administrative!AB28+'Buildings &amp; Grounds'!AB28+'Sacred Life &amp; Worship'!AB28+'Christian Formation'!AB28+'Social Ministry'!AB28+Other!AB28</f>
        <v>0</v>
      </c>
      <c r="AC28" s="204">
        <f>Administrative!AC28+'Buildings &amp; Grounds'!AC28+'Sacred Life &amp; Worship'!AC28+'Christian Formation'!AC28+'Social Ministry'!AC28+Other!AC28</f>
        <v>0</v>
      </c>
      <c r="AD28" s="204">
        <f>Administrative!AD28+'Buildings &amp; Grounds'!AD28+'Sacred Life &amp; Worship'!AD28+'Christian Formation'!AD28+'Social Ministry'!AD28+Other!AD28</f>
        <v>0</v>
      </c>
      <c r="AE28" s="204">
        <f>Administrative!AE28+'Buildings &amp; Grounds'!AE28+'Sacred Life &amp; Worship'!AE28+'Christian Formation'!AE28+'Social Ministry'!AE28+Other!AE28</f>
        <v>0</v>
      </c>
      <c r="AF28" s="204">
        <f>Administrative!AF28+'Buildings &amp; Grounds'!AF28+'Sacred Life &amp; Worship'!AF28+'Christian Formation'!AF28+'Social Ministry'!AF28+Other!AF28</f>
        <v>0</v>
      </c>
      <c r="AG28" s="204">
        <f>Administrative!AG28+'Buildings &amp; Grounds'!AG28+'Sacred Life &amp; Worship'!AG28+'Christian Formation'!AG28+'Social Ministry'!AG28+Other!AG28</f>
        <v>0</v>
      </c>
      <c r="AH28" s="204">
        <f>Administrative!AH28+'Buildings &amp; Grounds'!AH28+'Sacred Life &amp; Worship'!AH28+'Christian Formation'!AH28+'Social Ministry'!AH28+Other!AH28</f>
        <v>0</v>
      </c>
      <c r="AI28" s="204">
        <f>Administrative!AI28+'Buildings &amp; Grounds'!AI28+'Sacred Life &amp; Worship'!AI28+'Christian Formation'!AI28+'Social Ministry'!AI28+Other!AI28</f>
        <v>0</v>
      </c>
      <c r="AJ28" s="204">
        <f>Administrative!AJ28+'Buildings &amp; Grounds'!AJ28+'Sacred Life &amp; Worship'!AJ28+'Christian Formation'!AJ28+'Social Ministry'!AJ28+Other!AJ28</f>
        <v>0</v>
      </c>
      <c r="AK28" s="195" t="str">
        <f>IF(AJ28=O28,"In Balance",CONCATENATE("Out of Balance by $",AJ28-O28))</f>
        <v>In Balance</v>
      </c>
    </row>
    <row r="29" spans="2:37" outlineLevel="2" x14ac:dyDescent="0.25">
      <c r="B29" s="172">
        <v>24</v>
      </c>
      <c r="C29" s="192">
        <v>3330</v>
      </c>
      <c r="D29" s="193" t="s">
        <v>858</v>
      </c>
      <c r="E29" s="204">
        <f>Administrative!E29+'Buildings &amp; Grounds'!E29+'Sacred Life &amp; Worship'!E29+'Christian Formation'!E29+'Social Ministry'!E29+Other!E29</f>
        <v>0</v>
      </c>
      <c r="F29" s="204">
        <f>Administrative!F29+'Buildings &amp; Grounds'!F29+'Sacred Life &amp; Worship'!F29+'Christian Formation'!F29+'Social Ministry'!F29+Other!F29</f>
        <v>0</v>
      </c>
      <c r="G29" s="204">
        <f>Administrative!G29+'Buildings &amp; Grounds'!G29+'Sacred Life &amp; Worship'!G29+'Christian Formation'!G29+'Social Ministry'!G29+Other!G29</f>
        <v>0</v>
      </c>
      <c r="H29" s="204">
        <f>Administrative!H29+'Buildings &amp; Grounds'!H29+'Sacred Life &amp; Worship'!H29+'Christian Formation'!H29+'Social Ministry'!H29+Other!H29</f>
        <v>0</v>
      </c>
      <c r="I29" s="49"/>
      <c r="J29" s="196"/>
      <c r="K29" s="32"/>
      <c r="L29" s="196"/>
      <c r="M29" s="196"/>
      <c r="N29" s="197"/>
      <c r="O29" s="204">
        <f>Administrative!O29+'Buildings &amp; Grounds'!O29+'Sacred Life &amp; Worship'!O29+'Christian Formation'!O29+'Social Ministry'!O29+Other!O29</f>
        <v>0</v>
      </c>
      <c r="P29" s="29">
        <f t="shared" si="18"/>
        <v>0</v>
      </c>
      <c r="Q29" s="31">
        <f t="shared" si="19"/>
        <v>0</v>
      </c>
      <c r="R29" s="29">
        <f t="shared" si="20"/>
        <v>0</v>
      </c>
      <c r="S29" s="31">
        <f t="shared" si="21"/>
        <v>0</v>
      </c>
      <c r="T29" s="198"/>
      <c r="U29" s="199"/>
      <c r="W29" s="200"/>
      <c r="X29" s="204">
        <f>Administrative!X29+'Buildings &amp; Grounds'!X29+'Sacred Life &amp; Worship'!X29+'Christian Formation'!X29+'Social Ministry'!X29+Other!X29</f>
        <v>0</v>
      </c>
      <c r="Y29" s="204">
        <f>Administrative!Y29+'Buildings &amp; Grounds'!Y29+'Sacred Life &amp; Worship'!Y29+'Christian Formation'!Y29+'Social Ministry'!Y29+Other!Y29</f>
        <v>0</v>
      </c>
      <c r="Z29" s="204">
        <f>Administrative!Z29+'Buildings &amp; Grounds'!Z29+'Sacred Life &amp; Worship'!Z29+'Christian Formation'!Z29+'Social Ministry'!Z29+Other!Z29</f>
        <v>0</v>
      </c>
      <c r="AA29" s="204">
        <f>Administrative!AA29+'Buildings &amp; Grounds'!AA29+'Sacred Life &amp; Worship'!AA29+'Christian Formation'!AA29+'Social Ministry'!AA29+Other!AA29</f>
        <v>0</v>
      </c>
      <c r="AB29" s="204">
        <f>Administrative!AB29+'Buildings &amp; Grounds'!AB29+'Sacred Life &amp; Worship'!AB29+'Christian Formation'!AB29+'Social Ministry'!AB29+Other!AB29</f>
        <v>0</v>
      </c>
      <c r="AC29" s="204">
        <f>Administrative!AC29+'Buildings &amp; Grounds'!AC29+'Sacred Life &amp; Worship'!AC29+'Christian Formation'!AC29+'Social Ministry'!AC29+Other!AC29</f>
        <v>0</v>
      </c>
      <c r="AD29" s="204">
        <f>Administrative!AD29+'Buildings &amp; Grounds'!AD29+'Sacred Life &amp; Worship'!AD29+'Christian Formation'!AD29+'Social Ministry'!AD29+Other!AD29</f>
        <v>0</v>
      </c>
      <c r="AE29" s="204">
        <f>Administrative!AE29+'Buildings &amp; Grounds'!AE29+'Sacred Life &amp; Worship'!AE29+'Christian Formation'!AE29+'Social Ministry'!AE29+Other!AE29</f>
        <v>0</v>
      </c>
      <c r="AF29" s="204">
        <f>Administrative!AF29+'Buildings &amp; Grounds'!AF29+'Sacred Life &amp; Worship'!AF29+'Christian Formation'!AF29+'Social Ministry'!AF29+Other!AF29</f>
        <v>0</v>
      </c>
      <c r="AG29" s="204">
        <f>Administrative!AG29+'Buildings &amp; Grounds'!AG29+'Sacred Life &amp; Worship'!AG29+'Christian Formation'!AG29+'Social Ministry'!AG29+Other!AG29</f>
        <v>0</v>
      </c>
      <c r="AH29" s="204">
        <f>Administrative!AH29+'Buildings &amp; Grounds'!AH29+'Sacred Life &amp; Worship'!AH29+'Christian Formation'!AH29+'Social Ministry'!AH29+Other!AH29</f>
        <v>0</v>
      </c>
      <c r="AI29" s="204">
        <f>Administrative!AI29+'Buildings &amp; Grounds'!AI29+'Sacred Life &amp; Worship'!AI29+'Christian Formation'!AI29+'Social Ministry'!AI29+Other!AI29</f>
        <v>0</v>
      </c>
      <c r="AJ29" s="204">
        <f>Administrative!AJ29+'Buildings &amp; Grounds'!AJ29+'Sacred Life &amp; Worship'!AJ29+'Christian Formation'!AJ29+'Social Ministry'!AJ29+Other!AJ29</f>
        <v>0</v>
      </c>
      <c r="AK29" s="195" t="str">
        <f>IF(AJ29=O29,"In Balance",CONCATENATE("Out of Balance by $",AJ29-O29))</f>
        <v>In Balance</v>
      </c>
    </row>
    <row r="30" spans="2:37" outlineLevel="2" x14ac:dyDescent="0.25">
      <c r="B30" s="172">
        <v>25</v>
      </c>
      <c r="C30" s="192">
        <v>3390</v>
      </c>
      <c r="D30" s="193" t="s">
        <v>856</v>
      </c>
      <c r="E30" s="204">
        <f>Administrative!E30+'Buildings &amp; Grounds'!E30+'Sacred Life &amp; Worship'!E30+'Christian Formation'!E30+'Social Ministry'!E30+Other!E30</f>
        <v>0</v>
      </c>
      <c r="F30" s="204">
        <f>Administrative!F30+'Buildings &amp; Grounds'!F30+'Sacred Life &amp; Worship'!F30+'Christian Formation'!F30+'Social Ministry'!F30+Other!F30</f>
        <v>0</v>
      </c>
      <c r="G30" s="204">
        <f>Administrative!G30+'Buildings &amp; Grounds'!G30+'Sacred Life &amp; Worship'!G30+'Christian Formation'!G30+'Social Ministry'!G30+Other!G30</f>
        <v>0</v>
      </c>
      <c r="H30" s="204">
        <f>Administrative!H30+'Buildings &amp; Grounds'!H30+'Sacred Life &amp; Worship'!H30+'Christian Formation'!H30+'Social Ministry'!H30+Other!H30</f>
        <v>0</v>
      </c>
      <c r="I30" s="49"/>
      <c r="J30" s="196"/>
      <c r="K30" s="32"/>
      <c r="L30" s="196"/>
      <c r="M30" s="196"/>
      <c r="N30" s="197"/>
      <c r="O30" s="204">
        <f>Administrative!O30+'Buildings &amp; Grounds'!O30+'Sacred Life &amp; Worship'!O30+'Christian Formation'!O30+'Social Ministry'!O30+Other!O30</f>
        <v>0</v>
      </c>
      <c r="P30" s="29">
        <f t="shared" si="18"/>
        <v>0</v>
      </c>
      <c r="Q30" s="31">
        <f t="shared" si="19"/>
        <v>0</v>
      </c>
      <c r="R30" s="29">
        <f t="shared" si="20"/>
        <v>0</v>
      </c>
      <c r="S30" s="31">
        <f t="shared" si="21"/>
        <v>0</v>
      </c>
      <c r="T30" s="198"/>
      <c r="U30" s="199"/>
      <c r="W30" s="200"/>
      <c r="X30" s="204">
        <f>Administrative!X30+'Buildings &amp; Grounds'!X30+'Sacred Life &amp; Worship'!X30+'Christian Formation'!X30+'Social Ministry'!X30+Other!X30</f>
        <v>0</v>
      </c>
      <c r="Y30" s="204">
        <f>Administrative!Y30+'Buildings &amp; Grounds'!Y30+'Sacred Life &amp; Worship'!Y30+'Christian Formation'!Y30+'Social Ministry'!Y30+Other!Y30</f>
        <v>0</v>
      </c>
      <c r="Z30" s="204">
        <f>Administrative!Z30+'Buildings &amp; Grounds'!Z30+'Sacred Life &amp; Worship'!Z30+'Christian Formation'!Z30+'Social Ministry'!Z30+Other!Z30</f>
        <v>0</v>
      </c>
      <c r="AA30" s="204">
        <f>Administrative!AA30+'Buildings &amp; Grounds'!AA30+'Sacred Life &amp; Worship'!AA30+'Christian Formation'!AA30+'Social Ministry'!AA30+Other!AA30</f>
        <v>0</v>
      </c>
      <c r="AB30" s="204">
        <f>Administrative!AB30+'Buildings &amp; Grounds'!AB30+'Sacred Life &amp; Worship'!AB30+'Christian Formation'!AB30+'Social Ministry'!AB30+Other!AB30</f>
        <v>0</v>
      </c>
      <c r="AC30" s="204">
        <f>Administrative!AC30+'Buildings &amp; Grounds'!AC30+'Sacred Life &amp; Worship'!AC30+'Christian Formation'!AC30+'Social Ministry'!AC30+Other!AC30</f>
        <v>0</v>
      </c>
      <c r="AD30" s="204">
        <f>Administrative!AD30+'Buildings &amp; Grounds'!AD30+'Sacred Life &amp; Worship'!AD30+'Christian Formation'!AD30+'Social Ministry'!AD30+Other!AD30</f>
        <v>0</v>
      </c>
      <c r="AE30" s="204">
        <f>Administrative!AE30+'Buildings &amp; Grounds'!AE30+'Sacred Life &amp; Worship'!AE30+'Christian Formation'!AE30+'Social Ministry'!AE30+Other!AE30</f>
        <v>0</v>
      </c>
      <c r="AF30" s="204">
        <f>Administrative!AF30+'Buildings &amp; Grounds'!AF30+'Sacred Life &amp; Worship'!AF30+'Christian Formation'!AF30+'Social Ministry'!AF30+Other!AF30</f>
        <v>0</v>
      </c>
      <c r="AG30" s="204">
        <f>Administrative!AG30+'Buildings &amp; Grounds'!AG30+'Sacred Life &amp; Worship'!AG30+'Christian Formation'!AG30+'Social Ministry'!AG30+Other!AG30</f>
        <v>0</v>
      </c>
      <c r="AH30" s="204">
        <f>Administrative!AH30+'Buildings &amp; Grounds'!AH30+'Sacred Life &amp; Worship'!AH30+'Christian Formation'!AH30+'Social Ministry'!AH30+Other!AH30</f>
        <v>0</v>
      </c>
      <c r="AI30" s="204">
        <f>Administrative!AI30+'Buildings &amp; Grounds'!AI30+'Sacred Life &amp; Worship'!AI30+'Christian Formation'!AI30+'Social Ministry'!AI30+Other!AI30</f>
        <v>0</v>
      </c>
      <c r="AJ30" s="204">
        <f>Administrative!AJ30+'Buildings &amp; Grounds'!AJ30+'Sacred Life &amp; Worship'!AJ30+'Christian Formation'!AJ30+'Social Ministry'!AJ30+Other!AJ30</f>
        <v>0</v>
      </c>
      <c r="AK30" s="195" t="str">
        <f>IF(AJ30=O30,"In Balance",CONCATENATE("Out of Balance by $",AJ30-O30))</f>
        <v>In Balance</v>
      </c>
    </row>
    <row r="31" spans="2:37" s="208" customFormat="1" outlineLevel="1" x14ac:dyDescent="0.25">
      <c r="B31" s="172">
        <v>26</v>
      </c>
      <c r="C31" s="205">
        <v>3300</v>
      </c>
      <c r="D31" s="206" t="s">
        <v>659</v>
      </c>
      <c r="E31" s="34">
        <f t="shared" ref="E31:H31" si="22">SUM(E27:E30)</f>
        <v>0</v>
      </c>
      <c r="F31" s="34">
        <f t="shared" si="22"/>
        <v>0</v>
      </c>
      <c r="G31" s="34">
        <f t="shared" si="22"/>
        <v>0</v>
      </c>
      <c r="H31" s="34">
        <f t="shared" si="22"/>
        <v>0</v>
      </c>
      <c r="I31" s="35"/>
      <c r="J31" s="34"/>
      <c r="K31" s="36"/>
      <c r="L31" s="34"/>
      <c r="M31" s="34"/>
      <c r="N31" s="37"/>
      <c r="O31" s="34">
        <f>SUM(O27:O30)</f>
        <v>0</v>
      </c>
      <c r="P31" s="34">
        <f>SUM(P27:P30)</f>
        <v>0</v>
      </c>
      <c r="Q31" s="36">
        <f t="shared" si="19"/>
        <v>0</v>
      </c>
      <c r="R31" s="34">
        <f>SUM(R27:R30)</f>
        <v>0</v>
      </c>
      <c r="S31" s="36">
        <f t="shared" si="21"/>
        <v>0</v>
      </c>
      <c r="T31" s="206"/>
      <c r="U31" s="207"/>
      <c r="W31" s="209"/>
      <c r="X31" s="34">
        <f t="shared" ref="X31:AJ31" si="23">SUM(X27:X30)</f>
        <v>0</v>
      </c>
      <c r="Y31" s="34">
        <f t="shared" si="23"/>
        <v>0</v>
      </c>
      <c r="Z31" s="34">
        <f t="shared" si="23"/>
        <v>0</v>
      </c>
      <c r="AA31" s="34">
        <f t="shared" si="23"/>
        <v>0</v>
      </c>
      <c r="AB31" s="34">
        <f t="shared" si="23"/>
        <v>0</v>
      </c>
      <c r="AC31" s="34">
        <f t="shared" si="23"/>
        <v>0</v>
      </c>
      <c r="AD31" s="34">
        <f t="shared" si="23"/>
        <v>0</v>
      </c>
      <c r="AE31" s="34">
        <f t="shared" si="23"/>
        <v>0</v>
      </c>
      <c r="AF31" s="34">
        <f t="shared" si="23"/>
        <v>0</v>
      </c>
      <c r="AG31" s="34">
        <f t="shared" si="23"/>
        <v>0</v>
      </c>
      <c r="AH31" s="34">
        <f t="shared" si="23"/>
        <v>0</v>
      </c>
      <c r="AI31" s="34">
        <f t="shared" si="23"/>
        <v>0</v>
      </c>
      <c r="AJ31" s="34">
        <f t="shared" si="23"/>
        <v>0</v>
      </c>
      <c r="AK31" s="210" t="str">
        <f>IF(AJ31=O31,"In Balance",CONCATENATE("Out of Balance by $",AJ31-O31))</f>
        <v>In Balance</v>
      </c>
    </row>
    <row r="32" spans="2:37" outlineLevel="2" x14ac:dyDescent="0.2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25">
      <c r="B33" s="172">
        <v>28</v>
      </c>
      <c r="C33" s="192">
        <v>3410</v>
      </c>
      <c r="D33" s="193" t="s">
        <v>611</v>
      </c>
      <c r="E33" s="204">
        <f>Administrative!E33+'Buildings &amp; Grounds'!E33+'Sacred Life &amp; Worship'!E33+'Christian Formation'!E33+'Social Ministry'!E33+Other!E33</f>
        <v>0</v>
      </c>
      <c r="F33" s="204">
        <f>Administrative!F33+'Buildings &amp; Grounds'!F33+'Sacred Life &amp; Worship'!F33+'Christian Formation'!F33+'Social Ministry'!F33+Other!F33</f>
        <v>0</v>
      </c>
      <c r="G33" s="204">
        <f>Administrative!G33+'Buildings &amp; Grounds'!G33+'Sacred Life &amp; Worship'!G33+'Christian Formation'!G33+'Social Ministry'!G33+Other!G33</f>
        <v>0</v>
      </c>
      <c r="H33" s="204">
        <f>Administrative!H33+'Buildings &amp; Grounds'!H33+'Sacred Life &amp; Worship'!H33+'Christian Formation'!H33+'Social Ministry'!H33+Other!H33</f>
        <v>0</v>
      </c>
      <c r="I33" s="49"/>
      <c r="J33" s="196"/>
      <c r="K33" s="32"/>
      <c r="L33" s="196"/>
      <c r="M33" s="196"/>
      <c r="N33" s="197"/>
      <c r="O33" s="204">
        <f>Administrative!O33+'Buildings &amp; Grounds'!O33+'Sacred Life &amp; Worship'!O33+'Christian Formation'!O33+'Social Ministry'!O33+Other!O33</f>
        <v>0</v>
      </c>
      <c r="P33" s="29">
        <f t="shared" ref="P33:P37" si="24">ROUND(($O33-$H33),0)</f>
        <v>0</v>
      </c>
      <c r="Q33" s="31">
        <f t="shared" ref="Q33:Q37" si="25">IFERROR(P33/H33, 0)</f>
        <v>0</v>
      </c>
      <c r="R33" s="29">
        <f t="shared" ref="R33:R37" si="26">ROUND(($O33-$F33),0)</f>
        <v>0</v>
      </c>
      <c r="S33" s="31">
        <f t="shared" ref="S33:S37" si="27">IFERROR(R33/F33, 0)</f>
        <v>0</v>
      </c>
      <c r="T33" s="198"/>
      <c r="U33" s="199"/>
      <c r="W33" s="200"/>
      <c r="X33" s="204">
        <f>Administrative!X33+'Buildings &amp; Grounds'!X33+'Sacred Life &amp; Worship'!X33+'Christian Formation'!X33+'Social Ministry'!X33+Other!X33</f>
        <v>0</v>
      </c>
      <c r="Y33" s="204">
        <f>Administrative!Y33+'Buildings &amp; Grounds'!Y33+'Sacred Life &amp; Worship'!Y33+'Christian Formation'!Y33+'Social Ministry'!Y33+Other!Y33</f>
        <v>0</v>
      </c>
      <c r="Z33" s="204">
        <f>Administrative!Z33+'Buildings &amp; Grounds'!Z33+'Sacred Life &amp; Worship'!Z33+'Christian Formation'!Z33+'Social Ministry'!Z33+Other!Z33</f>
        <v>0</v>
      </c>
      <c r="AA33" s="204">
        <f>Administrative!AA33+'Buildings &amp; Grounds'!AA33+'Sacred Life &amp; Worship'!AA33+'Christian Formation'!AA33+'Social Ministry'!AA33+Other!AA33</f>
        <v>0</v>
      </c>
      <c r="AB33" s="204">
        <f>Administrative!AB33+'Buildings &amp; Grounds'!AB33+'Sacred Life &amp; Worship'!AB33+'Christian Formation'!AB33+'Social Ministry'!AB33+Other!AB33</f>
        <v>0</v>
      </c>
      <c r="AC33" s="204">
        <f>Administrative!AC33+'Buildings &amp; Grounds'!AC33+'Sacred Life &amp; Worship'!AC33+'Christian Formation'!AC33+'Social Ministry'!AC33+Other!AC33</f>
        <v>0</v>
      </c>
      <c r="AD33" s="204">
        <f>Administrative!AD33+'Buildings &amp; Grounds'!AD33+'Sacred Life &amp; Worship'!AD33+'Christian Formation'!AD33+'Social Ministry'!AD33+Other!AD33</f>
        <v>0</v>
      </c>
      <c r="AE33" s="204">
        <f>Administrative!AE33+'Buildings &amp; Grounds'!AE33+'Sacred Life &amp; Worship'!AE33+'Christian Formation'!AE33+'Social Ministry'!AE33+Other!AE33</f>
        <v>0</v>
      </c>
      <c r="AF33" s="204">
        <f>Administrative!AF33+'Buildings &amp; Grounds'!AF33+'Sacred Life &amp; Worship'!AF33+'Christian Formation'!AF33+'Social Ministry'!AF33+Other!AF33</f>
        <v>0</v>
      </c>
      <c r="AG33" s="204">
        <f>Administrative!AG33+'Buildings &amp; Grounds'!AG33+'Sacred Life &amp; Worship'!AG33+'Christian Formation'!AG33+'Social Ministry'!AG33+Other!AG33</f>
        <v>0</v>
      </c>
      <c r="AH33" s="204">
        <f>Administrative!AH33+'Buildings &amp; Grounds'!AH33+'Sacred Life &amp; Worship'!AH33+'Christian Formation'!AH33+'Social Ministry'!AH33+Other!AH33</f>
        <v>0</v>
      </c>
      <c r="AI33" s="204">
        <f>Administrative!AI33+'Buildings &amp; Grounds'!AI33+'Sacred Life &amp; Worship'!AI33+'Christian Formation'!AI33+'Social Ministry'!AI33+Other!AI33</f>
        <v>0</v>
      </c>
      <c r="AJ33" s="204">
        <f>Administrative!AJ33+'Buildings &amp; Grounds'!AJ33+'Sacred Life &amp; Worship'!AJ33+'Christian Formation'!AJ33+'Social Ministry'!AJ33+Other!AJ33</f>
        <v>0</v>
      </c>
      <c r="AK33" s="195" t="str">
        <f t="shared" ref="AK33:AK50" si="28">IF(AJ33=O33,"In Balance",CONCATENATE("Out of Balance by $",AJ33-O33))</f>
        <v>In Balance</v>
      </c>
    </row>
    <row r="34" spans="2:37" outlineLevel="2" x14ac:dyDescent="0.25">
      <c r="B34" s="172">
        <v>29</v>
      </c>
      <c r="C34" s="192">
        <v>3420</v>
      </c>
      <c r="D34" s="193" t="s">
        <v>658</v>
      </c>
      <c r="E34" s="204">
        <f>Administrative!E34+'Buildings &amp; Grounds'!E34+'Sacred Life &amp; Worship'!E34+'Christian Formation'!E34+'Social Ministry'!E34+Other!E34</f>
        <v>0</v>
      </c>
      <c r="F34" s="204">
        <f>Administrative!F34+'Buildings &amp; Grounds'!F34+'Sacred Life &amp; Worship'!F34+'Christian Formation'!F34+'Social Ministry'!F34+Other!F34</f>
        <v>0</v>
      </c>
      <c r="G34" s="204">
        <f>Administrative!G34+'Buildings &amp; Grounds'!G34+'Sacred Life &amp; Worship'!G34+'Christian Formation'!G34+'Social Ministry'!G34+Other!G34</f>
        <v>0</v>
      </c>
      <c r="H34" s="204">
        <f>Administrative!H34+'Buildings &amp; Grounds'!H34+'Sacred Life &amp; Worship'!H34+'Christian Formation'!H34+'Social Ministry'!H34+Other!H34</f>
        <v>0</v>
      </c>
      <c r="I34" s="49"/>
      <c r="J34" s="196"/>
      <c r="K34" s="32"/>
      <c r="L34" s="196"/>
      <c r="M34" s="196"/>
      <c r="N34" s="197"/>
      <c r="O34" s="204">
        <f>Administrative!O34+'Buildings &amp; Grounds'!O34+'Sacred Life &amp; Worship'!O34+'Christian Formation'!O34+'Social Ministry'!O34+Other!O34</f>
        <v>0</v>
      </c>
      <c r="P34" s="29">
        <f t="shared" si="24"/>
        <v>0</v>
      </c>
      <c r="Q34" s="31">
        <f t="shared" si="25"/>
        <v>0</v>
      </c>
      <c r="R34" s="29">
        <f t="shared" si="26"/>
        <v>0</v>
      </c>
      <c r="S34" s="31">
        <f t="shared" si="27"/>
        <v>0</v>
      </c>
      <c r="T34" s="198"/>
      <c r="U34" s="199"/>
      <c r="W34" s="200"/>
      <c r="X34" s="204">
        <f>Administrative!X34+'Buildings &amp; Grounds'!X34+'Sacred Life &amp; Worship'!X34+'Christian Formation'!X34+'Social Ministry'!X34+Other!X34</f>
        <v>0</v>
      </c>
      <c r="Y34" s="204">
        <f>Administrative!Y34+'Buildings &amp; Grounds'!Y34+'Sacred Life &amp; Worship'!Y34+'Christian Formation'!Y34+'Social Ministry'!Y34+Other!Y34</f>
        <v>0</v>
      </c>
      <c r="Z34" s="204">
        <f>Administrative!Z34+'Buildings &amp; Grounds'!Z34+'Sacred Life &amp; Worship'!Z34+'Christian Formation'!Z34+'Social Ministry'!Z34+Other!Z34</f>
        <v>0</v>
      </c>
      <c r="AA34" s="204">
        <f>Administrative!AA34+'Buildings &amp; Grounds'!AA34+'Sacred Life &amp; Worship'!AA34+'Christian Formation'!AA34+'Social Ministry'!AA34+Other!AA34</f>
        <v>0</v>
      </c>
      <c r="AB34" s="204">
        <f>Administrative!AB34+'Buildings &amp; Grounds'!AB34+'Sacred Life &amp; Worship'!AB34+'Christian Formation'!AB34+'Social Ministry'!AB34+Other!AB34</f>
        <v>0</v>
      </c>
      <c r="AC34" s="204">
        <f>Administrative!AC34+'Buildings &amp; Grounds'!AC34+'Sacred Life &amp; Worship'!AC34+'Christian Formation'!AC34+'Social Ministry'!AC34+Other!AC34</f>
        <v>0</v>
      </c>
      <c r="AD34" s="204">
        <f>Administrative!AD34+'Buildings &amp; Grounds'!AD34+'Sacred Life &amp; Worship'!AD34+'Christian Formation'!AD34+'Social Ministry'!AD34+Other!AD34</f>
        <v>0</v>
      </c>
      <c r="AE34" s="204">
        <f>Administrative!AE34+'Buildings &amp; Grounds'!AE34+'Sacred Life &amp; Worship'!AE34+'Christian Formation'!AE34+'Social Ministry'!AE34+Other!AE34</f>
        <v>0</v>
      </c>
      <c r="AF34" s="204">
        <f>Administrative!AF34+'Buildings &amp; Grounds'!AF34+'Sacred Life &amp; Worship'!AF34+'Christian Formation'!AF34+'Social Ministry'!AF34+Other!AF34</f>
        <v>0</v>
      </c>
      <c r="AG34" s="204">
        <f>Administrative!AG34+'Buildings &amp; Grounds'!AG34+'Sacred Life &amp; Worship'!AG34+'Christian Formation'!AG34+'Social Ministry'!AG34+Other!AG34</f>
        <v>0</v>
      </c>
      <c r="AH34" s="204">
        <f>Administrative!AH34+'Buildings &amp; Grounds'!AH34+'Sacred Life &amp; Worship'!AH34+'Christian Formation'!AH34+'Social Ministry'!AH34+Other!AH34</f>
        <v>0</v>
      </c>
      <c r="AI34" s="204">
        <f>Administrative!AI34+'Buildings &amp; Grounds'!AI34+'Sacred Life &amp; Worship'!AI34+'Christian Formation'!AI34+'Social Ministry'!AI34+Other!AI34</f>
        <v>0</v>
      </c>
      <c r="AJ34" s="204">
        <f>Administrative!AJ34+'Buildings &amp; Grounds'!AJ34+'Sacred Life &amp; Worship'!AJ34+'Christian Formation'!AJ34+'Social Ministry'!AJ34+Other!AJ34</f>
        <v>0</v>
      </c>
      <c r="AK34" s="195" t="str">
        <f t="shared" si="28"/>
        <v>In Balance</v>
      </c>
    </row>
    <row r="35" spans="2:37" outlineLevel="2" x14ac:dyDescent="0.25">
      <c r="B35" s="172">
        <v>30</v>
      </c>
      <c r="C35" s="192">
        <v>3440</v>
      </c>
      <c r="D35" s="193" t="s">
        <v>657</v>
      </c>
      <c r="E35" s="204">
        <f>Administrative!E35+'Buildings &amp; Grounds'!E35+'Sacred Life &amp; Worship'!E35+'Christian Formation'!E35+'Social Ministry'!E35+Other!E35</f>
        <v>0</v>
      </c>
      <c r="F35" s="204">
        <f>Administrative!F35+'Buildings &amp; Grounds'!F35+'Sacred Life &amp; Worship'!F35+'Christian Formation'!F35+'Social Ministry'!F35+Other!F35</f>
        <v>0</v>
      </c>
      <c r="G35" s="204">
        <f>Administrative!G35+'Buildings &amp; Grounds'!G35+'Sacred Life &amp; Worship'!G35+'Christian Formation'!G35+'Social Ministry'!G35+Other!G35</f>
        <v>0</v>
      </c>
      <c r="H35" s="204">
        <f>Administrative!H35+'Buildings &amp; Grounds'!H35+'Sacred Life &amp; Worship'!H35+'Christian Formation'!H35+'Social Ministry'!H35+Other!H35</f>
        <v>0</v>
      </c>
      <c r="I35" s="49"/>
      <c r="J35" s="196"/>
      <c r="K35" s="32"/>
      <c r="L35" s="196"/>
      <c r="M35" s="196"/>
      <c r="N35" s="197"/>
      <c r="O35" s="204">
        <f>Administrative!O35+'Buildings &amp; Grounds'!O35+'Sacred Life &amp; Worship'!O35+'Christian Formation'!O35+'Social Ministry'!O35+Other!O35</f>
        <v>0</v>
      </c>
      <c r="P35" s="29">
        <f t="shared" si="24"/>
        <v>0</v>
      </c>
      <c r="Q35" s="31">
        <f t="shared" si="25"/>
        <v>0</v>
      </c>
      <c r="R35" s="29">
        <f t="shared" si="26"/>
        <v>0</v>
      </c>
      <c r="S35" s="31">
        <f t="shared" si="27"/>
        <v>0</v>
      </c>
      <c r="T35" s="198"/>
      <c r="U35" s="199"/>
      <c r="W35" s="200"/>
      <c r="X35" s="204">
        <f>Administrative!X35+'Buildings &amp; Grounds'!X35+'Sacred Life &amp; Worship'!X35+'Christian Formation'!X35+'Social Ministry'!X35+Other!X35</f>
        <v>0</v>
      </c>
      <c r="Y35" s="204">
        <f>Administrative!Y35+'Buildings &amp; Grounds'!Y35+'Sacred Life &amp; Worship'!Y35+'Christian Formation'!Y35+'Social Ministry'!Y35+Other!Y35</f>
        <v>0</v>
      </c>
      <c r="Z35" s="204">
        <f>Administrative!Z35+'Buildings &amp; Grounds'!Z35+'Sacred Life &amp; Worship'!Z35+'Christian Formation'!Z35+'Social Ministry'!Z35+Other!Z35</f>
        <v>0</v>
      </c>
      <c r="AA35" s="204">
        <f>Administrative!AA35+'Buildings &amp; Grounds'!AA35+'Sacred Life &amp; Worship'!AA35+'Christian Formation'!AA35+'Social Ministry'!AA35+Other!AA35</f>
        <v>0</v>
      </c>
      <c r="AB35" s="204">
        <f>Administrative!AB35+'Buildings &amp; Grounds'!AB35+'Sacred Life &amp; Worship'!AB35+'Christian Formation'!AB35+'Social Ministry'!AB35+Other!AB35</f>
        <v>0</v>
      </c>
      <c r="AC35" s="204">
        <f>Administrative!AC35+'Buildings &amp; Grounds'!AC35+'Sacred Life &amp; Worship'!AC35+'Christian Formation'!AC35+'Social Ministry'!AC35+Other!AC35</f>
        <v>0</v>
      </c>
      <c r="AD35" s="204">
        <f>Administrative!AD35+'Buildings &amp; Grounds'!AD35+'Sacred Life &amp; Worship'!AD35+'Christian Formation'!AD35+'Social Ministry'!AD35+Other!AD35</f>
        <v>0</v>
      </c>
      <c r="AE35" s="204">
        <f>Administrative!AE35+'Buildings &amp; Grounds'!AE35+'Sacred Life &amp; Worship'!AE35+'Christian Formation'!AE35+'Social Ministry'!AE35+Other!AE35</f>
        <v>0</v>
      </c>
      <c r="AF35" s="204">
        <f>Administrative!AF35+'Buildings &amp; Grounds'!AF35+'Sacred Life &amp; Worship'!AF35+'Christian Formation'!AF35+'Social Ministry'!AF35+Other!AF35</f>
        <v>0</v>
      </c>
      <c r="AG35" s="204">
        <f>Administrative!AG35+'Buildings &amp; Grounds'!AG35+'Sacred Life &amp; Worship'!AG35+'Christian Formation'!AG35+'Social Ministry'!AG35+Other!AG35</f>
        <v>0</v>
      </c>
      <c r="AH35" s="204">
        <f>Administrative!AH35+'Buildings &amp; Grounds'!AH35+'Sacred Life &amp; Worship'!AH35+'Christian Formation'!AH35+'Social Ministry'!AH35+Other!AH35</f>
        <v>0</v>
      </c>
      <c r="AI35" s="204">
        <f>Administrative!AI35+'Buildings &amp; Grounds'!AI35+'Sacred Life &amp; Worship'!AI35+'Christian Formation'!AI35+'Social Ministry'!AI35+Other!AI35</f>
        <v>0</v>
      </c>
      <c r="AJ35" s="204">
        <f>Administrative!AJ35+'Buildings &amp; Grounds'!AJ35+'Sacred Life &amp; Worship'!AJ35+'Christian Formation'!AJ35+'Social Ministry'!AJ35+Other!AJ35</f>
        <v>0</v>
      </c>
      <c r="AK35" s="195" t="str">
        <f t="shared" si="28"/>
        <v>In Balance</v>
      </c>
    </row>
    <row r="36" spans="2:37" outlineLevel="2" x14ac:dyDescent="0.25">
      <c r="B36" s="172">
        <v>31</v>
      </c>
      <c r="C36" s="192">
        <v>3450</v>
      </c>
      <c r="D36" s="193" t="s">
        <v>656</v>
      </c>
      <c r="E36" s="204">
        <f>Administrative!E36+'Buildings &amp; Grounds'!E36+'Sacred Life &amp; Worship'!E36+'Christian Formation'!E36+'Social Ministry'!E36+Other!E36</f>
        <v>0</v>
      </c>
      <c r="F36" s="204">
        <f>Administrative!F36+'Buildings &amp; Grounds'!F36+'Sacred Life &amp; Worship'!F36+'Christian Formation'!F36+'Social Ministry'!F36+Other!F36</f>
        <v>0</v>
      </c>
      <c r="G36" s="204">
        <f>Administrative!G36+'Buildings &amp; Grounds'!G36+'Sacred Life &amp; Worship'!G36+'Christian Formation'!G36+'Social Ministry'!G36+Other!G36</f>
        <v>0</v>
      </c>
      <c r="H36" s="204">
        <f>Administrative!H36+'Buildings &amp; Grounds'!H36+'Sacred Life &amp; Worship'!H36+'Christian Formation'!H36+'Social Ministry'!H36+Other!H36</f>
        <v>0</v>
      </c>
      <c r="I36" s="32"/>
      <c r="J36" s="196"/>
      <c r="K36" s="32"/>
      <c r="L36" s="32"/>
      <c r="M36" s="196"/>
      <c r="N36" s="197"/>
      <c r="O36" s="204">
        <f>Administrative!O36+'Buildings &amp; Grounds'!O36+'Sacred Life &amp; Worship'!O36+'Christian Formation'!O36+'Social Ministry'!O36+Other!O36</f>
        <v>0</v>
      </c>
      <c r="P36" s="29">
        <f t="shared" si="24"/>
        <v>0</v>
      </c>
      <c r="Q36" s="31">
        <f t="shared" si="25"/>
        <v>0</v>
      </c>
      <c r="R36" s="29">
        <f t="shared" si="26"/>
        <v>0</v>
      </c>
      <c r="S36" s="31">
        <f t="shared" si="27"/>
        <v>0</v>
      </c>
      <c r="T36" s="739"/>
      <c r="U36" s="740"/>
      <c r="W36" s="200"/>
      <c r="X36" s="204">
        <f>Administrative!X36+'Buildings &amp; Grounds'!X36+'Sacred Life &amp; Worship'!X36+'Christian Formation'!X36+'Social Ministry'!X36+Other!X36</f>
        <v>0</v>
      </c>
      <c r="Y36" s="204">
        <f>Administrative!Y36+'Buildings &amp; Grounds'!Y36+'Sacred Life &amp; Worship'!Y36+'Christian Formation'!Y36+'Social Ministry'!Y36+Other!Y36</f>
        <v>0</v>
      </c>
      <c r="Z36" s="204">
        <f>Administrative!Z36+'Buildings &amp; Grounds'!Z36+'Sacred Life &amp; Worship'!Z36+'Christian Formation'!Z36+'Social Ministry'!Z36+Other!Z36</f>
        <v>0</v>
      </c>
      <c r="AA36" s="204">
        <f>Administrative!AA36+'Buildings &amp; Grounds'!AA36+'Sacred Life &amp; Worship'!AA36+'Christian Formation'!AA36+'Social Ministry'!AA36+Other!AA36</f>
        <v>0</v>
      </c>
      <c r="AB36" s="204">
        <f>Administrative!AB36+'Buildings &amp; Grounds'!AB36+'Sacred Life &amp; Worship'!AB36+'Christian Formation'!AB36+'Social Ministry'!AB36+Other!AB36</f>
        <v>0</v>
      </c>
      <c r="AC36" s="204">
        <f>Administrative!AC36+'Buildings &amp; Grounds'!AC36+'Sacred Life &amp; Worship'!AC36+'Christian Formation'!AC36+'Social Ministry'!AC36+Other!AC36</f>
        <v>0</v>
      </c>
      <c r="AD36" s="204">
        <f>Administrative!AD36+'Buildings &amp; Grounds'!AD36+'Sacred Life &amp; Worship'!AD36+'Christian Formation'!AD36+'Social Ministry'!AD36+Other!AD36</f>
        <v>0</v>
      </c>
      <c r="AE36" s="204">
        <f>Administrative!AE36+'Buildings &amp; Grounds'!AE36+'Sacred Life &amp; Worship'!AE36+'Christian Formation'!AE36+'Social Ministry'!AE36+Other!AE36</f>
        <v>0</v>
      </c>
      <c r="AF36" s="204">
        <f>Administrative!AF36+'Buildings &amp; Grounds'!AF36+'Sacred Life &amp; Worship'!AF36+'Christian Formation'!AF36+'Social Ministry'!AF36+Other!AF36</f>
        <v>0</v>
      </c>
      <c r="AG36" s="204">
        <f>Administrative!AG36+'Buildings &amp; Grounds'!AG36+'Sacred Life &amp; Worship'!AG36+'Christian Formation'!AG36+'Social Ministry'!AG36+Other!AG36</f>
        <v>0</v>
      </c>
      <c r="AH36" s="204">
        <f>Administrative!AH36+'Buildings &amp; Grounds'!AH36+'Sacred Life &amp; Worship'!AH36+'Christian Formation'!AH36+'Social Ministry'!AH36+Other!AH36</f>
        <v>0</v>
      </c>
      <c r="AI36" s="204">
        <f>Administrative!AI36+'Buildings &amp; Grounds'!AI36+'Sacred Life &amp; Worship'!AI36+'Christian Formation'!AI36+'Social Ministry'!AI36+Other!AI36</f>
        <v>0</v>
      </c>
      <c r="AJ36" s="204">
        <f>Administrative!AJ36+'Buildings &amp; Grounds'!AJ36+'Sacred Life &amp; Worship'!AJ36+'Christian Formation'!AJ36+'Social Ministry'!AJ36+Other!AJ36</f>
        <v>0</v>
      </c>
      <c r="AK36" s="195" t="str">
        <f t="shared" si="28"/>
        <v>In Balance</v>
      </c>
    </row>
    <row r="37" spans="2:37" outlineLevel="2" x14ac:dyDescent="0.25">
      <c r="B37" s="172">
        <v>32</v>
      </c>
      <c r="C37" s="192">
        <v>3470</v>
      </c>
      <c r="D37" s="193" t="s">
        <v>654</v>
      </c>
      <c r="E37" s="204">
        <f>Administrative!E37+'Buildings &amp; Grounds'!E37+'Sacred Life &amp; Worship'!E37+'Christian Formation'!E37+'Social Ministry'!E37+Other!E37</f>
        <v>0</v>
      </c>
      <c r="F37" s="204">
        <f>Administrative!F37+'Buildings &amp; Grounds'!F37+'Sacred Life &amp; Worship'!F37+'Christian Formation'!F37+'Social Ministry'!F37+Other!F37</f>
        <v>0</v>
      </c>
      <c r="G37" s="204">
        <f>Administrative!G37+'Buildings &amp; Grounds'!G37+'Sacred Life &amp; Worship'!G37+'Christian Formation'!G37+'Social Ministry'!G37+Other!G37</f>
        <v>0</v>
      </c>
      <c r="H37" s="204">
        <f>Administrative!H37+'Buildings &amp; Grounds'!H37+'Sacred Life &amp; Worship'!H37+'Christian Formation'!H37+'Social Ministry'!H37+Other!H37</f>
        <v>0</v>
      </c>
      <c r="I37" s="49"/>
      <c r="J37" s="196"/>
      <c r="K37" s="32"/>
      <c r="L37" s="196"/>
      <c r="M37" s="196"/>
      <c r="N37" s="197"/>
      <c r="O37" s="204">
        <f>Administrative!O37+'Buildings &amp; Grounds'!O37+'Sacred Life &amp; Worship'!O37+'Christian Formation'!O37+'Social Ministry'!O37+Other!O37</f>
        <v>0</v>
      </c>
      <c r="P37" s="29">
        <f t="shared" si="24"/>
        <v>0</v>
      </c>
      <c r="Q37" s="31">
        <f t="shared" si="25"/>
        <v>0</v>
      </c>
      <c r="R37" s="29">
        <f t="shared" si="26"/>
        <v>0</v>
      </c>
      <c r="S37" s="31">
        <f t="shared" si="27"/>
        <v>0</v>
      </c>
      <c r="T37" s="739"/>
      <c r="U37" s="740"/>
      <c r="W37" s="200"/>
      <c r="X37" s="204">
        <f>Administrative!X37+'Buildings &amp; Grounds'!X37+'Sacred Life &amp; Worship'!X37+'Christian Formation'!X37+'Social Ministry'!X37+Other!X37</f>
        <v>0</v>
      </c>
      <c r="Y37" s="204">
        <f>Administrative!Y37+'Buildings &amp; Grounds'!Y37+'Sacred Life &amp; Worship'!Y37+'Christian Formation'!Y37+'Social Ministry'!Y37+Other!Y37</f>
        <v>0</v>
      </c>
      <c r="Z37" s="204">
        <f>Administrative!Z37+'Buildings &amp; Grounds'!Z37+'Sacred Life &amp; Worship'!Z37+'Christian Formation'!Z37+'Social Ministry'!Z37+Other!Z37</f>
        <v>0</v>
      </c>
      <c r="AA37" s="204">
        <f>Administrative!AA37+'Buildings &amp; Grounds'!AA37+'Sacred Life &amp; Worship'!AA37+'Christian Formation'!AA37+'Social Ministry'!AA37+Other!AA37</f>
        <v>0</v>
      </c>
      <c r="AB37" s="204">
        <f>Administrative!AB37+'Buildings &amp; Grounds'!AB37+'Sacred Life &amp; Worship'!AB37+'Christian Formation'!AB37+'Social Ministry'!AB37+Other!AB37</f>
        <v>0</v>
      </c>
      <c r="AC37" s="204">
        <f>Administrative!AC37+'Buildings &amp; Grounds'!AC37+'Sacred Life &amp; Worship'!AC37+'Christian Formation'!AC37+'Social Ministry'!AC37+Other!AC37</f>
        <v>0</v>
      </c>
      <c r="AD37" s="204">
        <f>Administrative!AD37+'Buildings &amp; Grounds'!AD37+'Sacred Life &amp; Worship'!AD37+'Christian Formation'!AD37+'Social Ministry'!AD37+Other!AD37</f>
        <v>0</v>
      </c>
      <c r="AE37" s="204">
        <f>Administrative!AE37+'Buildings &amp; Grounds'!AE37+'Sacred Life &amp; Worship'!AE37+'Christian Formation'!AE37+'Social Ministry'!AE37+Other!AE37</f>
        <v>0</v>
      </c>
      <c r="AF37" s="204">
        <f>Administrative!AF37+'Buildings &amp; Grounds'!AF37+'Sacred Life &amp; Worship'!AF37+'Christian Formation'!AF37+'Social Ministry'!AF37+Other!AF37</f>
        <v>0</v>
      </c>
      <c r="AG37" s="204">
        <f>Administrative!AG37+'Buildings &amp; Grounds'!AG37+'Sacred Life &amp; Worship'!AG37+'Christian Formation'!AG37+'Social Ministry'!AG37+Other!AG37</f>
        <v>0</v>
      </c>
      <c r="AH37" s="204">
        <f>Administrative!AH37+'Buildings &amp; Grounds'!AH37+'Sacred Life &amp; Worship'!AH37+'Christian Formation'!AH37+'Social Ministry'!AH37+Other!AH37</f>
        <v>0</v>
      </c>
      <c r="AI37" s="204">
        <f>Administrative!AI37+'Buildings &amp; Grounds'!AI37+'Sacred Life &amp; Worship'!AI37+'Christian Formation'!AI37+'Social Ministry'!AI37+Other!AI37</f>
        <v>0</v>
      </c>
      <c r="AJ37" s="204">
        <f>Administrative!AJ37+'Buildings &amp; Grounds'!AJ37+'Sacred Life &amp; Worship'!AJ37+'Christian Formation'!AJ37+'Social Ministry'!AJ37+Other!AJ37</f>
        <v>0</v>
      </c>
      <c r="AK37" s="195" t="str">
        <f t="shared" si="28"/>
        <v>In Balance</v>
      </c>
    </row>
    <row r="38" spans="2:37" outlineLevel="2" x14ac:dyDescent="0.2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2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25">
      <c r="B40" s="172">
        <v>35</v>
      </c>
      <c r="C40" s="192">
        <v>3480</v>
      </c>
      <c r="D40" s="193" t="s">
        <v>610</v>
      </c>
      <c r="E40" s="204">
        <f>Administrative!E40+'Buildings &amp; Grounds'!E40+'Sacred Life &amp; Worship'!E40+'Christian Formation'!E40+'Social Ministry'!E40+Other!E40</f>
        <v>0</v>
      </c>
      <c r="F40" s="204">
        <f>Administrative!F40+'Buildings &amp; Grounds'!F40+'Sacred Life &amp; Worship'!F40+'Christian Formation'!F40+'Social Ministry'!F40+Other!F40</f>
        <v>0</v>
      </c>
      <c r="G40" s="204">
        <f>Administrative!G40+'Buildings &amp; Grounds'!G40+'Sacred Life &amp; Worship'!G40+'Christian Formation'!G40+'Social Ministry'!G40+Other!G40</f>
        <v>0</v>
      </c>
      <c r="H40" s="204">
        <f>Administrative!H40+'Buildings &amp; Grounds'!H40+'Sacred Life &amp; Worship'!H40+'Christian Formation'!H40+'Social Ministry'!H40+Other!H40</f>
        <v>0</v>
      </c>
      <c r="I40" s="49"/>
      <c r="J40" s="196"/>
      <c r="K40" s="32"/>
      <c r="L40" s="196"/>
      <c r="M40" s="196"/>
      <c r="N40" s="197"/>
      <c r="O40" s="204">
        <f>Administrative!O40+'Buildings &amp; Grounds'!O40+'Sacred Life &amp; Worship'!O40+'Christian Formation'!O40+'Social Ministry'!O40+Other!O40</f>
        <v>0</v>
      </c>
      <c r="P40" s="29">
        <f t="shared" ref="P40:P42" si="29">ROUND(($O40-$H40),0)</f>
        <v>0</v>
      </c>
      <c r="Q40" s="31">
        <f t="shared" ref="Q40:Q42" si="30">IFERROR(P40/H40, 0)</f>
        <v>0</v>
      </c>
      <c r="R40" s="29">
        <f t="shared" ref="R40:R42" si="31">ROUND(($O40-$F40),0)</f>
        <v>0</v>
      </c>
      <c r="S40" s="31">
        <f t="shared" ref="S40:S42" si="32">IFERROR(R40/F40, 0)</f>
        <v>0</v>
      </c>
      <c r="T40" s="739"/>
      <c r="U40" s="740"/>
      <c r="W40" s="200"/>
      <c r="X40" s="204">
        <f>Administrative!X40+'Buildings &amp; Grounds'!X40+'Sacred Life &amp; Worship'!X40+'Christian Formation'!X40+'Social Ministry'!X40+Other!X40</f>
        <v>0</v>
      </c>
      <c r="Y40" s="204">
        <f>Administrative!Y40+'Buildings &amp; Grounds'!Y40+'Sacred Life &amp; Worship'!Y40+'Christian Formation'!Y40+'Social Ministry'!Y40+Other!Y40</f>
        <v>0</v>
      </c>
      <c r="Z40" s="204">
        <f>Administrative!Z40+'Buildings &amp; Grounds'!Z40+'Sacred Life &amp; Worship'!Z40+'Christian Formation'!Z40+'Social Ministry'!Z40+Other!Z40</f>
        <v>0</v>
      </c>
      <c r="AA40" s="204">
        <f>Administrative!AA40+'Buildings &amp; Grounds'!AA40+'Sacred Life &amp; Worship'!AA40+'Christian Formation'!AA40+'Social Ministry'!AA40+Other!AA40</f>
        <v>0</v>
      </c>
      <c r="AB40" s="204">
        <f>Administrative!AB40+'Buildings &amp; Grounds'!AB40+'Sacred Life &amp; Worship'!AB40+'Christian Formation'!AB40+'Social Ministry'!AB40+Other!AB40</f>
        <v>0</v>
      </c>
      <c r="AC40" s="204">
        <f>Administrative!AC40+'Buildings &amp; Grounds'!AC40+'Sacred Life &amp; Worship'!AC40+'Christian Formation'!AC40+'Social Ministry'!AC40+Other!AC40</f>
        <v>0</v>
      </c>
      <c r="AD40" s="204">
        <f>Administrative!AD40+'Buildings &amp; Grounds'!AD40+'Sacred Life &amp; Worship'!AD40+'Christian Formation'!AD40+'Social Ministry'!AD40+Other!AD40</f>
        <v>0</v>
      </c>
      <c r="AE40" s="204">
        <f>Administrative!AE40+'Buildings &amp; Grounds'!AE40+'Sacred Life &amp; Worship'!AE40+'Christian Formation'!AE40+'Social Ministry'!AE40+Other!AE40</f>
        <v>0</v>
      </c>
      <c r="AF40" s="204">
        <f>Administrative!AF40+'Buildings &amp; Grounds'!AF40+'Sacred Life &amp; Worship'!AF40+'Christian Formation'!AF40+'Social Ministry'!AF40+Other!AF40</f>
        <v>0</v>
      </c>
      <c r="AG40" s="204">
        <f>Administrative!AG40+'Buildings &amp; Grounds'!AG40+'Sacred Life &amp; Worship'!AG40+'Christian Formation'!AG40+'Social Ministry'!AG40+Other!AG40</f>
        <v>0</v>
      </c>
      <c r="AH40" s="204">
        <f>Administrative!AH40+'Buildings &amp; Grounds'!AH40+'Sacred Life &amp; Worship'!AH40+'Christian Formation'!AH40+'Social Ministry'!AH40+Other!AH40</f>
        <v>0</v>
      </c>
      <c r="AI40" s="204">
        <f>Administrative!AI40+'Buildings &amp; Grounds'!AI40+'Sacred Life &amp; Worship'!AI40+'Christian Formation'!AI40+'Social Ministry'!AI40+Other!AI40</f>
        <v>0</v>
      </c>
      <c r="AJ40" s="204">
        <f>Administrative!AJ40+'Buildings &amp; Grounds'!AJ40+'Sacred Life &amp; Worship'!AJ40+'Christian Formation'!AJ40+'Social Ministry'!AJ40+Other!AJ40</f>
        <v>0</v>
      </c>
      <c r="AK40" s="195" t="str">
        <f t="shared" si="28"/>
        <v>In Balance</v>
      </c>
    </row>
    <row r="41" spans="2:37" outlineLevel="2" x14ac:dyDescent="0.25">
      <c r="B41" s="172">
        <v>36</v>
      </c>
      <c r="C41" s="192">
        <v>3490</v>
      </c>
      <c r="D41" s="193" t="s">
        <v>750</v>
      </c>
      <c r="E41" s="204">
        <f>Administrative!E41+'Buildings &amp; Grounds'!E41+'Sacred Life &amp; Worship'!E41+'Christian Formation'!E41+'Social Ministry'!E41+Other!E41</f>
        <v>0</v>
      </c>
      <c r="F41" s="204">
        <f>Administrative!F41+'Buildings &amp; Grounds'!F41+'Sacred Life &amp; Worship'!F41+'Christian Formation'!F41+'Social Ministry'!F41+Other!F41</f>
        <v>0</v>
      </c>
      <c r="G41" s="204">
        <f>Administrative!G41+'Buildings &amp; Grounds'!G41+'Sacred Life &amp; Worship'!G41+'Christian Formation'!G41+'Social Ministry'!G41+Other!G41</f>
        <v>0</v>
      </c>
      <c r="H41" s="204">
        <f>Administrative!H41+'Buildings &amp; Grounds'!H41+'Sacred Life &amp; Worship'!H41+'Christian Formation'!H41+'Social Ministry'!H41+Other!H41</f>
        <v>0</v>
      </c>
      <c r="I41" s="49"/>
      <c r="J41" s="196"/>
      <c r="K41" s="32"/>
      <c r="L41" s="196"/>
      <c r="M41" s="196"/>
      <c r="N41" s="197"/>
      <c r="O41" s="204">
        <f>Administrative!O41+'Buildings &amp; Grounds'!O41+'Sacred Life &amp; Worship'!O41+'Christian Formation'!O41+'Social Ministry'!O41+Other!O41</f>
        <v>0</v>
      </c>
      <c r="P41" s="29">
        <f t="shared" si="29"/>
        <v>0</v>
      </c>
      <c r="Q41" s="31">
        <f t="shared" si="30"/>
        <v>0</v>
      </c>
      <c r="R41" s="29">
        <f t="shared" si="31"/>
        <v>0</v>
      </c>
      <c r="S41" s="31">
        <f t="shared" si="32"/>
        <v>0</v>
      </c>
      <c r="T41" s="739"/>
      <c r="U41" s="740"/>
      <c r="W41" s="200"/>
      <c r="X41" s="204">
        <f>Administrative!X41+'Buildings &amp; Grounds'!X41+'Sacred Life &amp; Worship'!X41+'Christian Formation'!X41+'Social Ministry'!X41+Other!X41</f>
        <v>0</v>
      </c>
      <c r="Y41" s="204">
        <f>Administrative!Y41+'Buildings &amp; Grounds'!Y41+'Sacred Life &amp; Worship'!Y41+'Christian Formation'!Y41+'Social Ministry'!Y41+Other!Y41</f>
        <v>0</v>
      </c>
      <c r="Z41" s="204">
        <f>Administrative!Z41+'Buildings &amp; Grounds'!Z41+'Sacred Life &amp; Worship'!Z41+'Christian Formation'!Z41+'Social Ministry'!Z41+Other!Z41</f>
        <v>0</v>
      </c>
      <c r="AA41" s="204">
        <f>Administrative!AA41+'Buildings &amp; Grounds'!AA41+'Sacred Life &amp; Worship'!AA41+'Christian Formation'!AA41+'Social Ministry'!AA41+Other!AA41</f>
        <v>0</v>
      </c>
      <c r="AB41" s="204">
        <f>Administrative!AB41+'Buildings &amp; Grounds'!AB41+'Sacred Life &amp; Worship'!AB41+'Christian Formation'!AB41+'Social Ministry'!AB41+Other!AB41</f>
        <v>0</v>
      </c>
      <c r="AC41" s="204">
        <f>Administrative!AC41+'Buildings &amp; Grounds'!AC41+'Sacred Life &amp; Worship'!AC41+'Christian Formation'!AC41+'Social Ministry'!AC41+Other!AC41</f>
        <v>0</v>
      </c>
      <c r="AD41" s="204">
        <f>Administrative!AD41+'Buildings &amp; Grounds'!AD41+'Sacred Life &amp; Worship'!AD41+'Christian Formation'!AD41+'Social Ministry'!AD41+Other!AD41</f>
        <v>0</v>
      </c>
      <c r="AE41" s="204">
        <f>Administrative!AE41+'Buildings &amp; Grounds'!AE41+'Sacred Life &amp; Worship'!AE41+'Christian Formation'!AE41+'Social Ministry'!AE41+Other!AE41</f>
        <v>0</v>
      </c>
      <c r="AF41" s="204">
        <f>Administrative!AF41+'Buildings &amp; Grounds'!AF41+'Sacred Life &amp; Worship'!AF41+'Christian Formation'!AF41+'Social Ministry'!AF41+Other!AF41</f>
        <v>0</v>
      </c>
      <c r="AG41" s="204">
        <f>Administrative!AG41+'Buildings &amp; Grounds'!AG41+'Sacred Life &amp; Worship'!AG41+'Christian Formation'!AG41+'Social Ministry'!AG41+Other!AG41</f>
        <v>0</v>
      </c>
      <c r="AH41" s="204">
        <f>Administrative!AH41+'Buildings &amp; Grounds'!AH41+'Sacred Life &amp; Worship'!AH41+'Christian Formation'!AH41+'Social Ministry'!AH41+Other!AH41</f>
        <v>0</v>
      </c>
      <c r="AI41" s="204">
        <f>Administrative!AI41+'Buildings &amp; Grounds'!AI41+'Sacred Life &amp; Worship'!AI41+'Christian Formation'!AI41+'Social Ministry'!AI41+Other!AI41</f>
        <v>0</v>
      </c>
      <c r="AJ41" s="204">
        <f>Administrative!AJ41+'Buildings &amp; Grounds'!AJ41+'Sacred Life &amp; Worship'!AJ41+'Christian Formation'!AJ41+'Social Ministry'!AJ41+Other!AJ41</f>
        <v>0</v>
      </c>
      <c r="AK41" s="195" t="str">
        <f t="shared" si="28"/>
        <v>In Balance</v>
      </c>
    </row>
    <row r="42" spans="2:37" outlineLevel="2" x14ac:dyDescent="0.25">
      <c r="B42" s="172">
        <v>37</v>
      </c>
      <c r="C42" s="192">
        <v>3495</v>
      </c>
      <c r="D42" s="193" t="s">
        <v>859</v>
      </c>
      <c r="E42" s="204">
        <f>Administrative!E42+'Buildings &amp; Grounds'!E42+'Sacred Life &amp; Worship'!E42+'Christian Formation'!E42+'Social Ministry'!E42+Other!E42</f>
        <v>0</v>
      </c>
      <c r="F42" s="204">
        <f>Administrative!F42+'Buildings &amp; Grounds'!F42+'Sacred Life &amp; Worship'!F42+'Christian Formation'!F42+'Social Ministry'!F42+Other!F42</f>
        <v>0</v>
      </c>
      <c r="G42" s="204">
        <f>Administrative!G42+'Buildings &amp; Grounds'!G42+'Sacred Life &amp; Worship'!G42+'Christian Formation'!G42+'Social Ministry'!G42+Other!G42</f>
        <v>0</v>
      </c>
      <c r="H42" s="204">
        <f>Administrative!H42+'Buildings &amp; Grounds'!H42+'Sacred Life &amp; Worship'!H42+'Christian Formation'!H42+'Social Ministry'!H42+Other!H42</f>
        <v>0</v>
      </c>
      <c r="I42" s="49"/>
      <c r="J42" s="196"/>
      <c r="K42" s="32"/>
      <c r="L42" s="196"/>
      <c r="M42" s="196"/>
      <c r="N42" s="197"/>
      <c r="O42" s="204">
        <f>Administrative!O42+'Buildings &amp; Grounds'!O42+'Sacred Life &amp; Worship'!O42+'Christian Formation'!O42+'Social Ministry'!O42+Other!O42</f>
        <v>0</v>
      </c>
      <c r="P42" s="29">
        <f t="shared" si="29"/>
        <v>0</v>
      </c>
      <c r="Q42" s="31">
        <f t="shared" si="30"/>
        <v>0</v>
      </c>
      <c r="R42" s="29">
        <f t="shared" si="31"/>
        <v>0</v>
      </c>
      <c r="S42" s="31">
        <f t="shared" si="32"/>
        <v>0</v>
      </c>
      <c r="T42" s="739"/>
      <c r="U42" s="740"/>
      <c r="W42" s="200"/>
      <c r="X42" s="204">
        <f>Administrative!X42+'Buildings &amp; Grounds'!X42+'Sacred Life &amp; Worship'!X42+'Christian Formation'!X42+'Social Ministry'!X42+Other!X42</f>
        <v>0</v>
      </c>
      <c r="Y42" s="204">
        <f>Administrative!Y42+'Buildings &amp; Grounds'!Y42+'Sacred Life &amp; Worship'!Y42+'Christian Formation'!Y42+'Social Ministry'!Y42+Other!Y42</f>
        <v>0</v>
      </c>
      <c r="Z42" s="204">
        <f>Administrative!Z42+'Buildings &amp; Grounds'!Z42+'Sacred Life &amp; Worship'!Z42+'Christian Formation'!Z42+'Social Ministry'!Z42+Other!Z42</f>
        <v>0</v>
      </c>
      <c r="AA42" s="204">
        <f>Administrative!AA42+'Buildings &amp; Grounds'!AA42+'Sacred Life &amp; Worship'!AA42+'Christian Formation'!AA42+'Social Ministry'!AA42+Other!AA42</f>
        <v>0</v>
      </c>
      <c r="AB42" s="204">
        <f>Administrative!AB42+'Buildings &amp; Grounds'!AB42+'Sacred Life &amp; Worship'!AB42+'Christian Formation'!AB42+'Social Ministry'!AB42+Other!AB42</f>
        <v>0</v>
      </c>
      <c r="AC42" s="204">
        <f>Administrative!AC42+'Buildings &amp; Grounds'!AC42+'Sacred Life &amp; Worship'!AC42+'Christian Formation'!AC42+'Social Ministry'!AC42+Other!AC42</f>
        <v>0</v>
      </c>
      <c r="AD42" s="204">
        <f>Administrative!AD42+'Buildings &amp; Grounds'!AD42+'Sacred Life &amp; Worship'!AD42+'Christian Formation'!AD42+'Social Ministry'!AD42+Other!AD42</f>
        <v>0</v>
      </c>
      <c r="AE42" s="204">
        <f>Administrative!AE42+'Buildings &amp; Grounds'!AE42+'Sacred Life &amp; Worship'!AE42+'Christian Formation'!AE42+'Social Ministry'!AE42+Other!AE42</f>
        <v>0</v>
      </c>
      <c r="AF42" s="204">
        <f>Administrative!AF42+'Buildings &amp; Grounds'!AF42+'Sacred Life &amp; Worship'!AF42+'Christian Formation'!AF42+'Social Ministry'!AF42+Other!AF42</f>
        <v>0</v>
      </c>
      <c r="AG42" s="204">
        <f>Administrative!AG42+'Buildings &amp; Grounds'!AG42+'Sacred Life &amp; Worship'!AG42+'Christian Formation'!AG42+'Social Ministry'!AG42+Other!AG42</f>
        <v>0</v>
      </c>
      <c r="AH42" s="204">
        <f>Administrative!AH42+'Buildings &amp; Grounds'!AH42+'Sacred Life &amp; Worship'!AH42+'Christian Formation'!AH42+'Social Ministry'!AH42+Other!AH42</f>
        <v>0</v>
      </c>
      <c r="AI42" s="204">
        <f>Administrative!AI42+'Buildings &amp; Grounds'!AI42+'Sacred Life &amp; Worship'!AI42+'Christian Formation'!AI42+'Social Ministry'!AI42+Other!AI42</f>
        <v>0</v>
      </c>
      <c r="AJ42" s="204">
        <f>Administrative!AJ42+'Buildings &amp; Grounds'!AJ42+'Sacred Life &amp; Worship'!AJ42+'Christian Formation'!AJ42+'Social Ministry'!AJ42+Other!AJ42</f>
        <v>0</v>
      </c>
      <c r="AK42" s="195" t="str">
        <f t="shared" si="28"/>
        <v>In Balance</v>
      </c>
    </row>
    <row r="43" spans="2:37" outlineLevel="2" x14ac:dyDescent="0.2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25">
      <c r="B44" s="172">
        <v>39</v>
      </c>
      <c r="C44" s="205">
        <v>3400</v>
      </c>
      <c r="D44" s="206" t="s">
        <v>653</v>
      </c>
      <c r="E44" s="34">
        <f>SUM(E33:E43)</f>
        <v>0</v>
      </c>
      <c r="F44" s="34">
        <f>SUM(F33:F43)</f>
        <v>0</v>
      </c>
      <c r="G44" s="34">
        <f>SUM(G33:G43)</f>
        <v>0</v>
      </c>
      <c r="H44" s="34">
        <f>SUM(H33:H43)</f>
        <v>0</v>
      </c>
      <c r="I44" s="35"/>
      <c r="J44" s="34"/>
      <c r="K44" s="36"/>
      <c r="L44" s="34"/>
      <c r="M44" s="34"/>
      <c r="N44" s="37"/>
      <c r="O44" s="34">
        <f>SUM(O33:O43)</f>
        <v>0</v>
      </c>
      <c r="P44" s="34">
        <f>SUM(P33:P43)</f>
        <v>0</v>
      </c>
      <c r="Q44" s="36">
        <f>SUM(Q33:Q43)</f>
        <v>0</v>
      </c>
      <c r="R44" s="34">
        <f>SUM(R33:R43)</f>
        <v>0</v>
      </c>
      <c r="S44" s="36">
        <f>IFERROR(R44/F44, 0)</f>
        <v>0</v>
      </c>
      <c r="T44" s="34"/>
      <c r="U44" s="34"/>
      <c r="V44" s="172"/>
      <c r="W44" s="34"/>
      <c r="X44" s="34">
        <f t="shared" ref="X44:AJ44" si="33">SUM(X33:X43)</f>
        <v>0</v>
      </c>
      <c r="Y44" s="34">
        <f t="shared" si="33"/>
        <v>0</v>
      </c>
      <c r="Z44" s="34">
        <f t="shared" si="33"/>
        <v>0</v>
      </c>
      <c r="AA44" s="34">
        <f t="shared" si="33"/>
        <v>0</v>
      </c>
      <c r="AB44" s="34">
        <f t="shared" si="33"/>
        <v>0</v>
      </c>
      <c r="AC44" s="34">
        <f t="shared" si="33"/>
        <v>0</v>
      </c>
      <c r="AD44" s="34">
        <f t="shared" si="33"/>
        <v>0</v>
      </c>
      <c r="AE44" s="34">
        <f t="shared" si="33"/>
        <v>0</v>
      </c>
      <c r="AF44" s="34">
        <f t="shared" si="33"/>
        <v>0</v>
      </c>
      <c r="AG44" s="34">
        <f t="shared" si="33"/>
        <v>0</v>
      </c>
      <c r="AH44" s="34">
        <f t="shared" si="33"/>
        <v>0</v>
      </c>
      <c r="AI44" s="34">
        <f t="shared" si="33"/>
        <v>0</v>
      </c>
      <c r="AJ44" s="34">
        <f t="shared" si="33"/>
        <v>0</v>
      </c>
      <c r="AK44" s="210" t="str">
        <f t="shared" ref="AK44" si="34">IF(AJ44=O44,"In Balance",CONCATENATE("Out of Balance by $",AJ44-O44))</f>
        <v>In Balance</v>
      </c>
    </row>
    <row r="45" spans="2:37" outlineLevel="2" x14ac:dyDescent="0.2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25">
      <c r="B46" s="172">
        <v>41</v>
      </c>
      <c r="C46" s="220">
        <v>3520</v>
      </c>
      <c r="D46" s="193" t="s">
        <v>838</v>
      </c>
      <c r="E46" s="204">
        <f>Administrative!E46+'Buildings &amp; Grounds'!E46+'Sacred Life &amp; Worship'!E46+'Christian Formation'!E46+'Social Ministry'!E46+Other!E46</f>
        <v>0</v>
      </c>
      <c r="F46" s="204">
        <f>Administrative!F46+'Buildings &amp; Grounds'!F46+'Sacred Life &amp; Worship'!F46+'Christian Formation'!F46+'Social Ministry'!F46+Other!F46</f>
        <v>0</v>
      </c>
      <c r="G46" s="204">
        <f>Administrative!G46+'Buildings &amp; Grounds'!G46+'Sacred Life &amp; Worship'!G46+'Christian Formation'!G46+'Social Ministry'!G46+Other!G46</f>
        <v>0</v>
      </c>
      <c r="H46" s="204">
        <f>Administrative!H46+'Buildings &amp; Grounds'!H46+'Sacred Life &amp; Worship'!H46+'Christian Formation'!H46+'Social Ministry'!H46+Other!H46</f>
        <v>0</v>
      </c>
      <c r="I46" s="49"/>
      <c r="J46" s="196"/>
      <c r="K46" s="32"/>
      <c r="L46" s="196"/>
      <c r="M46" s="196"/>
      <c r="N46" s="197"/>
      <c r="O46" s="204">
        <f>Administrative!O46+'Buildings &amp; Grounds'!O46+'Sacred Life &amp; Worship'!O46+'Christian Formation'!O46+'Social Ministry'!O46+Other!O46</f>
        <v>0</v>
      </c>
      <c r="P46" s="29">
        <f t="shared" ref="P46:P49" si="35">ROUND(($O46-$H46),0)</f>
        <v>0</v>
      </c>
      <c r="Q46" s="31">
        <f t="shared" ref="Q46:Q50" si="36">IFERROR(P46/H46, 0)</f>
        <v>0</v>
      </c>
      <c r="R46" s="29">
        <f t="shared" ref="R46:R49" si="37">ROUND(($O46-$F46),0)</f>
        <v>0</v>
      </c>
      <c r="S46" s="31">
        <f t="shared" ref="S46:S50" si="38">IFERROR(R46/F46, 0)</f>
        <v>0</v>
      </c>
      <c r="T46" s="739"/>
      <c r="U46" s="740"/>
      <c r="W46" s="200"/>
      <c r="X46" s="204">
        <f>Administrative!X46+'Buildings &amp; Grounds'!X46+'Sacred Life &amp; Worship'!X46+'Christian Formation'!X46+'Social Ministry'!X46+Other!X46</f>
        <v>0</v>
      </c>
      <c r="Y46" s="204">
        <f>Administrative!Y46+'Buildings &amp; Grounds'!Y46+'Sacred Life &amp; Worship'!Y46+'Christian Formation'!Y46+'Social Ministry'!Y46+Other!Y46</f>
        <v>0</v>
      </c>
      <c r="Z46" s="204">
        <f>Administrative!Z46+'Buildings &amp; Grounds'!Z46+'Sacred Life &amp; Worship'!Z46+'Christian Formation'!Z46+'Social Ministry'!Z46+Other!Z46</f>
        <v>0</v>
      </c>
      <c r="AA46" s="204">
        <f>Administrative!AA46+'Buildings &amp; Grounds'!AA46+'Sacred Life &amp; Worship'!AA46+'Christian Formation'!AA46+'Social Ministry'!AA46+Other!AA46</f>
        <v>0</v>
      </c>
      <c r="AB46" s="204">
        <f>Administrative!AB46+'Buildings &amp; Grounds'!AB46+'Sacred Life &amp; Worship'!AB46+'Christian Formation'!AB46+'Social Ministry'!AB46+Other!AB46</f>
        <v>0</v>
      </c>
      <c r="AC46" s="204">
        <f>Administrative!AC46+'Buildings &amp; Grounds'!AC46+'Sacred Life &amp; Worship'!AC46+'Christian Formation'!AC46+'Social Ministry'!AC46+Other!AC46</f>
        <v>0</v>
      </c>
      <c r="AD46" s="204">
        <f>Administrative!AD46+'Buildings &amp; Grounds'!AD46+'Sacred Life &amp; Worship'!AD46+'Christian Formation'!AD46+'Social Ministry'!AD46+Other!AD46</f>
        <v>0</v>
      </c>
      <c r="AE46" s="204">
        <f>Administrative!AE46+'Buildings &amp; Grounds'!AE46+'Sacred Life &amp; Worship'!AE46+'Christian Formation'!AE46+'Social Ministry'!AE46+Other!AE46</f>
        <v>0</v>
      </c>
      <c r="AF46" s="204">
        <f>Administrative!AF46+'Buildings &amp; Grounds'!AF46+'Sacred Life &amp; Worship'!AF46+'Christian Formation'!AF46+'Social Ministry'!AF46+Other!AF46</f>
        <v>0</v>
      </c>
      <c r="AG46" s="204">
        <f>Administrative!AG46+'Buildings &amp; Grounds'!AG46+'Sacred Life &amp; Worship'!AG46+'Christian Formation'!AG46+'Social Ministry'!AG46+Other!AG46</f>
        <v>0</v>
      </c>
      <c r="AH46" s="204">
        <f>Administrative!AH46+'Buildings &amp; Grounds'!AH46+'Sacred Life &amp; Worship'!AH46+'Christian Formation'!AH46+'Social Ministry'!AH46+Other!AH46</f>
        <v>0</v>
      </c>
      <c r="AI46" s="204">
        <f>Administrative!AI46+'Buildings &amp; Grounds'!AI46+'Sacred Life &amp; Worship'!AI46+'Christian Formation'!AI46+'Social Ministry'!AI46+Other!AI46</f>
        <v>0</v>
      </c>
      <c r="AJ46" s="204">
        <f>Administrative!AJ46+'Buildings &amp; Grounds'!AJ46+'Sacred Life &amp; Worship'!AJ46+'Christian Formation'!AJ46+'Social Ministry'!AJ46+Other!AJ46</f>
        <v>0</v>
      </c>
      <c r="AK46" s="195" t="str">
        <f t="shared" ref="AK46:AK49" si="39">IF(AJ46=O46,"In Balance",CONCATENATE("Out of Balance by $",AJ46-O46))</f>
        <v>In Balance</v>
      </c>
    </row>
    <row r="47" spans="2:37" outlineLevel="2" x14ac:dyDescent="0.25">
      <c r="B47" s="172">
        <v>42</v>
      </c>
      <c r="C47" s="220">
        <v>3530</v>
      </c>
      <c r="D47" s="193" t="s">
        <v>839</v>
      </c>
      <c r="E47" s="204">
        <f>Administrative!E47+'Buildings &amp; Grounds'!E47+'Sacred Life &amp; Worship'!E47+'Christian Formation'!E47+'Social Ministry'!E47+Other!E47</f>
        <v>0</v>
      </c>
      <c r="F47" s="204">
        <f>Administrative!F47+'Buildings &amp; Grounds'!F47+'Sacred Life &amp; Worship'!F47+'Christian Formation'!F47+'Social Ministry'!F47+Other!F47</f>
        <v>0</v>
      </c>
      <c r="G47" s="204">
        <f>Administrative!G47+'Buildings &amp; Grounds'!G47+'Sacred Life &amp; Worship'!G47+'Christian Formation'!G47+'Social Ministry'!G47+Other!G47</f>
        <v>0</v>
      </c>
      <c r="H47" s="204">
        <f>Administrative!H47+'Buildings &amp; Grounds'!H47+'Sacred Life &amp; Worship'!H47+'Christian Formation'!H47+'Social Ministry'!H47+Other!H47</f>
        <v>0</v>
      </c>
      <c r="I47" s="49"/>
      <c r="J47" s="196"/>
      <c r="K47" s="32"/>
      <c r="L47" s="196"/>
      <c r="M47" s="196"/>
      <c r="N47" s="197"/>
      <c r="O47" s="204">
        <f>Administrative!O47+'Buildings &amp; Grounds'!O47+'Sacred Life &amp; Worship'!O47+'Christian Formation'!O47+'Social Ministry'!O47+Other!O47</f>
        <v>0</v>
      </c>
      <c r="P47" s="29">
        <f t="shared" si="35"/>
        <v>0</v>
      </c>
      <c r="Q47" s="31">
        <f t="shared" si="36"/>
        <v>0</v>
      </c>
      <c r="R47" s="29">
        <f t="shared" si="37"/>
        <v>0</v>
      </c>
      <c r="S47" s="31">
        <f t="shared" si="38"/>
        <v>0</v>
      </c>
      <c r="T47" s="739"/>
      <c r="U47" s="740"/>
      <c r="W47" s="200"/>
      <c r="X47" s="204">
        <f>Administrative!X47+'Buildings &amp; Grounds'!X47+'Sacred Life &amp; Worship'!X47+'Christian Formation'!X47+'Social Ministry'!X47+Other!X47</f>
        <v>0</v>
      </c>
      <c r="Y47" s="204">
        <f>Administrative!Y47+'Buildings &amp; Grounds'!Y47+'Sacred Life &amp; Worship'!Y47+'Christian Formation'!Y47+'Social Ministry'!Y47+Other!Y47</f>
        <v>0</v>
      </c>
      <c r="Z47" s="204">
        <f>Administrative!Z47+'Buildings &amp; Grounds'!Z47+'Sacred Life &amp; Worship'!Z47+'Christian Formation'!Z47+'Social Ministry'!Z47+Other!Z47</f>
        <v>0</v>
      </c>
      <c r="AA47" s="204">
        <f>Administrative!AA47+'Buildings &amp; Grounds'!AA47+'Sacred Life &amp; Worship'!AA47+'Christian Formation'!AA47+'Social Ministry'!AA47+Other!AA47</f>
        <v>0</v>
      </c>
      <c r="AB47" s="204">
        <f>Administrative!AB47+'Buildings &amp; Grounds'!AB47+'Sacred Life &amp; Worship'!AB47+'Christian Formation'!AB47+'Social Ministry'!AB47+Other!AB47</f>
        <v>0</v>
      </c>
      <c r="AC47" s="204">
        <f>Administrative!AC47+'Buildings &amp; Grounds'!AC47+'Sacred Life &amp; Worship'!AC47+'Christian Formation'!AC47+'Social Ministry'!AC47+Other!AC47</f>
        <v>0</v>
      </c>
      <c r="AD47" s="204">
        <f>Administrative!AD47+'Buildings &amp; Grounds'!AD47+'Sacred Life &amp; Worship'!AD47+'Christian Formation'!AD47+'Social Ministry'!AD47+Other!AD47</f>
        <v>0</v>
      </c>
      <c r="AE47" s="204">
        <f>Administrative!AE47+'Buildings &amp; Grounds'!AE47+'Sacred Life &amp; Worship'!AE47+'Christian Formation'!AE47+'Social Ministry'!AE47+Other!AE47</f>
        <v>0</v>
      </c>
      <c r="AF47" s="204">
        <f>Administrative!AF47+'Buildings &amp; Grounds'!AF47+'Sacred Life &amp; Worship'!AF47+'Christian Formation'!AF47+'Social Ministry'!AF47+Other!AF47</f>
        <v>0</v>
      </c>
      <c r="AG47" s="204">
        <f>Administrative!AG47+'Buildings &amp; Grounds'!AG47+'Sacred Life &amp; Worship'!AG47+'Christian Formation'!AG47+'Social Ministry'!AG47+Other!AG47</f>
        <v>0</v>
      </c>
      <c r="AH47" s="204">
        <f>Administrative!AH47+'Buildings &amp; Grounds'!AH47+'Sacred Life &amp; Worship'!AH47+'Christian Formation'!AH47+'Social Ministry'!AH47+Other!AH47</f>
        <v>0</v>
      </c>
      <c r="AI47" s="204">
        <f>Administrative!AI47+'Buildings &amp; Grounds'!AI47+'Sacred Life &amp; Worship'!AI47+'Christian Formation'!AI47+'Social Ministry'!AI47+Other!AI47</f>
        <v>0</v>
      </c>
      <c r="AJ47" s="204">
        <f>Administrative!AJ47+'Buildings &amp; Grounds'!AJ47+'Sacred Life &amp; Worship'!AJ47+'Christian Formation'!AJ47+'Social Ministry'!AJ47+Other!AJ47</f>
        <v>0</v>
      </c>
      <c r="AK47" s="195" t="str">
        <f t="shared" si="39"/>
        <v>In Balance</v>
      </c>
    </row>
    <row r="48" spans="2:37" outlineLevel="2" x14ac:dyDescent="0.25">
      <c r="B48" s="172">
        <v>43</v>
      </c>
      <c r="C48" s="220">
        <v>3540</v>
      </c>
      <c r="D48" s="193" t="s">
        <v>840</v>
      </c>
      <c r="E48" s="204">
        <f>Administrative!E48+'Buildings &amp; Grounds'!E48+'Sacred Life &amp; Worship'!E48+'Christian Formation'!E48+'Social Ministry'!E48+Other!E48</f>
        <v>0</v>
      </c>
      <c r="F48" s="204">
        <f>Administrative!F48+'Buildings &amp; Grounds'!F48+'Sacred Life &amp; Worship'!F48+'Christian Formation'!F48+'Social Ministry'!F48+Other!F48</f>
        <v>0</v>
      </c>
      <c r="G48" s="204">
        <f>Administrative!G48+'Buildings &amp; Grounds'!G48+'Sacred Life &amp; Worship'!G48+'Christian Formation'!G48+'Social Ministry'!G48+Other!G48</f>
        <v>0</v>
      </c>
      <c r="H48" s="204">
        <f>Administrative!H48+'Buildings &amp; Grounds'!H48+'Sacred Life &amp; Worship'!H48+'Christian Formation'!H48+'Social Ministry'!H48+Other!H48</f>
        <v>0</v>
      </c>
      <c r="I48" s="49"/>
      <c r="J48" s="196"/>
      <c r="K48" s="32"/>
      <c r="L48" s="196"/>
      <c r="M48" s="196"/>
      <c r="N48" s="197"/>
      <c r="O48" s="204">
        <f>Administrative!O48+'Buildings &amp; Grounds'!O48+'Sacred Life &amp; Worship'!O48+'Christian Formation'!O48+'Social Ministry'!O48+Other!O48</f>
        <v>0</v>
      </c>
      <c r="P48" s="29">
        <f t="shared" si="35"/>
        <v>0</v>
      </c>
      <c r="Q48" s="31">
        <f t="shared" si="36"/>
        <v>0</v>
      </c>
      <c r="R48" s="29">
        <f t="shared" si="37"/>
        <v>0</v>
      </c>
      <c r="S48" s="31">
        <f t="shared" si="38"/>
        <v>0</v>
      </c>
      <c r="T48" s="739"/>
      <c r="U48" s="740"/>
      <c r="W48" s="200"/>
      <c r="X48" s="204">
        <f>Administrative!X48+'Buildings &amp; Grounds'!X48+'Sacred Life &amp; Worship'!X48+'Christian Formation'!X48+'Social Ministry'!X48+Other!X48</f>
        <v>0</v>
      </c>
      <c r="Y48" s="204">
        <f>Administrative!Y48+'Buildings &amp; Grounds'!Y48+'Sacred Life &amp; Worship'!Y48+'Christian Formation'!Y48+'Social Ministry'!Y48+Other!Y48</f>
        <v>0</v>
      </c>
      <c r="Z48" s="204">
        <f>Administrative!Z48+'Buildings &amp; Grounds'!Z48+'Sacred Life &amp; Worship'!Z48+'Christian Formation'!Z48+'Social Ministry'!Z48+Other!Z48</f>
        <v>0</v>
      </c>
      <c r="AA48" s="204">
        <f>Administrative!AA48+'Buildings &amp; Grounds'!AA48+'Sacred Life &amp; Worship'!AA48+'Christian Formation'!AA48+'Social Ministry'!AA48+Other!AA48</f>
        <v>0</v>
      </c>
      <c r="AB48" s="204">
        <f>Administrative!AB48+'Buildings &amp; Grounds'!AB48+'Sacred Life &amp; Worship'!AB48+'Christian Formation'!AB48+'Social Ministry'!AB48+Other!AB48</f>
        <v>0</v>
      </c>
      <c r="AC48" s="204">
        <f>Administrative!AC48+'Buildings &amp; Grounds'!AC48+'Sacred Life &amp; Worship'!AC48+'Christian Formation'!AC48+'Social Ministry'!AC48+Other!AC48</f>
        <v>0</v>
      </c>
      <c r="AD48" s="204">
        <f>Administrative!AD48+'Buildings &amp; Grounds'!AD48+'Sacred Life &amp; Worship'!AD48+'Christian Formation'!AD48+'Social Ministry'!AD48+Other!AD48</f>
        <v>0</v>
      </c>
      <c r="AE48" s="204">
        <f>Administrative!AE48+'Buildings &amp; Grounds'!AE48+'Sacred Life &amp; Worship'!AE48+'Christian Formation'!AE48+'Social Ministry'!AE48+Other!AE48</f>
        <v>0</v>
      </c>
      <c r="AF48" s="204">
        <f>Administrative!AF48+'Buildings &amp; Grounds'!AF48+'Sacred Life &amp; Worship'!AF48+'Christian Formation'!AF48+'Social Ministry'!AF48+Other!AF48</f>
        <v>0</v>
      </c>
      <c r="AG48" s="204">
        <f>Administrative!AG48+'Buildings &amp; Grounds'!AG48+'Sacred Life &amp; Worship'!AG48+'Christian Formation'!AG48+'Social Ministry'!AG48+Other!AG48</f>
        <v>0</v>
      </c>
      <c r="AH48" s="204">
        <f>Administrative!AH48+'Buildings &amp; Grounds'!AH48+'Sacred Life &amp; Worship'!AH48+'Christian Formation'!AH48+'Social Ministry'!AH48+Other!AH48</f>
        <v>0</v>
      </c>
      <c r="AI48" s="204">
        <f>Administrative!AI48+'Buildings &amp; Grounds'!AI48+'Sacred Life &amp; Worship'!AI48+'Christian Formation'!AI48+'Social Ministry'!AI48+Other!AI48</f>
        <v>0</v>
      </c>
      <c r="AJ48" s="204">
        <f>Administrative!AJ48+'Buildings &amp; Grounds'!AJ48+'Sacred Life &amp; Worship'!AJ48+'Christian Formation'!AJ48+'Social Ministry'!AJ48+Other!AJ48</f>
        <v>0</v>
      </c>
      <c r="AK48" s="195" t="str">
        <f t="shared" si="39"/>
        <v>In Balance</v>
      </c>
    </row>
    <row r="49" spans="2:37" outlineLevel="2" x14ac:dyDescent="0.25">
      <c r="B49" s="172">
        <v>44</v>
      </c>
      <c r="C49" s="220">
        <v>3580</v>
      </c>
      <c r="D49" s="193" t="s">
        <v>862</v>
      </c>
      <c r="E49" s="204">
        <f>Administrative!E49+'Buildings &amp; Grounds'!E49+'Sacred Life &amp; Worship'!E49+'Christian Formation'!E49+'Social Ministry'!E49+Other!E49</f>
        <v>0</v>
      </c>
      <c r="F49" s="204">
        <f>Administrative!F49+'Buildings &amp; Grounds'!F49+'Sacred Life &amp; Worship'!F49+'Christian Formation'!F49+'Social Ministry'!F49+Other!F49</f>
        <v>0</v>
      </c>
      <c r="G49" s="204">
        <f>Administrative!G49+'Buildings &amp; Grounds'!G49+'Sacred Life &amp; Worship'!G49+'Christian Formation'!G49+'Social Ministry'!G49+Other!G49</f>
        <v>0</v>
      </c>
      <c r="H49" s="204">
        <f>Administrative!H49+'Buildings &amp; Grounds'!H49+'Sacred Life &amp; Worship'!H49+'Christian Formation'!H49+'Social Ministry'!H49+Other!H49</f>
        <v>0</v>
      </c>
      <c r="I49" s="49"/>
      <c r="J49" s="196"/>
      <c r="K49" s="32"/>
      <c r="L49" s="196"/>
      <c r="M49" s="196"/>
      <c r="N49" s="197"/>
      <c r="O49" s="204">
        <f>Administrative!O49+'Buildings &amp; Grounds'!O49+'Sacred Life &amp; Worship'!O49+'Christian Formation'!O49+'Social Ministry'!O49+Other!O49</f>
        <v>0</v>
      </c>
      <c r="P49" s="29">
        <f t="shared" si="35"/>
        <v>0</v>
      </c>
      <c r="Q49" s="31">
        <f t="shared" si="36"/>
        <v>0</v>
      </c>
      <c r="R49" s="29">
        <f t="shared" si="37"/>
        <v>0</v>
      </c>
      <c r="S49" s="31">
        <f t="shared" si="38"/>
        <v>0</v>
      </c>
      <c r="T49" s="739"/>
      <c r="U49" s="740"/>
      <c r="W49" s="200"/>
      <c r="X49" s="204">
        <f>Administrative!X49+'Buildings &amp; Grounds'!X49+'Sacred Life &amp; Worship'!X49+'Christian Formation'!X49+'Social Ministry'!X49+Other!X49</f>
        <v>0</v>
      </c>
      <c r="Y49" s="204">
        <f>Administrative!Y49+'Buildings &amp; Grounds'!Y49+'Sacred Life &amp; Worship'!Y49+'Christian Formation'!Y49+'Social Ministry'!Y49+Other!Y49</f>
        <v>0</v>
      </c>
      <c r="Z49" s="204">
        <f>Administrative!Z49+'Buildings &amp; Grounds'!Z49+'Sacred Life &amp; Worship'!Z49+'Christian Formation'!Z49+'Social Ministry'!Z49+Other!Z49</f>
        <v>0</v>
      </c>
      <c r="AA49" s="204">
        <f>Administrative!AA49+'Buildings &amp; Grounds'!AA49+'Sacred Life &amp; Worship'!AA49+'Christian Formation'!AA49+'Social Ministry'!AA49+Other!AA49</f>
        <v>0</v>
      </c>
      <c r="AB49" s="204">
        <f>Administrative!AB49+'Buildings &amp; Grounds'!AB49+'Sacred Life &amp; Worship'!AB49+'Christian Formation'!AB49+'Social Ministry'!AB49+Other!AB49</f>
        <v>0</v>
      </c>
      <c r="AC49" s="204">
        <f>Administrative!AC49+'Buildings &amp; Grounds'!AC49+'Sacred Life &amp; Worship'!AC49+'Christian Formation'!AC49+'Social Ministry'!AC49+Other!AC49</f>
        <v>0</v>
      </c>
      <c r="AD49" s="204">
        <f>Administrative!AD49+'Buildings &amp; Grounds'!AD49+'Sacred Life &amp; Worship'!AD49+'Christian Formation'!AD49+'Social Ministry'!AD49+Other!AD49</f>
        <v>0</v>
      </c>
      <c r="AE49" s="204">
        <f>Administrative!AE49+'Buildings &amp; Grounds'!AE49+'Sacred Life &amp; Worship'!AE49+'Christian Formation'!AE49+'Social Ministry'!AE49+Other!AE49</f>
        <v>0</v>
      </c>
      <c r="AF49" s="204">
        <f>Administrative!AF49+'Buildings &amp; Grounds'!AF49+'Sacred Life &amp; Worship'!AF49+'Christian Formation'!AF49+'Social Ministry'!AF49+Other!AF49</f>
        <v>0</v>
      </c>
      <c r="AG49" s="204">
        <f>Administrative!AG49+'Buildings &amp; Grounds'!AG49+'Sacred Life &amp; Worship'!AG49+'Christian Formation'!AG49+'Social Ministry'!AG49+Other!AG49</f>
        <v>0</v>
      </c>
      <c r="AH49" s="204">
        <f>Administrative!AH49+'Buildings &amp; Grounds'!AH49+'Sacred Life &amp; Worship'!AH49+'Christian Formation'!AH49+'Social Ministry'!AH49+Other!AH49</f>
        <v>0</v>
      </c>
      <c r="AI49" s="204">
        <f>Administrative!AI49+'Buildings &amp; Grounds'!AI49+'Sacred Life &amp; Worship'!AI49+'Christian Formation'!AI49+'Social Ministry'!AI49+Other!AI49</f>
        <v>0</v>
      </c>
      <c r="AJ49" s="204">
        <f>Administrative!AJ49+'Buildings &amp; Grounds'!AJ49+'Sacred Life &amp; Worship'!AJ49+'Christian Formation'!AJ49+'Social Ministry'!AJ49+Other!AJ49</f>
        <v>0</v>
      </c>
      <c r="AK49" s="195" t="str">
        <f t="shared" si="39"/>
        <v>In Balance</v>
      </c>
    </row>
    <row r="50" spans="2:37" s="208" customFormat="1" outlineLevel="1" x14ac:dyDescent="0.25">
      <c r="B50" s="172">
        <v>45</v>
      </c>
      <c r="C50" s="205">
        <v>3500</v>
      </c>
      <c r="D50" s="206" t="s">
        <v>863</v>
      </c>
      <c r="E50" s="34">
        <f>SUM(E46:E49)</f>
        <v>0</v>
      </c>
      <c r="F50" s="34">
        <f>SUM(F46:F49)</f>
        <v>0</v>
      </c>
      <c r="G50" s="34">
        <f>SUM(G46:G49)</f>
        <v>0</v>
      </c>
      <c r="H50" s="34">
        <f>SUM(H46:H49)</f>
        <v>0</v>
      </c>
      <c r="I50" s="35"/>
      <c r="J50" s="34"/>
      <c r="K50" s="36"/>
      <c r="L50" s="34"/>
      <c r="M50" s="34"/>
      <c r="N50" s="37"/>
      <c r="O50" s="34">
        <f>SUM(O46:O49)</f>
        <v>0</v>
      </c>
      <c r="P50" s="34">
        <f>SUM(P46:P49)</f>
        <v>0</v>
      </c>
      <c r="Q50" s="36">
        <f t="shared" si="36"/>
        <v>0</v>
      </c>
      <c r="R50" s="34">
        <f>SUM(R46:R49)</f>
        <v>0</v>
      </c>
      <c r="S50" s="36">
        <f t="shared" si="38"/>
        <v>0</v>
      </c>
      <c r="T50" s="206"/>
      <c r="U50" s="207"/>
      <c r="W50" s="209"/>
      <c r="X50" s="34">
        <f t="shared" ref="X50:AJ50" si="40">SUM(X46:X49)</f>
        <v>0</v>
      </c>
      <c r="Y50" s="34">
        <f t="shared" si="40"/>
        <v>0</v>
      </c>
      <c r="Z50" s="34">
        <f t="shared" si="40"/>
        <v>0</v>
      </c>
      <c r="AA50" s="34">
        <f t="shared" si="40"/>
        <v>0</v>
      </c>
      <c r="AB50" s="34">
        <f t="shared" si="40"/>
        <v>0</v>
      </c>
      <c r="AC50" s="34">
        <f t="shared" si="40"/>
        <v>0</v>
      </c>
      <c r="AD50" s="34">
        <f t="shared" si="40"/>
        <v>0</v>
      </c>
      <c r="AE50" s="34">
        <f t="shared" si="40"/>
        <v>0</v>
      </c>
      <c r="AF50" s="34">
        <f t="shared" si="40"/>
        <v>0</v>
      </c>
      <c r="AG50" s="34">
        <f t="shared" si="40"/>
        <v>0</v>
      </c>
      <c r="AH50" s="34">
        <f t="shared" si="40"/>
        <v>0</v>
      </c>
      <c r="AI50" s="34">
        <f t="shared" si="40"/>
        <v>0</v>
      </c>
      <c r="AJ50" s="34">
        <f t="shared" si="40"/>
        <v>0</v>
      </c>
      <c r="AK50" s="210" t="str">
        <f t="shared" si="28"/>
        <v>In Balance</v>
      </c>
    </row>
    <row r="51" spans="2:37" outlineLevel="2" x14ac:dyDescent="0.2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25">
      <c r="B52" s="172">
        <v>47</v>
      </c>
      <c r="C52" s="192">
        <v>3610.1</v>
      </c>
      <c r="D52" s="193" t="s">
        <v>868</v>
      </c>
      <c r="E52" s="204">
        <f>Administrative!E52+'Buildings &amp; Grounds'!E52+'Sacred Life &amp; Worship'!E52+'Christian Formation'!E52+'Social Ministry'!E52+Other!E52</f>
        <v>0</v>
      </c>
      <c r="F52" s="204">
        <f>Administrative!F52+'Buildings &amp; Grounds'!F52+'Sacred Life &amp; Worship'!F52+'Christian Formation'!F52+'Social Ministry'!F52+Other!F52</f>
        <v>0</v>
      </c>
      <c r="G52" s="204">
        <f>Administrative!G52+'Buildings &amp; Grounds'!G52+'Sacred Life &amp; Worship'!G52+'Christian Formation'!G52+'Social Ministry'!G52+Other!G52</f>
        <v>0</v>
      </c>
      <c r="H52" s="204">
        <f>Administrative!H52+'Buildings &amp; Grounds'!H52+'Sacred Life &amp; Worship'!H52+'Christian Formation'!H52+'Social Ministry'!H52+Other!H52</f>
        <v>0</v>
      </c>
      <c r="I52" s="49"/>
      <c r="J52" s="196"/>
      <c r="K52" s="32"/>
      <c r="L52" s="196"/>
      <c r="M52" s="196"/>
      <c r="N52" s="197"/>
      <c r="O52" s="204">
        <f>Administrative!O52+'Buildings &amp; Grounds'!O52+'Sacred Life &amp; Worship'!O52+'Christian Formation'!O52+'Social Ministry'!O52+Other!O52</f>
        <v>0</v>
      </c>
      <c r="P52" s="29">
        <f t="shared" ref="P52:P53" si="41">ROUND(($O52-$H52),0)</f>
        <v>0</v>
      </c>
      <c r="Q52" s="31">
        <f t="shared" ref="Q52:Q54" si="42">IFERROR(P52/H52, 0)</f>
        <v>0</v>
      </c>
      <c r="R52" s="29">
        <f t="shared" ref="R52:R53" si="43">ROUND(($O52-$F52),0)</f>
        <v>0</v>
      </c>
      <c r="S52" s="31">
        <f t="shared" ref="S52:S54" si="44">IFERROR(R52/F52, 0)</f>
        <v>0</v>
      </c>
      <c r="T52" s="739"/>
      <c r="U52" s="740"/>
      <c r="W52" s="200"/>
      <c r="X52" s="204">
        <f>Administrative!X52+'Buildings &amp; Grounds'!X52+'Sacred Life &amp; Worship'!X52+'Christian Formation'!X52+'Social Ministry'!X52+Other!X52</f>
        <v>0</v>
      </c>
      <c r="Y52" s="204">
        <f>Administrative!Y52+'Buildings &amp; Grounds'!Y52+'Sacred Life &amp; Worship'!Y52+'Christian Formation'!Y52+'Social Ministry'!Y52+Other!Y52</f>
        <v>0</v>
      </c>
      <c r="Z52" s="204">
        <f>Administrative!Z52+'Buildings &amp; Grounds'!Z52+'Sacred Life &amp; Worship'!Z52+'Christian Formation'!Z52+'Social Ministry'!Z52+Other!Z52</f>
        <v>0</v>
      </c>
      <c r="AA52" s="204">
        <f>Administrative!AA52+'Buildings &amp; Grounds'!AA52+'Sacred Life &amp; Worship'!AA52+'Christian Formation'!AA52+'Social Ministry'!AA52+Other!AA52</f>
        <v>0</v>
      </c>
      <c r="AB52" s="204">
        <f>Administrative!AB52+'Buildings &amp; Grounds'!AB52+'Sacred Life &amp; Worship'!AB52+'Christian Formation'!AB52+'Social Ministry'!AB52+Other!AB52</f>
        <v>0</v>
      </c>
      <c r="AC52" s="204">
        <f>Administrative!AC52+'Buildings &amp; Grounds'!AC52+'Sacred Life &amp; Worship'!AC52+'Christian Formation'!AC52+'Social Ministry'!AC52+Other!AC52</f>
        <v>0</v>
      </c>
      <c r="AD52" s="204">
        <f>Administrative!AD52+'Buildings &amp; Grounds'!AD52+'Sacred Life &amp; Worship'!AD52+'Christian Formation'!AD52+'Social Ministry'!AD52+Other!AD52</f>
        <v>0</v>
      </c>
      <c r="AE52" s="204">
        <f>Administrative!AE52+'Buildings &amp; Grounds'!AE52+'Sacred Life &amp; Worship'!AE52+'Christian Formation'!AE52+'Social Ministry'!AE52+Other!AE52</f>
        <v>0</v>
      </c>
      <c r="AF52" s="204">
        <f>Administrative!AF52+'Buildings &amp; Grounds'!AF52+'Sacred Life &amp; Worship'!AF52+'Christian Formation'!AF52+'Social Ministry'!AF52+Other!AF52</f>
        <v>0</v>
      </c>
      <c r="AG52" s="204">
        <f>Administrative!AG52+'Buildings &amp; Grounds'!AG52+'Sacred Life &amp; Worship'!AG52+'Christian Formation'!AG52+'Social Ministry'!AG52+Other!AG52</f>
        <v>0</v>
      </c>
      <c r="AH52" s="204">
        <f>Administrative!AH52+'Buildings &amp; Grounds'!AH52+'Sacred Life &amp; Worship'!AH52+'Christian Formation'!AH52+'Social Ministry'!AH52+Other!AH52</f>
        <v>0</v>
      </c>
      <c r="AI52" s="204">
        <f>Administrative!AI52+'Buildings &amp; Grounds'!AI52+'Sacred Life &amp; Worship'!AI52+'Christian Formation'!AI52+'Social Ministry'!AI52+Other!AI52</f>
        <v>0</v>
      </c>
      <c r="AJ52" s="204">
        <f>Administrative!AJ52+'Buildings &amp; Grounds'!AJ52+'Sacred Life &amp; Worship'!AJ52+'Christian Formation'!AJ52+'Social Ministry'!AJ52+Other!AJ52</f>
        <v>0</v>
      </c>
      <c r="AK52" s="195" t="str">
        <f>IF(AJ52=O52,"In Balance",CONCATENATE("Out of Balance by $",AJ52-O52))</f>
        <v>In Balance</v>
      </c>
    </row>
    <row r="53" spans="2:37" outlineLevel="2" x14ac:dyDescent="0.25">
      <c r="B53" s="172">
        <v>48</v>
      </c>
      <c r="C53" s="192">
        <v>3610.2</v>
      </c>
      <c r="D53" s="193" t="s">
        <v>869</v>
      </c>
      <c r="E53" s="204">
        <f>Administrative!E53+'Buildings &amp; Grounds'!E53+'Sacred Life &amp; Worship'!E53+'Christian Formation'!E53+'Social Ministry'!E53+Other!E53</f>
        <v>0</v>
      </c>
      <c r="F53" s="204">
        <f>Administrative!F53+'Buildings &amp; Grounds'!F53+'Sacred Life &amp; Worship'!F53+'Christian Formation'!F53+'Social Ministry'!F53+Other!F53</f>
        <v>0</v>
      </c>
      <c r="G53" s="204">
        <f>Administrative!G53+'Buildings &amp; Grounds'!G53+'Sacred Life &amp; Worship'!G53+'Christian Formation'!G53+'Social Ministry'!G53+Other!G53</f>
        <v>0</v>
      </c>
      <c r="H53" s="204">
        <f>Administrative!H53+'Buildings &amp; Grounds'!H53+'Sacred Life &amp; Worship'!H53+'Christian Formation'!H53+'Social Ministry'!H53+Other!H53</f>
        <v>0</v>
      </c>
      <c r="I53" s="49"/>
      <c r="J53" s="196"/>
      <c r="K53" s="32"/>
      <c r="L53" s="196"/>
      <c r="M53" s="196"/>
      <c r="N53" s="197"/>
      <c r="O53" s="204">
        <f>Administrative!O53+'Buildings &amp; Grounds'!O53+'Sacred Life &amp; Worship'!O53+'Christian Formation'!O53+'Social Ministry'!O53+Other!O53</f>
        <v>0</v>
      </c>
      <c r="P53" s="29">
        <f t="shared" si="41"/>
        <v>0</v>
      </c>
      <c r="Q53" s="31">
        <f t="shared" si="42"/>
        <v>0</v>
      </c>
      <c r="R53" s="29">
        <f t="shared" si="43"/>
        <v>0</v>
      </c>
      <c r="S53" s="31">
        <f t="shared" si="44"/>
        <v>0</v>
      </c>
      <c r="T53" s="739"/>
      <c r="U53" s="740"/>
      <c r="W53" s="200"/>
      <c r="X53" s="204">
        <f>Administrative!X53+'Buildings &amp; Grounds'!X53+'Sacred Life &amp; Worship'!X53+'Christian Formation'!X53+'Social Ministry'!X53+Other!X53</f>
        <v>0</v>
      </c>
      <c r="Y53" s="204">
        <f>Administrative!Y53+'Buildings &amp; Grounds'!Y53+'Sacred Life &amp; Worship'!Y53+'Christian Formation'!Y53+'Social Ministry'!Y53+Other!Y53</f>
        <v>0</v>
      </c>
      <c r="Z53" s="204">
        <f>Administrative!Z53+'Buildings &amp; Grounds'!Z53+'Sacred Life &amp; Worship'!Z53+'Christian Formation'!Z53+'Social Ministry'!Z53+Other!Z53</f>
        <v>0</v>
      </c>
      <c r="AA53" s="204">
        <f>Administrative!AA53+'Buildings &amp; Grounds'!AA53+'Sacred Life &amp; Worship'!AA53+'Christian Formation'!AA53+'Social Ministry'!AA53+Other!AA53</f>
        <v>0</v>
      </c>
      <c r="AB53" s="204">
        <f>Administrative!AB53+'Buildings &amp; Grounds'!AB53+'Sacred Life &amp; Worship'!AB53+'Christian Formation'!AB53+'Social Ministry'!AB53+Other!AB53</f>
        <v>0</v>
      </c>
      <c r="AC53" s="204">
        <f>Administrative!AC53+'Buildings &amp; Grounds'!AC53+'Sacred Life &amp; Worship'!AC53+'Christian Formation'!AC53+'Social Ministry'!AC53+Other!AC53</f>
        <v>0</v>
      </c>
      <c r="AD53" s="204">
        <f>Administrative!AD53+'Buildings &amp; Grounds'!AD53+'Sacred Life &amp; Worship'!AD53+'Christian Formation'!AD53+'Social Ministry'!AD53+Other!AD53</f>
        <v>0</v>
      </c>
      <c r="AE53" s="204">
        <f>Administrative!AE53+'Buildings &amp; Grounds'!AE53+'Sacred Life &amp; Worship'!AE53+'Christian Formation'!AE53+'Social Ministry'!AE53+Other!AE53</f>
        <v>0</v>
      </c>
      <c r="AF53" s="204">
        <f>Administrative!AF53+'Buildings &amp; Grounds'!AF53+'Sacred Life &amp; Worship'!AF53+'Christian Formation'!AF53+'Social Ministry'!AF53+Other!AF53</f>
        <v>0</v>
      </c>
      <c r="AG53" s="204">
        <f>Administrative!AG53+'Buildings &amp; Grounds'!AG53+'Sacred Life &amp; Worship'!AG53+'Christian Formation'!AG53+'Social Ministry'!AG53+Other!AG53</f>
        <v>0</v>
      </c>
      <c r="AH53" s="204">
        <f>Administrative!AH53+'Buildings &amp; Grounds'!AH53+'Sacred Life &amp; Worship'!AH53+'Christian Formation'!AH53+'Social Ministry'!AH53+Other!AH53</f>
        <v>0</v>
      </c>
      <c r="AI53" s="204">
        <f>Administrative!AI53+'Buildings &amp; Grounds'!AI53+'Sacred Life &amp; Worship'!AI53+'Christian Formation'!AI53+'Social Ministry'!AI53+Other!AI53</f>
        <v>0</v>
      </c>
      <c r="AJ53" s="204">
        <f>Administrative!AJ53+'Buildings &amp; Grounds'!AJ53+'Sacred Life &amp; Worship'!AJ53+'Christian Formation'!AJ53+'Social Ministry'!AJ53+Other!AJ53</f>
        <v>0</v>
      </c>
      <c r="AK53" s="195" t="str">
        <f t="shared" ref="AK53" si="45">IF(AJ53=O53,"In Balance",CONCATENATE("Out of Balance by $",AJ53-O53))</f>
        <v>In Balance</v>
      </c>
    </row>
    <row r="54" spans="2:37" outlineLevel="2" x14ac:dyDescent="0.25">
      <c r="B54" s="172">
        <v>49</v>
      </c>
      <c r="C54" s="234">
        <v>3610</v>
      </c>
      <c r="D54" s="235" t="s">
        <v>651</v>
      </c>
      <c r="E54" s="40">
        <f>E52-E53</f>
        <v>0</v>
      </c>
      <c r="F54" s="40">
        <f>F52-F53</f>
        <v>0</v>
      </c>
      <c r="G54" s="40">
        <f>G52-G53</f>
        <v>0</v>
      </c>
      <c r="H54" s="40">
        <f>H52-H53</f>
        <v>0</v>
      </c>
      <c r="I54" s="45"/>
      <c r="J54" s="236"/>
      <c r="K54" s="46"/>
      <c r="L54" s="40"/>
      <c r="M54" s="40"/>
      <c r="N54" s="237"/>
      <c r="O54" s="40">
        <f t="shared" ref="O54:R54" si="46">O52-O53</f>
        <v>0</v>
      </c>
      <c r="P54" s="40">
        <f t="shared" si="46"/>
        <v>0</v>
      </c>
      <c r="Q54" s="46">
        <f t="shared" si="42"/>
        <v>0</v>
      </c>
      <c r="R54" s="40">
        <f t="shared" si="46"/>
        <v>0</v>
      </c>
      <c r="S54" s="46">
        <f t="shared" si="44"/>
        <v>0</v>
      </c>
      <c r="T54" s="235"/>
      <c r="U54" s="238"/>
      <c r="W54" s="239"/>
      <c r="X54" s="240">
        <f>X52-X53</f>
        <v>0</v>
      </c>
      <c r="Y54" s="240">
        <f t="shared" ref="Y54:AJ54" si="47">Y52-Y53</f>
        <v>0</v>
      </c>
      <c r="Z54" s="240">
        <f t="shared" si="47"/>
        <v>0</v>
      </c>
      <c r="AA54" s="240">
        <f t="shared" si="47"/>
        <v>0</v>
      </c>
      <c r="AB54" s="240">
        <f t="shared" si="47"/>
        <v>0</v>
      </c>
      <c r="AC54" s="240">
        <f t="shared" si="47"/>
        <v>0</v>
      </c>
      <c r="AD54" s="240">
        <f t="shared" si="47"/>
        <v>0</v>
      </c>
      <c r="AE54" s="240">
        <f t="shared" si="47"/>
        <v>0</v>
      </c>
      <c r="AF54" s="240">
        <f t="shared" si="47"/>
        <v>0</v>
      </c>
      <c r="AG54" s="240">
        <f t="shared" si="47"/>
        <v>0</v>
      </c>
      <c r="AH54" s="240">
        <f t="shared" si="47"/>
        <v>0</v>
      </c>
      <c r="AI54" s="240">
        <f t="shared" si="47"/>
        <v>0</v>
      </c>
      <c r="AJ54" s="240">
        <f t="shared" si="47"/>
        <v>0</v>
      </c>
      <c r="AK54" s="241"/>
    </row>
    <row r="55" spans="2:37" outlineLevel="2" x14ac:dyDescent="0.25">
      <c r="B55" s="172">
        <v>50</v>
      </c>
      <c r="C55" s="192">
        <v>3620.1</v>
      </c>
      <c r="D55" s="193" t="s">
        <v>870</v>
      </c>
      <c r="E55" s="204">
        <f>Administrative!E55+'Buildings &amp; Grounds'!E55+'Sacred Life &amp; Worship'!E55+'Christian Formation'!E55+'Social Ministry'!E55+Other!E55</f>
        <v>0</v>
      </c>
      <c r="F55" s="204">
        <f>Administrative!F55+'Buildings &amp; Grounds'!F55+'Sacred Life &amp; Worship'!F55+'Christian Formation'!F55+'Social Ministry'!F55+Other!F55</f>
        <v>0</v>
      </c>
      <c r="G55" s="204">
        <f>Administrative!G55+'Buildings &amp; Grounds'!G55+'Sacred Life &amp; Worship'!G55+'Christian Formation'!G55+'Social Ministry'!G55+Other!G55</f>
        <v>0</v>
      </c>
      <c r="H55" s="204">
        <f>Administrative!H55+'Buildings &amp; Grounds'!H55+'Sacred Life &amp; Worship'!H55+'Christian Formation'!H55+'Social Ministry'!H55+Other!H55</f>
        <v>0</v>
      </c>
      <c r="I55" s="49"/>
      <c r="J55" s="196"/>
      <c r="K55" s="32"/>
      <c r="L55" s="196"/>
      <c r="M55" s="196"/>
      <c r="N55" s="197"/>
      <c r="O55" s="204">
        <f>Administrative!O55+'Buildings &amp; Grounds'!O55+'Sacred Life &amp; Worship'!O55+'Christian Formation'!O55+'Social Ministry'!O55+Other!O55</f>
        <v>0</v>
      </c>
      <c r="P55" s="29">
        <f t="shared" ref="P55:P56" si="48">ROUND(($O55-$H55),0)</f>
        <v>0</v>
      </c>
      <c r="Q55" s="31">
        <f t="shared" ref="Q55:Q57" si="49">IFERROR(P55/H55, 0)</f>
        <v>0</v>
      </c>
      <c r="R55" s="29">
        <f t="shared" ref="R55:R56" si="50">ROUND(($O55-$F55),0)</f>
        <v>0</v>
      </c>
      <c r="S55" s="31">
        <f t="shared" ref="S55:S57" si="51">IFERROR(R55/F55, 0)</f>
        <v>0</v>
      </c>
      <c r="T55" s="739"/>
      <c r="U55" s="740"/>
      <c r="W55" s="200"/>
      <c r="X55" s="204">
        <f>Administrative!X55+'Buildings &amp; Grounds'!X55+'Sacred Life &amp; Worship'!X55+'Christian Formation'!X55+'Social Ministry'!X55+Other!X55</f>
        <v>0</v>
      </c>
      <c r="Y55" s="204">
        <f>Administrative!Y55+'Buildings &amp; Grounds'!Y55+'Sacred Life &amp; Worship'!Y55+'Christian Formation'!Y55+'Social Ministry'!Y55+Other!Y55</f>
        <v>0</v>
      </c>
      <c r="Z55" s="204">
        <f>Administrative!Z55+'Buildings &amp; Grounds'!Z55+'Sacred Life &amp; Worship'!Z55+'Christian Formation'!Z55+'Social Ministry'!Z55+Other!Z55</f>
        <v>0</v>
      </c>
      <c r="AA55" s="204">
        <f>Administrative!AA55+'Buildings &amp; Grounds'!AA55+'Sacred Life &amp; Worship'!AA55+'Christian Formation'!AA55+'Social Ministry'!AA55+Other!AA55</f>
        <v>0</v>
      </c>
      <c r="AB55" s="204">
        <f>Administrative!AB55+'Buildings &amp; Grounds'!AB55+'Sacred Life &amp; Worship'!AB55+'Christian Formation'!AB55+'Social Ministry'!AB55+Other!AB55</f>
        <v>0</v>
      </c>
      <c r="AC55" s="204">
        <f>Administrative!AC55+'Buildings &amp; Grounds'!AC55+'Sacred Life &amp; Worship'!AC55+'Christian Formation'!AC55+'Social Ministry'!AC55+Other!AC55</f>
        <v>0</v>
      </c>
      <c r="AD55" s="204">
        <f>Administrative!AD55+'Buildings &amp; Grounds'!AD55+'Sacred Life &amp; Worship'!AD55+'Christian Formation'!AD55+'Social Ministry'!AD55+Other!AD55</f>
        <v>0</v>
      </c>
      <c r="AE55" s="204">
        <f>Administrative!AE55+'Buildings &amp; Grounds'!AE55+'Sacred Life &amp; Worship'!AE55+'Christian Formation'!AE55+'Social Ministry'!AE55+Other!AE55</f>
        <v>0</v>
      </c>
      <c r="AF55" s="204">
        <f>Administrative!AF55+'Buildings &amp; Grounds'!AF55+'Sacred Life &amp; Worship'!AF55+'Christian Formation'!AF55+'Social Ministry'!AF55+Other!AF55</f>
        <v>0</v>
      </c>
      <c r="AG55" s="204">
        <f>Administrative!AG55+'Buildings &amp; Grounds'!AG55+'Sacred Life &amp; Worship'!AG55+'Christian Formation'!AG55+'Social Ministry'!AG55+Other!AG55</f>
        <v>0</v>
      </c>
      <c r="AH55" s="204">
        <f>Administrative!AH55+'Buildings &amp; Grounds'!AH55+'Sacred Life &amp; Worship'!AH55+'Christian Formation'!AH55+'Social Ministry'!AH55+Other!AH55</f>
        <v>0</v>
      </c>
      <c r="AI55" s="204">
        <f>Administrative!AI55+'Buildings &amp; Grounds'!AI55+'Sacred Life &amp; Worship'!AI55+'Christian Formation'!AI55+'Social Ministry'!AI55+Other!AI55</f>
        <v>0</v>
      </c>
      <c r="AJ55" s="204">
        <f>Administrative!AJ55+'Buildings &amp; Grounds'!AJ55+'Sacred Life &amp; Worship'!AJ55+'Christian Formation'!AJ55+'Social Ministry'!AJ55+Other!AJ55</f>
        <v>0</v>
      </c>
      <c r="AK55" s="195" t="str">
        <f>IF(AJ55=O55,"In Balance",CONCATENATE("Out of Balance by $",AJ55-O55))</f>
        <v>In Balance</v>
      </c>
    </row>
    <row r="56" spans="2:37" outlineLevel="2" x14ac:dyDescent="0.25">
      <c r="B56" s="172">
        <v>51</v>
      </c>
      <c r="C56" s="192">
        <v>3620.2</v>
      </c>
      <c r="D56" s="193" t="s">
        <v>871</v>
      </c>
      <c r="E56" s="204">
        <f>Administrative!E56+'Buildings &amp; Grounds'!E56+'Sacred Life &amp; Worship'!E56+'Christian Formation'!E56+'Social Ministry'!E56+Other!E56</f>
        <v>0</v>
      </c>
      <c r="F56" s="204">
        <f>Administrative!F56+'Buildings &amp; Grounds'!F56+'Sacred Life &amp; Worship'!F56+'Christian Formation'!F56+'Social Ministry'!F56+Other!F56</f>
        <v>0</v>
      </c>
      <c r="G56" s="204">
        <f>Administrative!G56+'Buildings &amp; Grounds'!G56+'Sacred Life &amp; Worship'!G56+'Christian Formation'!G56+'Social Ministry'!G56+Other!G56</f>
        <v>0</v>
      </c>
      <c r="H56" s="204">
        <f>Administrative!H56+'Buildings &amp; Grounds'!H56+'Sacred Life &amp; Worship'!H56+'Christian Formation'!H56+'Social Ministry'!H56+Other!H56</f>
        <v>0</v>
      </c>
      <c r="I56" s="49"/>
      <c r="J56" s="196"/>
      <c r="K56" s="32"/>
      <c r="L56" s="196"/>
      <c r="M56" s="196"/>
      <c r="N56" s="197"/>
      <c r="O56" s="204">
        <f>Administrative!O56+'Buildings &amp; Grounds'!O56+'Sacred Life &amp; Worship'!O56+'Christian Formation'!O56+'Social Ministry'!O56+Other!O56</f>
        <v>0</v>
      </c>
      <c r="P56" s="29">
        <f t="shared" si="48"/>
        <v>0</v>
      </c>
      <c r="Q56" s="31">
        <f t="shared" si="49"/>
        <v>0</v>
      </c>
      <c r="R56" s="29">
        <f t="shared" si="50"/>
        <v>0</v>
      </c>
      <c r="S56" s="31">
        <f t="shared" si="51"/>
        <v>0</v>
      </c>
      <c r="T56" s="739"/>
      <c r="U56" s="740"/>
      <c r="W56" s="200"/>
      <c r="X56" s="204">
        <f>Administrative!X56+'Buildings &amp; Grounds'!X56+'Sacred Life &amp; Worship'!X56+'Christian Formation'!X56+'Social Ministry'!X56+Other!X56</f>
        <v>0</v>
      </c>
      <c r="Y56" s="204">
        <f>Administrative!Y56+'Buildings &amp; Grounds'!Y56+'Sacred Life &amp; Worship'!Y56+'Christian Formation'!Y56+'Social Ministry'!Y56+Other!Y56</f>
        <v>0</v>
      </c>
      <c r="Z56" s="204">
        <f>Administrative!Z56+'Buildings &amp; Grounds'!Z56+'Sacred Life &amp; Worship'!Z56+'Christian Formation'!Z56+'Social Ministry'!Z56+Other!Z56</f>
        <v>0</v>
      </c>
      <c r="AA56" s="204">
        <f>Administrative!AA56+'Buildings &amp; Grounds'!AA56+'Sacred Life &amp; Worship'!AA56+'Christian Formation'!AA56+'Social Ministry'!AA56+Other!AA56</f>
        <v>0</v>
      </c>
      <c r="AB56" s="204">
        <f>Administrative!AB56+'Buildings &amp; Grounds'!AB56+'Sacred Life &amp; Worship'!AB56+'Christian Formation'!AB56+'Social Ministry'!AB56+Other!AB56</f>
        <v>0</v>
      </c>
      <c r="AC56" s="204">
        <f>Administrative!AC56+'Buildings &amp; Grounds'!AC56+'Sacred Life &amp; Worship'!AC56+'Christian Formation'!AC56+'Social Ministry'!AC56+Other!AC56</f>
        <v>0</v>
      </c>
      <c r="AD56" s="204">
        <f>Administrative!AD56+'Buildings &amp; Grounds'!AD56+'Sacred Life &amp; Worship'!AD56+'Christian Formation'!AD56+'Social Ministry'!AD56+Other!AD56</f>
        <v>0</v>
      </c>
      <c r="AE56" s="204">
        <f>Administrative!AE56+'Buildings &amp; Grounds'!AE56+'Sacred Life &amp; Worship'!AE56+'Christian Formation'!AE56+'Social Ministry'!AE56+Other!AE56</f>
        <v>0</v>
      </c>
      <c r="AF56" s="204">
        <f>Administrative!AF56+'Buildings &amp; Grounds'!AF56+'Sacred Life &amp; Worship'!AF56+'Christian Formation'!AF56+'Social Ministry'!AF56+Other!AF56</f>
        <v>0</v>
      </c>
      <c r="AG56" s="204">
        <f>Administrative!AG56+'Buildings &amp; Grounds'!AG56+'Sacred Life &amp; Worship'!AG56+'Christian Formation'!AG56+'Social Ministry'!AG56+Other!AG56</f>
        <v>0</v>
      </c>
      <c r="AH56" s="204">
        <f>Administrative!AH56+'Buildings &amp; Grounds'!AH56+'Sacred Life &amp; Worship'!AH56+'Christian Formation'!AH56+'Social Ministry'!AH56+Other!AH56</f>
        <v>0</v>
      </c>
      <c r="AI56" s="204">
        <f>Administrative!AI56+'Buildings &amp; Grounds'!AI56+'Sacred Life &amp; Worship'!AI56+'Christian Formation'!AI56+'Social Ministry'!AI56+Other!AI56</f>
        <v>0</v>
      </c>
      <c r="AJ56" s="204">
        <f>Administrative!AJ56+'Buildings &amp; Grounds'!AJ56+'Sacred Life &amp; Worship'!AJ56+'Christian Formation'!AJ56+'Social Ministry'!AJ56+Other!AJ56</f>
        <v>0</v>
      </c>
      <c r="AK56" s="195" t="str">
        <f t="shared" ref="AK56" si="52">IF(AJ56=O56,"In Balance",CONCATENATE("Out of Balance by $",AJ56-O56))</f>
        <v>In Balance</v>
      </c>
    </row>
    <row r="57" spans="2:37" outlineLevel="2" x14ac:dyDescent="0.25">
      <c r="B57" s="172">
        <v>52</v>
      </c>
      <c r="C57" s="234">
        <v>3620</v>
      </c>
      <c r="D57" s="235" t="s">
        <v>872</v>
      </c>
      <c r="E57" s="40">
        <f>E55-E56</f>
        <v>0</v>
      </c>
      <c r="F57" s="40">
        <f>F55-F56</f>
        <v>0</v>
      </c>
      <c r="G57" s="40">
        <f>G55-G56</f>
        <v>0</v>
      </c>
      <c r="H57" s="40">
        <f>H55-H56</f>
        <v>0</v>
      </c>
      <c r="I57" s="45"/>
      <c r="J57" s="236"/>
      <c r="K57" s="46"/>
      <c r="L57" s="40"/>
      <c r="M57" s="40"/>
      <c r="N57" s="237"/>
      <c r="O57" s="40">
        <f t="shared" ref="O57:R57" si="53">O55-O56</f>
        <v>0</v>
      </c>
      <c r="P57" s="40">
        <f t="shared" si="53"/>
        <v>0</v>
      </c>
      <c r="Q57" s="46">
        <f t="shared" si="49"/>
        <v>0</v>
      </c>
      <c r="R57" s="40">
        <f t="shared" si="53"/>
        <v>0</v>
      </c>
      <c r="S57" s="46">
        <f t="shared" si="51"/>
        <v>0</v>
      </c>
      <c r="T57" s="235"/>
      <c r="U57" s="238"/>
      <c r="W57" s="239"/>
      <c r="X57" s="240">
        <f>X55-X56</f>
        <v>0</v>
      </c>
      <c r="Y57" s="240">
        <f t="shared" ref="Y57:AJ57" si="54">Y55-Y56</f>
        <v>0</v>
      </c>
      <c r="Z57" s="240">
        <f t="shared" si="54"/>
        <v>0</v>
      </c>
      <c r="AA57" s="240">
        <f t="shared" si="54"/>
        <v>0</v>
      </c>
      <c r="AB57" s="240">
        <f t="shared" si="54"/>
        <v>0</v>
      </c>
      <c r="AC57" s="240">
        <f t="shared" si="54"/>
        <v>0</v>
      </c>
      <c r="AD57" s="240">
        <f t="shared" si="54"/>
        <v>0</v>
      </c>
      <c r="AE57" s="240">
        <f t="shared" si="54"/>
        <v>0</v>
      </c>
      <c r="AF57" s="240">
        <f t="shared" si="54"/>
        <v>0</v>
      </c>
      <c r="AG57" s="240">
        <f t="shared" si="54"/>
        <v>0</v>
      </c>
      <c r="AH57" s="240">
        <f t="shared" si="54"/>
        <v>0</v>
      </c>
      <c r="AI57" s="240">
        <f t="shared" si="54"/>
        <v>0</v>
      </c>
      <c r="AJ57" s="240">
        <f t="shared" si="54"/>
        <v>0</v>
      </c>
      <c r="AK57" s="241"/>
    </row>
    <row r="58" spans="2:37" outlineLevel="2" x14ac:dyDescent="0.25">
      <c r="B58" s="172">
        <v>53</v>
      </c>
      <c r="C58" s="192">
        <v>3630</v>
      </c>
      <c r="D58" s="193" t="s">
        <v>650</v>
      </c>
      <c r="E58" s="204">
        <f>Administrative!E58+'Buildings &amp; Grounds'!E58+'Sacred Life &amp; Worship'!E58+'Christian Formation'!E58+'Social Ministry'!E58+Other!E58</f>
        <v>0</v>
      </c>
      <c r="F58" s="204">
        <f>Administrative!F58+'Buildings &amp; Grounds'!F58+'Sacred Life &amp; Worship'!F58+'Christian Formation'!F58+'Social Ministry'!F58+Other!F58</f>
        <v>0</v>
      </c>
      <c r="G58" s="204">
        <f>Administrative!G58+'Buildings &amp; Grounds'!G58+'Sacred Life &amp; Worship'!G58+'Christian Formation'!G58+'Social Ministry'!G58+Other!G58</f>
        <v>0</v>
      </c>
      <c r="H58" s="204">
        <f>Administrative!H58+'Buildings &amp; Grounds'!H58+'Sacred Life &amp; Worship'!H58+'Christian Formation'!H58+'Social Ministry'!H58+Other!H58</f>
        <v>0</v>
      </c>
      <c r="I58" s="49"/>
      <c r="J58" s="196"/>
      <c r="K58" s="32"/>
      <c r="L58" s="196"/>
      <c r="M58" s="196"/>
      <c r="N58" s="197"/>
      <c r="O58" s="204">
        <f>Administrative!O58+'Buildings &amp; Grounds'!O58+'Sacred Life &amp; Worship'!O58+'Christian Formation'!O58+'Social Ministry'!O58+Other!O58</f>
        <v>0</v>
      </c>
      <c r="P58" s="29">
        <f t="shared" ref="P58:P60" si="55">ROUND(($O58-$H58),0)</f>
        <v>0</v>
      </c>
      <c r="Q58" s="31">
        <f t="shared" ref="Q58:Q61" si="56">IFERROR(P58/H58, 0)</f>
        <v>0</v>
      </c>
      <c r="R58" s="29">
        <f t="shared" ref="R58:R60" si="57">ROUND(($O58-$F58),0)</f>
        <v>0</v>
      </c>
      <c r="S58" s="31">
        <f t="shared" ref="S58:S61" si="58">IFERROR(R58/F58, 0)</f>
        <v>0</v>
      </c>
      <c r="T58" s="739"/>
      <c r="U58" s="740"/>
      <c r="W58" s="200"/>
      <c r="X58" s="204">
        <f>Administrative!X58+'Buildings &amp; Grounds'!X58+'Sacred Life &amp; Worship'!X58+'Christian Formation'!X58+'Social Ministry'!X58+Other!X58</f>
        <v>0</v>
      </c>
      <c r="Y58" s="204">
        <f>Administrative!Y58+'Buildings &amp; Grounds'!Y58+'Sacred Life &amp; Worship'!Y58+'Christian Formation'!Y58+'Social Ministry'!Y58+Other!Y58</f>
        <v>0</v>
      </c>
      <c r="Z58" s="204">
        <f>Administrative!Z58+'Buildings &amp; Grounds'!Z58+'Sacred Life &amp; Worship'!Z58+'Christian Formation'!Z58+'Social Ministry'!Z58+Other!Z58</f>
        <v>0</v>
      </c>
      <c r="AA58" s="204">
        <f>Administrative!AA58+'Buildings &amp; Grounds'!AA58+'Sacred Life &amp; Worship'!AA58+'Christian Formation'!AA58+'Social Ministry'!AA58+Other!AA58</f>
        <v>0</v>
      </c>
      <c r="AB58" s="204">
        <f>Administrative!AB58+'Buildings &amp; Grounds'!AB58+'Sacred Life &amp; Worship'!AB58+'Christian Formation'!AB58+'Social Ministry'!AB58+Other!AB58</f>
        <v>0</v>
      </c>
      <c r="AC58" s="204">
        <f>Administrative!AC58+'Buildings &amp; Grounds'!AC58+'Sacred Life &amp; Worship'!AC58+'Christian Formation'!AC58+'Social Ministry'!AC58+Other!AC58</f>
        <v>0</v>
      </c>
      <c r="AD58" s="204">
        <f>Administrative!AD58+'Buildings &amp; Grounds'!AD58+'Sacred Life &amp; Worship'!AD58+'Christian Formation'!AD58+'Social Ministry'!AD58+Other!AD58</f>
        <v>0</v>
      </c>
      <c r="AE58" s="204">
        <f>Administrative!AE58+'Buildings &amp; Grounds'!AE58+'Sacred Life &amp; Worship'!AE58+'Christian Formation'!AE58+'Social Ministry'!AE58+Other!AE58</f>
        <v>0</v>
      </c>
      <c r="AF58" s="204">
        <f>Administrative!AF58+'Buildings &amp; Grounds'!AF58+'Sacred Life &amp; Worship'!AF58+'Christian Formation'!AF58+'Social Ministry'!AF58+Other!AF58</f>
        <v>0</v>
      </c>
      <c r="AG58" s="204">
        <f>Administrative!AG58+'Buildings &amp; Grounds'!AG58+'Sacred Life &amp; Worship'!AG58+'Christian Formation'!AG58+'Social Ministry'!AG58+Other!AG58</f>
        <v>0</v>
      </c>
      <c r="AH58" s="204">
        <f>Administrative!AH58+'Buildings &amp; Grounds'!AH58+'Sacred Life &amp; Worship'!AH58+'Christian Formation'!AH58+'Social Ministry'!AH58+Other!AH58</f>
        <v>0</v>
      </c>
      <c r="AI58" s="204">
        <f>Administrative!AI58+'Buildings &amp; Grounds'!AI58+'Sacred Life &amp; Worship'!AI58+'Christian Formation'!AI58+'Social Ministry'!AI58+Other!AI58</f>
        <v>0</v>
      </c>
      <c r="AJ58" s="204">
        <f>Administrative!AJ58+'Buildings &amp; Grounds'!AJ58+'Sacred Life &amp; Worship'!AJ58+'Christian Formation'!AJ58+'Social Ministry'!AJ58+Other!AJ58</f>
        <v>0</v>
      </c>
      <c r="AK58" s="195" t="str">
        <f>IF(AJ58=O58,"In Balance",CONCATENATE("Out of Balance by $",AJ58-O58))</f>
        <v>In Balance</v>
      </c>
    </row>
    <row r="59" spans="2:37" outlineLevel="2" x14ac:dyDescent="0.25">
      <c r="B59" s="172">
        <v>54</v>
      </c>
      <c r="C59" s="192">
        <v>3640.1</v>
      </c>
      <c r="D59" s="193" t="s">
        <v>873</v>
      </c>
      <c r="E59" s="204">
        <f>Administrative!E59+'Buildings &amp; Grounds'!E59+'Sacred Life &amp; Worship'!E59+'Christian Formation'!E59+'Social Ministry'!E59+Other!E59</f>
        <v>0</v>
      </c>
      <c r="F59" s="204">
        <f>Administrative!F59+'Buildings &amp; Grounds'!F59+'Sacred Life &amp; Worship'!F59+'Christian Formation'!F59+'Social Ministry'!F59+Other!F59</f>
        <v>0</v>
      </c>
      <c r="G59" s="204">
        <f>Administrative!G59+'Buildings &amp; Grounds'!G59+'Sacred Life &amp; Worship'!G59+'Christian Formation'!G59+'Social Ministry'!G59+Other!G59</f>
        <v>0</v>
      </c>
      <c r="H59" s="204">
        <f>Administrative!H59+'Buildings &amp; Grounds'!H59+'Sacred Life &amp; Worship'!H59+'Christian Formation'!H59+'Social Ministry'!H59+Other!H59</f>
        <v>0</v>
      </c>
      <c r="I59" s="49"/>
      <c r="J59" s="196"/>
      <c r="K59" s="32"/>
      <c r="L59" s="196"/>
      <c r="M59" s="196"/>
      <c r="N59" s="197"/>
      <c r="O59" s="204">
        <f>Administrative!O59+'Buildings &amp; Grounds'!O59+'Sacred Life &amp; Worship'!O59+'Christian Formation'!O59+'Social Ministry'!O59+Other!O59</f>
        <v>0</v>
      </c>
      <c r="P59" s="29">
        <f t="shared" si="55"/>
        <v>0</v>
      </c>
      <c r="Q59" s="31">
        <f t="shared" si="56"/>
        <v>0</v>
      </c>
      <c r="R59" s="29">
        <f t="shared" si="57"/>
        <v>0</v>
      </c>
      <c r="S59" s="31">
        <f t="shared" si="58"/>
        <v>0</v>
      </c>
      <c r="T59" s="739"/>
      <c r="U59" s="740"/>
      <c r="W59" s="200"/>
      <c r="X59" s="204">
        <f>Administrative!X59+'Buildings &amp; Grounds'!X59+'Sacred Life &amp; Worship'!X59+'Christian Formation'!X59+'Social Ministry'!X59+Other!X59</f>
        <v>0</v>
      </c>
      <c r="Y59" s="204">
        <f>Administrative!Y59+'Buildings &amp; Grounds'!Y59+'Sacred Life &amp; Worship'!Y59+'Christian Formation'!Y59+'Social Ministry'!Y59+Other!Y59</f>
        <v>0</v>
      </c>
      <c r="Z59" s="204">
        <f>Administrative!Z59+'Buildings &amp; Grounds'!Z59+'Sacred Life &amp; Worship'!Z59+'Christian Formation'!Z59+'Social Ministry'!Z59+Other!Z59</f>
        <v>0</v>
      </c>
      <c r="AA59" s="204">
        <f>Administrative!AA59+'Buildings &amp; Grounds'!AA59+'Sacred Life &amp; Worship'!AA59+'Christian Formation'!AA59+'Social Ministry'!AA59+Other!AA59</f>
        <v>0</v>
      </c>
      <c r="AB59" s="204">
        <f>Administrative!AB59+'Buildings &amp; Grounds'!AB59+'Sacred Life &amp; Worship'!AB59+'Christian Formation'!AB59+'Social Ministry'!AB59+Other!AB59</f>
        <v>0</v>
      </c>
      <c r="AC59" s="204">
        <f>Administrative!AC59+'Buildings &amp; Grounds'!AC59+'Sacred Life &amp; Worship'!AC59+'Christian Formation'!AC59+'Social Ministry'!AC59+Other!AC59</f>
        <v>0</v>
      </c>
      <c r="AD59" s="204">
        <f>Administrative!AD59+'Buildings &amp; Grounds'!AD59+'Sacred Life &amp; Worship'!AD59+'Christian Formation'!AD59+'Social Ministry'!AD59+Other!AD59</f>
        <v>0</v>
      </c>
      <c r="AE59" s="204">
        <f>Administrative!AE59+'Buildings &amp; Grounds'!AE59+'Sacred Life &amp; Worship'!AE59+'Christian Formation'!AE59+'Social Ministry'!AE59+Other!AE59</f>
        <v>0</v>
      </c>
      <c r="AF59" s="204">
        <f>Administrative!AF59+'Buildings &amp; Grounds'!AF59+'Sacred Life &amp; Worship'!AF59+'Christian Formation'!AF59+'Social Ministry'!AF59+Other!AF59</f>
        <v>0</v>
      </c>
      <c r="AG59" s="204">
        <f>Administrative!AG59+'Buildings &amp; Grounds'!AG59+'Sacred Life &amp; Worship'!AG59+'Christian Formation'!AG59+'Social Ministry'!AG59+Other!AG59</f>
        <v>0</v>
      </c>
      <c r="AH59" s="204">
        <f>Administrative!AH59+'Buildings &amp; Grounds'!AH59+'Sacred Life &amp; Worship'!AH59+'Christian Formation'!AH59+'Social Ministry'!AH59+Other!AH59</f>
        <v>0</v>
      </c>
      <c r="AI59" s="204">
        <f>Administrative!AI59+'Buildings &amp; Grounds'!AI59+'Sacred Life &amp; Worship'!AI59+'Christian Formation'!AI59+'Social Ministry'!AI59+Other!AI59</f>
        <v>0</v>
      </c>
      <c r="AJ59" s="204">
        <f>Administrative!AJ59+'Buildings &amp; Grounds'!AJ59+'Sacred Life &amp; Worship'!AJ59+'Christian Formation'!AJ59+'Social Ministry'!AJ59+Other!AJ59</f>
        <v>0</v>
      </c>
      <c r="AK59" s="195" t="str">
        <f>IF(AJ59=O59,"In Balance",CONCATENATE("Out of Balance by $",AJ59-O59))</f>
        <v>In Balance</v>
      </c>
    </row>
    <row r="60" spans="2:37" outlineLevel="2" x14ac:dyDescent="0.25">
      <c r="B60" s="172">
        <v>55</v>
      </c>
      <c r="C60" s="192">
        <v>3640.2</v>
      </c>
      <c r="D60" s="193" t="s">
        <v>874</v>
      </c>
      <c r="E60" s="204">
        <f>Administrative!E60+'Buildings &amp; Grounds'!E60+'Sacred Life &amp; Worship'!E60+'Christian Formation'!E60+'Social Ministry'!E60+Other!E60</f>
        <v>0</v>
      </c>
      <c r="F60" s="204">
        <f>Administrative!F60+'Buildings &amp; Grounds'!F60+'Sacred Life &amp; Worship'!F60+'Christian Formation'!F60+'Social Ministry'!F60+Other!F60</f>
        <v>0</v>
      </c>
      <c r="G60" s="204">
        <f>Administrative!G60+'Buildings &amp; Grounds'!G60+'Sacred Life &amp; Worship'!G60+'Christian Formation'!G60+'Social Ministry'!G60+Other!G60</f>
        <v>0</v>
      </c>
      <c r="H60" s="204">
        <f>Administrative!H60+'Buildings &amp; Grounds'!H60+'Sacred Life &amp; Worship'!H60+'Christian Formation'!H60+'Social Ministry'!H60+Other!H60</f>
        <v>0</v>
      </c>
      <c r="I60" s="49"/>
      <c r="J60" s="196"/>
      <c r="K60" s="32"/>
      <c r="L60" s="196"/>
      <c r="M60" s="196"/>
      <c r="N60" s="197"/>
      <c r="O60" s="204">
        <f>Administrative!O60+'Buildings &amp; Grounds'!O60+'Sacred Life &amp; Worship'!O60+'Christian Formation'!O60+'Social Ministry'!O60+Other!O60</f>
        <v>0</v>
      </c>
      <c r="P60" s="29">
        <f t="shared" si="55"/>
        <v>0</v>
      </c>
      <c r="Q60" s="31">
        <f t="shared" si="56"/>
        <v>0</v>
      </c>
      <c r="R60" s="29">
        <f t="shared" si="57"/>
        <v>0</v>
      </c>
      <c r="S60" s="31">
        <f t="shared" si="58"/>
        <v>0</v>
      </c>
      <c r="T60" s="739"/>
      <c r="U60" s="740"/>
      <c r="W60" s="200"/>
      <c r="X60" s="204">
        <f>Administrative!X60+'Buildings &amp; Grounds'!X60+'Sacred Life &amp; Worship'!X60+'Christian Formation'!X60+'Social Ministry'!X60+Other!X60</f>
        <v>0</v>
      </c>
      <c r="Y60" s="204">
        <f>Administrative!Y60+'Buildings &amp; Grounds'!Y60+'Sacred Life &amp; Worship'!Y60+'Christian Formation'!Y60+'Social Ministry'!Y60+Other!Y60</f>
        <v>0</v>
      </c>
      <c r="Z60" s="204">
        <f>Administrative!Z60+'Buildings &amp; Grounds'!Z60+'Sacred Life &amp; Worship'!Z60+'Christian Formation'!Z60+'Social Ministry'!Z60+Other!Z60</f>
        <v>0</v>
      </c>
      <c r="AA60" s="204">
        <f>Administrative!AA60+'Buildings &amp; Grounds'!AA60+'Sacred Life &amp; Worship'!AA60+'Christian Formation'!AA60+'Social Ministry'!AA60+Other!AA60</f>
        <v>0</v>
      </c>
      <c r="AB60" s="204">
        <f>Administrative!AB60+'Buildings &amp; Grounds'!AB60+'Sacred Life &amp; Worship'!AB60+'Christian Formation'!AB60+'Social Ministry'!AB60+Other!AB60</f>
        <v>0</v>
      </c>
      <c r="AC60" s="204">
        <f>Administrative!AC60+'Buildings &amp; Grounds'!AC60+'Sacred Life &amp; Worship'!AC60+'Christian Formation'!AC60+'Social Ministry'!AC60+Other!AC60</f>
        <v>0</v>
      </c>
      <c r="AD60" s="204">
        <f>Administrative!AD60+'Buildings &amp; Grounds'!AD60+'Sacred Life &amp; Worship'!AD60+'Christian Formation'!AD60+'Social Ministry'!AD60+Other!AD60</f>
        <v>0</v>
      </c>
      <c r="AE60" s="204">
        <f>Administrative!AE60+'Buildings &amp; Grounds'!AE60+'Sacred Life &amp; Worship'!AE60+'Christian Formation'!AE60+'Social Ministry'!AE60+Other!AE60</f>
        <v>0</v>
      </c>
      <c r="AF60" s="204">
        <f>Administrative!AF60+'Buildings &amp; Grounds'!AF60+'Sacred Life &amp; Worship'!AF60+'Christian Formation'!AF60+'Social Ministry'!AF60+Other!AF60</f>
        <v>0</v>
      </c>
      <c r="AG60" s="204">
        <f>Administrative!AG60+'Buildings &amp; Grounds'!AG60+'Sacred Life &amp; Worship'!AG60+'Christian Formation'!AG60+'Social Ministry'!AG60+Other!AG60</f>
        <v>0</v>
      </c>
      <c r="AH60" s="204">
        <f>Administrative!AH60+'Buildings &amp; Grounds'!AH60+'Sacred Life &amp; Worship'!AH60+'Christian Formation'!AH60+'Social Ministry'!AH60+Other!AH60</f>
        <v>0</v>
      </c>
      <c r="AI60" s="204">
        <f>Administrative!AI60+'Buildings &amp; Grounds'!AI60+'Sacred Life &amp; Worship'!AI60+'Christian Formation'!AI60+'Social Ministry'!AI60+Other!AI60</f>
        <v>0</v>
      </c>
      <c r="AJ60" s="204">
        <f>Administrative!AJ60+'Buildings &amp; Grounds'!AJ60+'Sacred Life &amp; Worship'!AJ60+'Christian Formation'!AJ60+'Social Ministry'!AJ60+Other!AJ60</f>
        <v>0</v>
      </c>
      <c r="AK60" s="195" t="str">
        <f t="shared" ref="AK60" si="59">IF(AJ60=O60,"In Balance",CONCATENATE("Out of Balance by $",AJ60-O60))</f>
        <v>In Balance</v>
      </c>
    </row>
    <row r="61" spans="2:37" outlineLevel="2" x14ac:dyDescent="0.25">
      <c r="B61" s="172">
        <v>56</v>
      </c>
      <c r="C61" s="234">
        <v>3640</v>
      </c>
      <c r="D61" s="235" t="s">
        <v>875</v>
      </c>
      <c r="E61" s="40">
        <f t="shared" ref="E61:G61" si="60">E59-E60</f>
        <v>0</v>
      </c>
      <c r="F61" s="40">
        <f t="shared" si="60"/>
        <v>0</v>
      </c>
      <c r="G61" s="40">
        <f t="shared" si="60"/>
        <v>0</v>
      </c>
      <c r="H61" s="40">
        <f>H59-H60</f>
        <v>0</v>
      </c>
      <c r="I61" s="45"/>
      <c r="J61" s="236"/>
      <c r="K61" s="46"/>
      <c r="L61" s="40"/>
      <c r="M61" s="40"/>
      <c r="N61" s="237"/>
      <c r="O61" s="40">
        <f t="shared" ref="O61:R61" si="61">O59-O60</f>
        <v>0</v>
      </c>
      <c r="P61" s="40">
        <f t="shared" si="61"/>
        <v>0</v>
      </c>
      <c r="Q61" s="46">
        <f t="shared" si="56"/>
        <v>0</v>
      </c>
      <c r="R61" s="40">
        <f t="shared" si="61"/>
        <v>0</v>
      </c>
      <c r="S61" s="46">
        <f t="shared" si="58"/>
        <v>0</v>
      </c>
      <c r="T61" s="235"/>
      <c r="U61" s="238"/>
      <c r="W61" s="239"/>
      <c r="X61" s="240">
        <f>X59-X60</f>
        <v>0</v>
      </c>
      <c r="Y61" s="240">
        <f t="shared" ref="Y61:AJ61" si="62">Y59-Y60</f>
        <v>0</v>
      </c>
      <c r="Z61" s="240">
        <f t="shared" si="62"/>
        <v>0</v>
      </c>
      <c r="AA61" s="240">
        <f t="shared" si="62"/>
        <v>0</v>
      </c>
      <c r="AB61" s="240">
        <f t="shared" si="62"/>
        <v>0</v>
      </c>
      <c r="AC61" s="240">
        <f t="shared" si="62"/>
        <v>0</v>
      </c>
      <c r="AD61" s="240">
        <f t="shared" si="62"/>
        <v>0</v>
      </c>
      <c r="AE61" s="240">
        <f t="shared" si="62"/>
        <v>0</v>
      </c>
      <c r="AF61" s="240">
        <f t="shared" si="62"/>
        <v>0</v>
      </c>
      <c r="AG61" s="240">
        <f t="shared" si="62"/>
        <v>0</v>
      </c>
      <c r="AH61" s="240">
        <f t="shared" si="62"/>
        <v>0</v>
      </c>
      <c r="AI61" s="240">
        <f t="shared" si="62"/>
        <v>0</v>
      </c>
      <c r="AJ61" s="240">
        <f t="shared" si="62"/>
        <v>0</v>
      </c>
      <c r="AK61" s="241"/>
    </row>
    <row r="62" spans="2:37" outlineLevel="2" x14ac:dyDescent="0.25">
      <c r="B62" s="172">
        <v>57</v>
      </c>
      <c r="C62" s="192">
        <v>3650.1</v>
      </c>
      <c r="D62" s="193" t="s">
        <v>876</v>
      </c>
      <c r="E62" s="204">
        <f>Administrative!E62+'Buildings &amp; Grounds'!E62+'Sacred Life &amp; Worship'!E62+'Christian Formation'!E62+'Social Ministry'!E62+Other!E62</f>
        <v>0</v>
      </c>
      <c r="F62" s="204">
        <f>Administrative!F62+'Buildings &amp; Grounds'!F62+'Sacred Life &amp; Worship'!F62+'Christian Formation'!F62+'Social Ministry'!F62+Other!F62</f>
        <v>0</v>
      </c>
      <c r="G62" s="204">
        <f>Administrative!G62+'Buildings &amp; Grounds'!G62+'Sacred Life &amp; Worship'!G62+'Christian Formation'!G62+'Social Ministry'!G62+Other!G62</f>
        <v>0</v>
      </c>
      <c r="H62" s="204">
        <f>Administrative!H62+'Buildings &amp; Grounds'!H62+'Sacred Life &amp; Worship'!H62+'Christian Formation'!H62+'Social Ministry'!H62+Other!H62</f>
        <v>0</v>
      </c>
      <c r="I62" s="49"/>
      <c r="J62" s="196"/>
      <c r="K62" s="32"/>
      <c r="L62" s="196"/>
      <c r="M62" s="196"/>
      <c r="N62" s="197"/>
      <c r="O62" s="204">
        <f>Administrative!O62+'Buildings &amp; Grounds'!O62+'Sacred Life &amp; Worship'!O62+'Christian Formation'!O62+'Social Ministry'!O62+Other!O62</f>
        <v>0</v>
      </c>
      <c r="P62" s="29">
        <f t="shared" ref="P62:P63" si="63">ROUND(($O62-$H62),0)</f>
        <v>0</v>
      </c>
      <c r="Q62" s="31">
        <f t="shared" ref="Q62:Q64" si="64">IFERROR(P62/H62, 0)</f>
        <v>0</v>
      </c>
      <c r="R62" s="29">
        <f t="shared" ref="R62:R63" si="65">ROUND(($O62-$F62),0)</f>
        <v>0</v>
      </c>
      <c r="S62" s="31">
        <f t="shared" ref="S62:S64" si="66">IFERROR(R62/F62, 0)</f>
        <v>0</v>
      </c>
      <c r="T62" s="739"/>
      <c r="U62" s="740"/>
      <c r="W62" s="200"/>
      <c r="X62" s="204">
        <f>Administrative!X62+'Buildings &amp; Grounds'!X62+'Sacred Life &amp; Worship'!X62+'Christian Formation'!X62+'Social Ministry'!X62+Other!X62</f>
        <v>0</v>
      </c>
      <c r="Y62" s="204">
        <f>Administrative!Y62+'Buildings &amp; Grounds'!Y62+'Sacred Life &amp; Worship'!Y62+'Christian Formation'!Y62+'Social Ministry'!Y62+Other!Y62</f>
        <v>0</v>
      </c>
      <c r="Z62" s="204">
        <f>Administrative!Z62+'Buildings &amp; Grounds'!Z62+'Sacred Life &amp; Worship'!Z62+'Christian Formation'!Z62+'Social Ministry'!Z62+Other!Z62</f>
        <v>0</v>
      </c>
      <c r="AA62" s="204">
        <f>Administrative!AA62+'Buildings &amp; Grounds'!AA62+'Sacred Life &amp; Worship'!AA62+'Christian Formation'!AA62+'Social Ministry'!AA62+Other!AA62</f>
        <v>0</v>
      </c>
      <c r="AB62" s="204">
        <f>Administrative!AB62+'Buildings &amp; Grounds'!AB62+'Sacred Life &amp; Worship'!AB62+'Christian Formation'!AB62+'Social Ministry'!AB62+Other!AB62</f>
        <v>0</v>
      </c>
      <c r="AC62" s="204">
        <f>Administrative!AC62+'Buildings &amp; Grounds'!AC62+'Sacred Life &amp; Worship'!AC62+'Christian Formation'!AC62+'Social Ministry'!AC62+Other!AC62</f>
        <v>0</v>
      </c>
      <c r="AD62" s="204">
        <f>Administrative!AD62+'Buildings &amp; Grounds'!AD62+'Sacred Life &amp; Worship'!AD62+'Christian Formation'!AD62+'Social Ministry'!AD62+Other!AD62</f>
        <v>0</v>
      </c>
      <c r="AE62" s="204">
        <f>Administrative!AE62+'Buildings &amp; Grounds'!AE62+'Sacred Life &amp; Worship'!AE62+'Christian Formation'!AE62+'Social Ministry'!AE62+Other!AE62</f>
        <v>0</v>
      </c>
      <c r="AF62" s="204">
        <f>Administrative!AF62+'Buildings &amp; Grounds'!AF62+'Sacred Life &amp; Worship'!AF62+'Christian Formation'!AF62+'Social Ministry'!AF62+Other!AF62</f>
        <v>0</v>
      </c>
      <c r="AG62" s="204">
        <f>Administrative!AG62+'Buildings &amp; Grounds'!AG62+'Sacred Life &amp; Worship'!AG62+'Christian Formation'!AG62+'Social Ministry'!AG62+Other!AG62</f>
        <v>0</v>
      </c>
      <c r="AH62" s="204">
        <f>Administrative!AH62+'Buildings &amp; Grounds'!AH62+'Sacred Life &amp; Worship'!AH62+'Christian Formation'!AH62+'Social Ministry'!AH62+Other!AH62</f>
        <v>0</v>
      </c>
      <c r="AI62" s="204">
        <f>Administrative!AI62+'Buildings &amp; Grounds'!AI62+'Sacred Life &amp; Worship'!AI62+'Christian Formation'!AI62+'Social Ministry'!AI62+Other!AI62</f>
        <v>0</v>
      </c>
      <c r="AJ62" s="204">
        <f>Administrative!AJ62+'Buildings &amp; Grounds'!AJ62+'Sacred Life &amp; Worship'!AJ62+'Christian Formation'!AJ62+'Social Ministry'!AJ62+Other!AJ62</f>
        <v>0</v>
      </c>
      <c r="AK62" s="195" t="str">
        <f>IF(AJ62=O62,"In Balance",CONCATENATE("Out of Balance by $",AJ62-O62))</f>
        <v>In Balance</v>
      </c>
    </row>
    <row r="63" spans="2:37" outlineLevel="2" x14ac:dyDescent="0.25">
      <c r="B63" s="172">
        <v>58</v>
      </c>
      <c r="C63" s="192">
        <v>3650.2</v>
      </c>
      <c r="D63" s="193" t="s">
        <v>877</v>
      </c>
      <c r="E63" s="204">
        <f>Administrative!E63+'Buildings &amp; Grounds'!E63+'Sacred Life &amp; Worship'!E63+'Christian Formation'!E63+'Social Ministry'!E63+Other!E63</f>
        <v>0</v>
      </c>
      <c r="F63" s="204">
        <f>Administrative!F63+'Buildings &amp; Grounds'!F63+'Sacred Life &amp; Worship'!F63+'Christian Formation'!F63+'Social Ministry'!F63+Other!F63</f>
        <v>0</v>
      </c>
      <c r="G63" s="204">
        <f>Administrative!G63+'Buildings &amp; Grounds'!G63+'Sacred Life &amp; Worship'!G63+'Christian Formation'!G63+'Social Ministry'!G63+Other!G63</f>
        <v>0</v>
      </c>
      <c r="H63" s="204">
        <f>Administrative!H63+'Buildings &amp; Grounds'!H63+'Sacred Life &amp; Worship'!H63+'Christian Formation'!H63+'Social Ministry'!H63+Other!H63</f>
        <v>0</v>
      </c>
      <c r="I63" s="49"/>
      <c r="J63" s="196"/>
      <c r="K63" s="32"/>
      <c r="L63" s="196"/>
      <c r="M63" s="196"/>
      <c r="N63" s="197"/>
      <c r="O63" s="204">
        <f>Administrative!O63+'Buildings &amp; Grounds'!O63+'Sacred Life &amp; Worship'!O63+'Christian Formation'!O63+'Social Ministry'!O63+Other!O63</f>
        <v>0</v>
      </c>
      <c r="P63" s="29">
        <f t="shared" si="63"/>
        <v>0</v>
      </c>
      <c r="Q63" s="31">
        <f t="shared" si="64"/>
        <v>0</v>
      </c>
      <c r="R63" s="29">
        <f t="shared" si="65"/>
        <v>0</v>
      </c>
      <c r="S63" s="31">
        <f t="shared" si="66"/>
        <v>0</v>
      </c>
      <c r="T63" s="739"/>
      <c r="U63" s="740"/>
      <c r="W63" s="200"/>
      <c r="X63" s="204">
        <f>Administrative!X63+'Buildings &amp; Grounds'!X63+'Sacred Life &amp; Worship'!X63+'Christian Formation'!X63+'Social Ministry'!X63+Other!X63</f>
        <v>0</v>
      </c>
      <c r="Y63" s="204">
        <f>Administrative!Y63+'Buildings &amp; Grounds'!Y63+'Sacred Life &amp; Worship'!Y63+'Christian Formation'!Y63+'Social Ministry'!Y63+Other!Y63</f>
        <v>0</v>
      </c>
      <c r="Z63" s="204">
        <f>Administrative!Z63+'Buildings &amp; Grounds'!Z63+'Sacred Life &amp; Worship'!Z63+'Christian Formation'!Z63+'Social Ministry'!Z63+Other!Z63</f>
        <v>0</v>
      </c>
      <c r="AA63" s="204">
        <f>Administrative!AA63+'Buildings &amp; Grounds'!AA63+'Sacred Life &amp; Worship'!AA63+'Christian Formation'!AA63+'Social Ministry'!AA63+Other!AA63</f>
        <v>0</v>
      </c>
      <c r="AB63" s="204">
        <f>Administrative!AB63+'Buildings &amp; Grounds'!AB63+'Sacred Life &amp; Worship'!AB63+'Christian Formation'!AB63+'Social Ministry'!AB63+Other!AB63</f>
        <v>0</v>
      </c>
      <c r="AC63" s="204">
        <f>Administrative!AC63+'Buildings &amp; Grounds'!AC63+'Sacred Life &amp; Worship'!AC63+'Christian Formation'!AC63+'Social Ministry'!AC63+Other!AC63</f>
        <v>0</v>
      </c>
      <c r="AD63" s="204">
        <f>Administrative!AD63+'Buildings &amp; Grounds'!AD63+'Sacred Life &amp; Worship'!AD63+'Christian Formation'!AD63+'Social Ministry'!AD63+Other!AD63</f>
        <v>0</v>
      </c>
      <c r="AE63" s="204">
        <f>Administrative!AE63+'Buildings &amp; Grounds'!AE63+'Sacred Life &amp; Worship'!AE63+'Christian Formation'!AE63+'Social Ministry'!AE63+Other!AE63</f>
        <v>0</v>
      </c>
      <c r="AF63" s="204">
        <f>Administrative!AF63+'Buildings &amp; Grounds'!AF63+'Sacred Life &amp; Worship'!AF63+'Christian Formation'!AF63+'Social Ministry'!AF63+Other!AF63</f>
        <v>0</v>
      </c>
      <c r="AG63" s="204">
        <f>Administrative!AG63+'Buildings &amp; Grounds'!AG63+'Sacred Life &amp; Worship'!AG63+'Christian Formation'!AG63+'Social Ministry'!AG63+Other!AG63</f>
        <v>0</v>
      </c>
      <c r="AH63" s="204">
        <f>Administrative!AH63+'Buildings &amp; Grounds'!AH63+'Sacred Life &amp; Worship'!AH63+'Christian Formation'!AH63+'Social Ministry'!AH63+Other!AH63</f>
        <v>0</v>
      </c>
      <c r="AI63" s="204">
        <f>Administrative!AI63+'Buildings &amp; Grounds'!AI63+'Sacred Life &amp; Worship'!AI63+'Christian Formation'!AI63+'Social Ministry'!AI63+Other!AI63</f>
        <v>0</v>
      </c>
      <c r="AJ63" s="204">
        <f>Administrative!AJ63+'Buildings &amp; Grounds'!AJ63+'Sacred Life &amp; Worship'!AJ63+'Christian Formation'!AJ63+'Social Ministry'!AJ63+Other!AJ63</f>
        <v>0</v>
      </c>
      <c r="AK63" s="195" t="str">
        <f t="shared" ref="AK63" si="67">IF(AJ63=O63,"In Balance",CONCATENATE("Out of Balance by $",AJ63-O63))</f>
        <v>In Balance</v>
      </c>
    </row>
    <row r="64" spans="2:37" outlineLevel="2" x14ac:dyDescent="0.25">
      <c r="B64" s="172">
        <v>59</v>
      </c>
      <c r="C64" s="234">
        <v>3650</v>
      </c>
      <c r="D64" s="235" t="s">
        <v>878</v>
      </c>
      <c r="E64" s="40">
        <f t="shared" ref="E64:G64" si="68">E62-E63</f>
        <v>0</v>
      </c>
      <c r="F64" s="40">
        <f t="shared" si="68"/>
        <v>0</v>
      </c>
      <c r="G64" s="40">
        <f t="shared" si="68"/>
        <v>0</v>
      </c>
      <c r="H64" s="40">
        <f>H62-H63</f>
        <v>0</v>
      </c>
      <c r="I64" s="45"/>
      <c r="J64" s="236"/>
      <c r="K64" s="46"/>
      <c r="L64" s="40"/>
      <c r="M64" s="40"/>
      <c r="N64" s="237"/>
      <c r="O64" s="40">
        <f t="shared" ref="O64:R64" si="69">O62-O63</f>
        <v>0</v>
      </c>
      <c r="P64" s="40">
        <f t="shared" si="69"/>
        <v>0</v>
      </c>
      <c r="Q64" s="46">
        <f t="shared" si="64"/>
        <v>0</v>
      </c>
      <c r="R64" s="40">
        <f t="shared" si="69"/>
        <v>0</v>
      </c>
      <c r="S64" s="46">
        <f t="shared" si="66"/>
        <v>0</v>
      </c>
      <c r="T64" s="235"/>
      <c r="U64" s="238"/>
      <c r="W64" s="239"/>
      <c r="X64" s="240">
        <f>X62-X63</f>
        <v>0</v>
      </c>
      <c r="Y64" s="240">
        <f t="shared" ref="Y64:AJ64" si="70">Y62-Y63</f>
        <v>0</v>
      </c>
      <c r="Z64" s="240">
        <f t="shared" si="70"/>
        <v>0</v>
      </c>
      <c r="AA64" s="240">
        <f t="shared" si="70"/>
        <v>0</v>
      </c>
      <c r="AB64" s="240">
        <f t="shared" si="70"/>
        <v>0</v>
      </c>
      <c r="AC64" s="240">
        <f t="shared" si="70"/>
        <v>0</v>
      </c>
      <c r="AD64" s="240">
        <f t="shared" si="70"/>
        <v>0</v>
      </c>
      <c r="AE64" s="240">
        <f t="shared" si="70"/>
        <v>0</v>
      </c>
      <c r="AF64" s="240">
        <f t="shared" si="70"/>
        <v>0</v>
      </c>
      <c r="AG64" s="240">
        <f t="shared" si="70"/>
        <v>0</v>
      </c>
      <c r="AH64" s="240">
        <f t="shared" si="70"/>
        <v>0</v>
      </c>
      <c r="AI64" s="240">
        <f t="shared" si="70"/>
        <v>0</v>
      </c>
      <c r="AJ64" s="240">
        <f t="shared" si="70"/>
        <v>0</v>
      </c>
      <c r="AK64" s="241"/>
    </row>
    <row r="65" spans="2:37" outlineLevel="2" x14ac:dyDescent="0.25">
      <c r="B65" s="172">
        <v>60</v>
      </c>
      <c r="C65" s="192">
        <v>3690.1</v>
      </c>
      <c r="D65" s="193" t="s">
        <v>879</v>
      </c>
      <c r="E65" s="204">
        <f>Administrative!E65+'Buildings &amp; Grounds'!E65+'Sacred Life &amp; Worship'!E65+'Christian Formation'!E65+'Social Ministry'!E65+Other!E65</f>
        <v>0</v>
      </c>
      <c r="F65" s="204">
        <f>Administrative!F65+'Buildings &amp; Grounds'!F65+'Sacred Life &amp; Worship'!F65+'Christian Formation'!F65+'Social Ministry'!F65+Other!F65</f>
        <v>0</v>
      </c>
      <c r="G65" s="204">
        <f>Administrative!G65+'Buildings &amp; Grounds'!G65+'Sacred Life &amp; Worship'!G65+'Christian Formation'!G65+'Social Ministry'!G65+Other!G65</f>
        <v>0</v>
      </c>
      <c r="H65" s="204">
        <f>Administrative!H65+'Buildings &amp; Grounds'!H65+'Sacred Life &amp; Worship'!H65+'Christian Formation'!H65+'Social Ministry'!H65+Other!H65</f>
        <v>0</v>
      </c>
      <c r="I65" s="49"/>
      <c r="J65" s="196"/>
      <c r="K65" s="32"/>
      <c r="L65" s="196"/>
      <c r="M65" s="196"/>
      <c r="N65" s="197"/>
      <c r="O65" s="204">
        <f>Administrative!O65+'Buildings &amp; Grounds'!O65+'Sacred Life &amp; Worship'!O65+'Christian Formation'!O65+'Social Ministry'!O65+Other!O65</f>
        <v>0</v>
      </c>
      <c r="P65" s="29">
        <f t="shared" ref="P65:P66" si="71">ROUND(($O65-$H65),0)</f>
        <v>0</v>
      </c>
      <c r="Q65" s="31">
        <f t="shared" ref="Q65:Q68" si="72">IFERROR(P65/H65, 0)</f>
        <v>0</v>
      </c>
      <c r="R65" s="29">
        <f t="shared" ref="R65:R66" si="73">ROUND(($O65-$F65),0)</f>
        <v>0</v>
      </c>
      <c r="S65" s="31">
        <f t="shared" ref="S65:S68" si="74">IFERROR(R65/F65, 0)</f>
        <v>0</v>
      </c>
      <c r="T65" s="739"/>
      <c r="U65" s="740"/>
      <c r="W65" s="200"/>
      <c r="X65" s="204">
        <f>Administrative!X65+'Buildings &amp; Grounds'!X65+'Sacred Life &amp; Worship'!X65+'Christian Formation'!X65+'Social Ministry'!X65+Other!X65</f>
        <v>0</v>
      </c>
      <c r="Y65" s="204">
        <f>Administrative!Y65+'Buildings &amp; Grounds'!Y65+'Sacred Life &amp; Worship'!Y65+'Christian Formation'!Y65+'Social Ministry'!Y65+Other!Y65</f>
        <v>0</v>
      </c>
      <c r="Z65" s="204">
        <f>Administrative!Z65+'Buildings &amp; Grounds'!Z65+'Sacred Life &amp; Worship'!Z65+'Christian Formation'!Z65+'Social Ministry'!Z65+Other!Z65</f>
        <v>0</v>
      </c>
      <c r="AA65" s="204">
        <f>Administrative!AA65+'Buildings &amp; Grounds'!AA65+'Sacred Life &amp; Worship'!AA65+'Christian Formation'!AA65+'Social Ministry'!AA65+Other!AA65</f>
        <v>0</v>
      </c>
      <c r="AB65" s="204">
        <f>Administrative!AB65+'Buildings &amp; Grounds'!AB65+'Sacred Life &amp; Worship'!AB65+'Christian Formation'!AB65+'Social Ministry'!AB65+Other!AB65</f>
        <v>0</v>
      </c>
      <c r="AC65" s="204">
        <f>Administrative!AC65+'Buildings &amp; Grounds'!AC65+'Sacred Life &amp; Worship'!AC65+'Christian Formation'!AC65+'Social Ministry'!AC65+Other!AC65</f>
        <v>0</v>
      </c>
      <c r="AD65" s="204">
        <f>Administrative!AD65+'Buildings &amp; Grounds'!AD65+'Sacred Life &amp; Worship'!AD65+'Christian Formation'!AD65+'Social Ministry'!AD65+Other!AD65</f>
        <v>0</v>
      </c>
      <c r="AE65" s="204">
        <f>Administrative!AE65+'Buildings &amp; Grounds'!AE65+'Sacred Life &amp; Worship'!AE65+'Christian Formation'!AE65+'Social Ministry'!AE65+Other!AE65</f>
        <v>0</v>
      </c>
      <c r="AF65" s="204">
        <f>Administrative!AF65+'Buildings &amp; Grounds'!AF65+'Sacred Life &amp; Worship'!AF65+'Christian Formation'!AF65+'Social Ministry'!AF65+Other!AF65</f>
        <v>0</v>
      </c>
      <c r="AG65" s="204">
        <f>Administrative!AG65+'Buildings &amp; Grounds'!AG65+'Sacred Life &amp; Worship'!AG65+'Christian Formation'!AG65+'Social Ministry'!AG65+Other!AG65</f>
        <v>0</v>
      </c>
      <c r="AH65" s="204">
        <f>Administrative!AH65+'Buildings &amp; Grounds'!AH65+'Sacred Life &amp; Worship'!AH65+'Christian Formation'!AH65+'Social Ministry'!AH65+Other!AH65</f>
        <v>0</v>
      </c>
      <c r="AI65" s="204">
        <f>Administrative!AI65+'Buildings &amp; Grounds'!AI65+'Sacred Life &amp; Worship'!AI65+'Christian Formation'!AI65+'Social Ministry'!AI65+Other!AI65</f>
        <v>0</v>
      </c>
      <c r="AJ65" s="204">
        <f>Administrative!AJ65+'Buildings &amp; Grounds'!AJ65+'Sacred Life &amp; Worship'!AJ65+'Christian Formation'!AJ65+'Social Ministry'!AJ65+Other!AJ65</f>
        <v>0</v>
      </c>
      <c r="AK65" s="195" t="str">
        <f>IF(AJ65=O65,"In Balance",CONCATENATE("Out of Balance by $",AJ65-O65))</f>
        <v>In Balance</v>
      </c>
    </row>
    <row r="66" spans="2:37" outlineLevel="2" x14ac:dyDescent="0.25">
      <c r="B66" s="172">
        <v>61</v>
      </c>
      <c r="C66" s="192">
        <v>3690.2</v>
      </c>
      <c r="D66" s="193" t="s">
        <v>1180</v>
      </c>
      <c r="E66" s="204">
        <f>Administrative!E66+'Buildings &amp; Grounds'!E66+'Sacred Life &amp; Worship'!E66+'Christian Formation'!E66+'Social Ministry'!E66+Other!E66</f>
        <v>0</v>
      </c>
      <c r="F66" s="204">
        <f>Administrative!F66+'Buildings &amp; Grounds'!F66+'Sacred Life &amp; Worship'!F66+'Christian Formation'!F66+'Social Ministry'!F66+Other!F66</f>
        <v>0</v>
      </c>
      <c r="G66" s="204">
        <f>Administrative!G66+'Buildings &amp; Grounds'!G66+'Sacred Life &amp; Worship'!G66+'Christian Formation'!G66+'Social Ministry'!G66+Other!G66</f>
        <v>0</v>
      </c>
      <c r="H66" s="204">
        <f>Administrative!H66+'Buildings &amp; Grounds'!H66+'Sacred Life &amp; Worship'!H66+'Christian Formation'!H66+'Social Ministry'!H66+Other!H66</f>
        <v>0</v>
      </c>
      <c r="I66" s="49"/>
      <c r="J66" s="196"/>
      <c r="K66" s="32"/>
      <c r="L66" s="196"/>
      <c r="M66" s="196"/>
      <c r="N66" s="197"/>
      <c r="O66" s="204">
        <f>Administrative!O66+'Buildings &amp; Grounds'!O66+'Sacred Life &amp; Worship'!O66+'Christian Formation'!O66+'Social Ministry'!O66+Other!O66</f>
        <v>0</v>
      </c>
      <c r="P66" s="29">
        <f t="shared" si="71"/>
        <v>0</v>
      </c>
      <c r="Q66" s="31">
        <f t="shared" si="72"/>
        <v>0</v>
      </c>
      <c r="R66" s="29">
        <f t="shared" si="73"/>
        <v>0</v>
      </c>
      <c r="S66" s="31">
        <f t="shared" si="74"/>
        <v>0</v>
      </c>
      <c r="T66" s="739"/>
      <c r="U66" s="740"/>
      <c r="W66" s="200"/>
      <c r="X66" s="204">
        <f>Administrative!X66+'Buildings &amp; Grounds'!X66+'Sacred Life &amp; Worship'!X66+'Christian Formation'!X66+'Social Ministry'!X66+Other!X66</f>
        <v>0</v>
      </c>
      <c r="Y66" s="204">
        <f>Administrative!Y66+'Buildings &amp; Grounds'!Y66+'Sacred Life &amp; Worship'!Y66+'Christian Formation'!Y66+'Social Ministry'!Y66+Other!Y66</f>
        <v>0</v>
      </c>
      <c r="Z66" s="204">
        <f>Administrative!Z66+'Buildings &amp; Grounds'!Z66+'Sacred Life &amp; Worship'!Z66+'Christian Formation'!Z66+'Social Ministry'!Z66+Other!Z66</f>
        <v>0</v>
      </c>
      <c r="AA66" s="204">
        <f>Administrative!AA66+'Buildings &amp; Grounds'!AA66+'Sacred Life &amp; Worship'!AA66+'Christian Formation'!AA66+'Social Ministry'!AA66+Other!AA66</f>
        <v>0</v>
      </c>
      <c r="AB66" s="204">
        <f>Administrative!AB66+'Buildings &amp; Grounds'!AB66+'Sacred Life &amp; Worship'!AB66+'Christian Formation'!AB66+'Social Ministry'!AB66+Other!AB66</f>
        <v>0</v>
      </c>
      <c r="AC66" s="204">
        <f>Administrative!AC66+'Buildings &amp; Grounds'!AC66+'Sacred Life &amp; Worship'!AC66+'Christian Formation'!AC66+'Social Ministry'!AC66+Other!AC66</f>
        <v>0</v>
      </c>
      <c r="AD66" s="204">
        <f>Administrative!AD66+'Buildings &amp; Grounds'!AD66+'Sacred Life &amp; Worship'!AD66+'Christian Formation'!AD66+'Social Ministry'!AD66+Other!AD66</f>
        <v>0</v>
      </c>
      <c r="AE66" s="204">
        <f>Administrative!AE66+'Buildings &amp; Grounds'!AE66+'Sacred Life &amp; Worship'!AE66+'Christian Formation'!AE66+'Social Ministry'!AE66+Other!AE66</f>
        <v>0</v>
      </c>
      <c r="AF66" s="204">
        <f>Administrative!AF66+'Buildings &amp; Grounds'!AF66+'Sacred Life &amp; Worship'!AF66+'Christian Formation'!AF66+'Social Ministry'!AF66+Other!AF66</f>
        <v>0</v>
      </c>
      <c r="AG66" s="204">
        <f>Administrative!AG66+'Buildings &amp; Grounds'!AG66+'Sacred Life &amp; Worship'!AG66+'Christian Formation'!AG66+'Social Ministry'!AG66+Other!AG66</f>
        <v>0</v>
      </c>
      <c r="AH66" s="204">
        <f>Administrative!AH66+'Buildings &amp; Grounds'!AH66+'Sacred Life &amp; Worship'!AH66+'Christian Formation'!AH66+'Social Ministry'!AH66+Other!AH66</f>
        <v>0</v>
      </c>
      <c r="AI66" s="204">
        <f>Administrative!AI66+'Buildings &amp; Grounds'!AI66+'Sacred Life &amp; Worship'!AI66+'Christian Formation'!AI66+'Social Ministry'!AI66+Other!AI66</f>
        <v>0</v>
      </c>
      <c r="AJ66" s="204">
        <f>Administrative!AJ66+'Buildings &amp; Grounds'!AJ66+'Sacred Life &amp; Worship'!AJ66+'Christian Formation'!AJ66+'Social Ministry'!AJ66+Other!AJ66</f>
        <v>0</v>
      </c>
      <c r="AK66" s="195" t="str">
        <f t="shared" ref="AK66" si="75">IF(AJ66=O66,"In Balance",CONCATENATE("Out of Balance by $",AJ66-O66))</f>
        <v>In Balance</v>
      </c>
    </row>
    <row r="67" spans="2:37" outlineLevel="2" x14ac:dyDescent="0.25">
      <c r="B67" s="172">
        <v>62</v>
      </c>
      <c r="C67" s="234">
        <v>3690</v>
      </c>
      <c r="D67" s="235" t="s">
        <v>880</v>
      </c>
      <c r="E67" s="40">
        <f t="shared" ref="E67:H67" si="76">E65-E66</f>
        <v>0</v>
      </c>
      <c r="F67" s="40">
        <f t="shared" si="76"/>
        <v>0</v>
      </c>
      <c r="G67" s="40">
        <f t="shared" si="76"/>
        <v>0</v>
      </c>
      <c r="H67" s="40">
        <f t="shared" si="76"/>
        <v>0</v>
      </c>
      <c r="I67" s="45"/>
      <c r="J67" s="236"/>
      <c r="K67" s="46"/>
      <c r="L67" s="40"/>
      <c r="M67" s="40"/>
      <c r="N67" s="237"/>
      <c r="O67" s="40">
        <f t="shared" ref="O67:R67" si="77">O65-O66</f>
        <v>0</v>
      </c>
      <c r="P67" s="40">
        <f t="shared" si="77"/>
        <v>0</v>
      </c>
      <c r="Q67" s="46">
        <f t="shared" si="72"/>
        <v>0</v>
      </c>
      <c r="R67" s="40">
        <f t="shared" si="77"/>
        <v>0</v>
      </c>
      <c r="S67" s="46">
        <f t="shared" si="74"/>
        <v>0</v>
      </c>
      <c r="T67" s="235"/>
      <c r="U67" s="238"/>
      <c r="W67" s="239"/>
      <c r="X67" s="240">
        <f>X65-X66</f>
        <v>0</v>
      </c>
      <c r="Y67" s="240">
        <f t="shared" ref="Y67:AJ67" si="78">Y65-Y66</f>
        <v>0</v>
      </c>
      <c r="Z67" s="240">
        <f t="shared" si="78"/>
        <v>0</v>
      </c>
      <c r="AA67" s="240">
        <f t="shared" si="78"/>
        <v>0</v>
      </c>
      <c r="AB67" s="240">
        <f t="shared" si="78"/>
        <v>0</v>
      </c>
      <c r="AC67" s="240">
        <f t="shared" si="78"/>
        <v>0</v>
      </c>
      <c r="AD67" s="240">
        <f t="shared" si="78"/>
        <v>0</v>
      </c>
      <c r="AE67" s="240">
        <f t="shared" si="78"/>
        <v>0</v>
      </c>
      <c r="AF67" s="240">
        <f t="shared" si="78"/>
        <v>0</v>
      </c>
      <c r="AG67" s="240">
        <f t="shared" si="78"/>
        <v>0</v>
      </c>
      <c r="AH67" s="240">
        <f t="shared" si="78"/>
        <v>0</v>
      </c>
      <c r="AI67" s="240">
        <f t="shared" si="78"/>
        <v>0</v>
      </c>
      <c r="AJ67" s="240">
        <f t="shared" si="78"/>
        <v>0</v>
      </c>
      <c r="AK67" s="241"/>
    </row>
    <row r="68" spans="2:37" s="208" customFormat="1" outlineLevel="1" x14ac:dyDescent="0.25">
      <c r="B68" s="172">
        <v>63</v>
      </c>
      <c r="C68" s="205">
        <v>3600</v>
      </c>
      <c r="D68" s="206" t="s">
        <v>649</v>
      </c>
      <c r="E68" s="34">
        <f>SUM(E54+E57+E58+E61+E64+E67)</f>
        <v>0</v>
      </c>
      <c r="F68" s="34">
        <f>SUM(F54+F57+F58+F61+F64+F67)</f>
        <v>0</v>
      </c>
      <c r="G68" s="34">
        <f>SUM(G54+G57+G58+G61+G64+G67)</f>
        <v>0</v>
      </c>
      <c r="H68" s="34">
        <f>SUM(H54+H57+H58+H61+H64+H67)</f>
        <v>0</v>
      </c>
      <c r="I68" s="35"/>
      <c r="J68" s="34"/>
      <c r="K68" s="36"/>
      <c r="L68" s="34"/>
      <c r="M68" s="34"/>
      <c r="N68" s="37"/>
      <c r="O68" s="34">
        <f>SUM(O54+O57+O58+O61+O64+O67)</f>
        <v>0</v>
      </c>
      <c r="P68" s="34">
        <f>SUM(P54+P57+P58+P61+P64+P67)</f>
        <v>0</v>
      </c>
      <c r="Q68" s="36">
        <f t="shared" si="72"/>
        <v>0</v>
      </c>
      <c r="R68" s="34">
        <f>SUM(R54+R57+R58+R61+R64+R67)</f>
        <v>0</v>
      </c>
      <c r="S68" s="36">
        <f t="shared" si="74"/>
        <v>0</v>
      </c>
      <c r="T68" s="206"/>
      <c r="U68" s="207"/>
      <c r="W68" s="209"/>
      <c r="X68" s="34">
        <f t="shared" ref="X68:AJ68" si="79">SUM(X54+X57+X58+X61+X64+X67)</f>
        <v>0</v>
      </c>
      <c r="Y68" s="34">
        <f t="shared" si="79"/>
        <v>0</v>
      </c>
      <c r="Z68" s="34">
        <f t="shared" si="79"/>
        <v>0</v>
      </c>
      <c r="AA68" s="34">
        <f t="shared" si="79"/>
        <v>0</v>
      </c>
      <c r="AB68" s="34">
        <f t="shared" si="79"/>
        <v>0</v>
      </c>
      <c r="AC68" s="34">
        <f t="shared" si="79"/>
        <v>0</v>
      </c>
      <c r="AD68" s="34">
        <f t="shared" si="79"/>
        <v>0</v>
      </c>
      <c r="AE68" s="34">
        <f t="shared" si="79"/>
        <v>0</v>
      </c>
      <c r="AF68" s="34">
        <f t="shared" si="79"/>
        <v>0</v>
      </c>
      <c r="AG68" s="34">
        <f t="shared" si="79"/>
        <v>0</v>
      </c>
      <c r="AH68" s="34">
        <f t="shared" si="79"/>
        <v>0</v>
      </c>
      <c r="AI68" s="34">
        <f t="shared" si="79"/>
        <v>0</v>
      </c>
      <c r="AJ68" s="34">
        <f t="shared" si="79"/>
        <v>0</v>
      </c>
      <c r="AK68" s="210" t="str">
        <f>IF(AJ68=O68,"In Balance",CONCATENATE("Out of Balance by $",AJ68-O68))</f>
        <v>In Balance</v>
      </c>
    </row>
    <row r="69" spans="2:37" outlineLevel="1" x14ac:dyDescent="0.2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3">
      <c r="B70" s="172">
        <v>65</v>
      </c>
      <c r="C70" s="351"/>
      <c r="D70" s="352" t="s">
        <v>648</v>
      </c>
      <c r="E70" s="269">
        <f>E17+E25+E31+E44+E50+E68</f>
        <v>0</v>
      </c>
      <c r="F70" s="269">
        <f>F17+F25+F31+F44+F50+F68</f>
        <v>0</v>
      </c>
      <c r="G70" s="269">
        <f>G17+G25+G31+G44+G50+G68</f>
        <v>0</v>
      </c>
      <c r="H70" s="269">
        <f>H17+H25+H31+H44+H50+H68</f>
        <v>0</v>
      </c>
      <c r="I70" s="270"/>
      <c r="J70" s="269"/>
      <c r="K70" s="271"/>
      <c r="L70" s="269"/>
      <c r="M70" s="269"/>
      <c r="N70" s="272"/>
      <c r="O70" s="269">
        <f>O17+O25+O31+O44+O50+O68</f>
        <v>0</v>
      </c>
      <c r="P70" s="269">
        <f>P17+P25+P31+P44+P50+P68</f>
        <v>0</v>
      </c>
      <c r="Q70" s="271">
        <f>IFERROR(P70/H70, 0)</f>
        <v>0</v>
      </c>
      <c r="R70" s="269">
        <f>R17+R25+R31+R44+R50+R68</f>
        <v>0</v>
      </c>
      <c r="S70" s="271">
        <f t="shared" ref="S70" si="80">IFERROR(R70/F70, 0)</f>
        <v>0</v>
      </c>
      <c r="T70" s="352"/>
      <c r="U70" s="353"/>
      <c r="W70" s="354"/>
      <c r="X70" s="269">
        <f t="shared" ref="X70:AJ70" si="81">X17+X25+X31+X44+X50+X68</f>
        <v>0</v>
      </c>
      <c r="Y70" s="269">
        <f t="shared" si="81"/>
        <v>0</v>
      </c>
      <c r="Z70" s="269">
        <f t="shared" si="81"/>
        <v>0</v>
      </c>
      <c r="AA70" s="269">
        <f t="shared" si="81"/>
        <v>0</v>
      </c>
      <c r="AB70" s="269">
        <f t="shared" si="81"/>
        <v>0</v>
      </c>
      <c r="AC70" s="269">
        <f t="shared" si="81"/>
        <v>0</v>
      </c>
      <c r="AD70" s="269">
        <f t="shared" si="81"/>
        <v>0</v>
      </c>
      <c r="AE70" s="269">
        <f t="shared" si="81"/>
        <v>0</v>
      </c>
      <c r="AF70" s="269">
        <f t="shared" si="81"/>
        <v>0</v>
      </c>
      <c r="AG70" s="269">
        <f t="shared" si="81"/>
        <v>0</v>
      </c>
      <c r="AH70" s="269">
        <f t="shared" si="81"/>
        <v>0</v>
      </c>
      <c r="AI70" s="269">
        <f t="shared" si="81"/>
        <v>0</v>
      </c>
      <c r="AJ70" s="269">
        <f t="shared" si="81"/>
        <v>0</v>
      </c>
      <c r="AK70" s="355" t="str">
        <f>IF(AJ70=O70,"In Balance",CONCATENATE("Out of Balance by $",AJ70-O70))</f>
        <v>In Balance</v>
      </c>
    </row>
    <row r="71" spans="2:37" x14ac:dyDescent="0.2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2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2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3">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25">
      <c r="B75" s="172">
        <v>70</v>
      </c>
      <c r="C75" s="356">
        <v>4011</v>
      </c>
      <c r="D75" s="357" t="s">
        <v>755</v>
      </c>
      <c r="E75" s="204">
        <f>Administrative!E75+'Buildings &amp; Grounds'!E75+'Sacred Life &amp; Worship'!E75+'Christian Formation'!E75+'Social Ministry'!E75+Other!E75</f>
        <v>0</v>
      </c>
      <c r="F75" s="204">
        <f>Administrative!F75+'Buildings &amp; Grounds'!F75+'Sacred Life &amp; Worship'!F75+'Christian Formation'!F75+'Social Ministry'!F75+Other!F75</f>
        <v>0</v>
      </c>
      <c r="G75" s="204">
        <f>Administrative!G75+'Buildings &amp; Grounds'!G75+'Sacred Life &amp; Worship'!G75+'Christian Formation'!G75+'Social Ministry'!G75+Other!G75</f>
        <v>0</v>
      </c>
      <c r="H75" s="204">
        <f>Administrative!H75+'Buildings &amp; Grounds'!H75+'Sacred Life &amp; Worship'!H75+'Christian Formation'!H75+'Social Ministry'!H75+Other!H75</f>
        <v>0</v>
      </c>
      <c r="I75" s="737"/>
      <c r="J75" s="196"/>
      <c r="K75" s="32"/>
      <c r="L75" s="196"/>
      <c r="M75" s="196"/>
      <c r="N75" s="197"/>
      <c r="O75" s="204">
        <f>Administrative!O75+'Buildings &amp; Grounds'!O75+'Sacred Life &amp; Worship'!O75+'Christian Formation'!O75+'Social Ministry'!O75+Other!O75</f>
        <v>0</v>
      </c>
      <c r="P75" s="273">
        <f>ROUND(($O75-$H75),0)</f>
        <v>0</v>
      </c>
      <c r="Q75" s="275">
        <f t="shared" ref="Q75" si="82">IFERROR(P75/H75, 0)</f>
        <v>0</v>
      </c>
      <c r="R75" s="29">
        <f t="shared" ref="R75:R76" si="83">ROUND(($O75-$F75),0)</f>
        <v>0</v>
      </c>
      <c r="S75" s="275">
        <f t="shared" ref="S75" si="84">IFERROR(R75/F75, 0)</f>
        <v>0</v>
      </c>
      <c r="T75" s="739"/>
      <c r="U75" s="740"/>
      <c r="W75" s="200"/>
      <c r="X75" s="204">
        <f>Administrative!X75+'Buildings &amp; Grounds'!X75+'Sacred Life &amp; Worship'!X75+'Christian Formation'!X75+'Social Ministry'!X75+Other!X75</f>
        <v>0</v>
      </c>
      <c r="Y75" s="204">
        <f>Administrative!Y75+'Buildings &amp; Grounds'!Y75+'Sacred Life &amp; Worship'!Y75+'Christian Formation'!Y75+'Social Ministry'!Y75+Other!Y75</f>
        <v>0</v>
      </c>
      <c r="Z75" s="204">
        <f>Administrative!Z75+'Buildings &amp; Grounds'!Z75+'Sacred Life &amp; Worship'!Z75+'Christian Formation'!Z75+'Social Ministry'!Z75+Other!Z75</f>
        <v>0</v>
      </c>
      <c r="AA75" s="204">
        <f>Administrative!AA75+'Buildings &amp; Grounds'!AA75+'Sacred Life &amp; Worship'!AA75+'Christian Formation'!AA75+'Social Ministry'!AA75+Other!AA75</f>
        <v>0</v>
      </c>
      <c r="AB75" s="204">
        <f>Administrative!AB75+'Buildings &amp; Grounds'!AB75+'Sacred Life &amp; Worship'!AB75+'Christian Formation'!AB75+'Social Ministry'!AB75+Other!AB75</f>
        <v>0</v>
      </c>
      <c r="AC75" s="204">
        <f>Administrative!AC75+'Buildings &amp; Grounds'!AC75+'Sacred Life &amp; Worship'!AC75+'Christian Formation'!AC75+'Social Ministry'!AC75+Other!AC75</f>
        <v>0</v>
      </c>
      <c r="AD75" s="204">
        <f>Administrative!AD75+'Buildings &amp; Grounds'!AD75+'Sacred Life &amp; Worship'!AD75+'Christian Formation'!AD75+'Social Ministry'!AD75+Other!AD75</f>
        <v>0</v>
      </c>
      <c r="AE75" s="204">
        <f>Administrative!AE75+'Buildings &amp; Grounds'!AE75+'Sacred Life &amp; Worship'!AE75+'Christian Formation'!AE75+'Social Ministry'!AE75+Other!AE75</f>
        <v>0</v>
      </c>
      <c r="AF75" s="204">
        <f>Administrative!AF75+'Buildings &amp; Grounds'!AF75+'Sacred Life &amp; Worship'!AF75+'Christian Formation'!AF75+'Social Ministry'!AF75+Other!AF75</f>
        <v>0</v>
      </c>
      <c r="AG75" s="204">
        <f>Administrative!AG75+'Buildings &amp; Grounds'!AG75+'Sacred Life &amp; Worship'!AG75+'Christian Formation'!AG75+'Social Ministry'!AG75+Other!AG75</f>
        <v>0</v>
      </c>
      <c r="AH75" s="204">
        <f>Administrative!AH75+'Buildings &amp; Grounds'!AH75+'Sacred Life &amp; Worship'!AH75+'Christian Formation'!AH75+'Social Ministry'!AH75+Other!AH75</f>
        <v>0</v>
      </c>
      <c r="AI75" s="204">
        <f>Administrative!AI75+'Buildings &amp; Grounds'!AI75+'Sacred Life &amp; Worship'!AI75+'Christian Formation'!AI75+'Social Ministry'!AI75+Other!AI75</f>
        <v>0</v>
      </c>
      <c r="AJ75" s="204">
        <f>Administrative!AJ75+'Buildings &amp; Grounds'!AJ75+'Sacred Life &amp; Worship'!AJ75+'Christian Formation'!AJ75+'Social Ministry'!AJ75+Other!AJ75</f>
        <v>0</v>
      </c>
      <c r="AK75" s="360" t="str">
        <f t="shared" ref="AK75:AK90" si="85">IF(AJ75=O75,"In Balance",CONCATENATE("Out of Balance by $",AJ75-O75))</f>
        <v>In Balance</v>
      </c>
    </row>
    <row r="76" spans="2:37" outlineLevel="2" x14ac:dyDescent="0.25">
      <c r="B76" s="172">
        <v>71</v>
      </c>
      <c r="C76" s="192">
        <v>4012</v>
      </c>
      <c r="D76" s="193" t="s">
        <v>691</v>
      </c>
      <c r="E76" s="204">
        <f>Administrative!E76+'Buildings &amp; Grounds'!E76+'Sacred Life &amp; Worship'!E76+'Christian Formation'!E76+'Social Ministry'!E76+Other!E76</f>
        <v>0</v>
      </c>
      <c r="F76" s="204">
        <f>Administrative!F76+'Buildings &amp; Grounds'!F76+'Sacred Life &amp; Worship'!F76+'Christian Formation'!F76+'Social Ministry'!F76+Other!F76</f>
        <v>0</v>
      </c>
      <c r="G76" s="204">
        <f>Administrative!G76+'Buildings &amp; Grounds'!G76+'Sacred Life &amp; Worship'!G76+'Christian Formation'!G76+'Social Ministry'!G76+Other!G76</f>
        <v>0</v>
      </c>
      <c r="H76" s="204">
        <f>Administrative!H76+'Buildings &amp; Grounds'!H76+'Sacred Life &amp; Worship'!H76+'Christian Formation'!H76+'Social Ministry'!H76+Other!H76</f>
        <v>0</v>
      </c>
      <c r="I76" s="49"/>
      <c r="J76" s="196"/>
      <c r="K76" s="32"/>
      <c r="L76" s="196"/>
      <c r="M76" s="196"/>
      <c r="N76" s="197"/>
      <c r="O76" s="204">
        <f>Administrative!O76+'Buildings &amp; Grounds'!O76+'Sacred Life &amp; Worship'!O76+'Christian Formation'!O76+'Social Ministry'!O76+Other!O76</f>
        <v>0</v>
      </c>
      <c r="P76" s="273">
        <f>ROUND(($O76-$H76),0)</f>
        <v>0</v>
      </c>
      <c r="Q76" s="275">
        <f t="shared" ref="Q76" si="86">IFERROR(P76/H76, 0)</f>
        <v>0</v>
      </c>
      <c r="R76" s="29">
        <f t="shared" si="83"/>
        <v>0</v>
      </c>
      <c r="S76" s="275">
        <f t="shared" ref="S76" si="87">IFERROR(R76/F76, 0)</f>
        <v>0</v>
      </c>
      <c r="T76" s="739"/>
      <c r="U76" s="740"/>
      <c r="W76" s="200"/>
      <c r="X76" s="204">
        <f>Administrative!X76+'Buildings &amp; Grounds'!X76+'Sacred Life &amp; Worship'!X76+'Christian Formation'!X76+'Social Ministry'!X76+Other!X76</f>
        <v>0</v>
      </c>
      <c r="Y76" s="204">
        <f>Administrative!Y76+'Buildings &amp; Grounds'!Y76+'Sacred Life &amp; Worship'!Y76+'Christian Formation'!Y76+'Social Ministry'!Y76+Other!Y76</f>
        <v>0</v>
      </c>
      <c r="Z76" s="204">
        <f>Administrative!Z76+'Buildings &amp; Grounds'!Z76+'Sacred Life &amp; Worship'!Z76+'Christian Formation'!Z76+'Social Ministry'!Z76+Other!Z76</f>
        <v>0</v>
      </c>
      <c r="AA76" s="204">
        <f>Administrative!AA76+'Buildings &amp; Grounds'!AA76+'Sacred Life &amp; Worship'!AA76+'Christian Formation'!AA76+'Social Ministry'!AA76+Other!AA76</f>
        <v>0</v>
      </c>
      <c r="AB76" s="204">
        <f>Administrative!AB76+'Buildings &amp; Grounds'!AB76+'Sacred Life &amp; Worship'!AB76+'Christian Formation'!AB76+'Social Ministry'!AB76+Other!AB76</f>
        <v>0</v>
      </c>
      <c r="AC76" s="204">
        <f>Administrative!AC76+'Buildings &amp; Grounds'!AC76+'Sacred Life &amp; Worship'!AC76+'Christian Formation'!AC76+'Social Ministry'!AC76+Other!AC76</f>
        <v>0</v>
      </c>
      <c r="AD76" s="204">
        <f>Administrative!AD76+'Buildings &amp; Grounds'!AD76+'Sacred Life &amp; Worship'!AD76+'Christian Formation'!AD76+'Social Ministry'!AD76+Other!AD76</f>
        <v>0</v>
      </c>
      <c r="AE76" s="204">
        <f>Administrative!AE76+'Buildings &amp; Grounds'!AE76+'Sacred Life &amp; Worship'!AE76+'Christian Formation'!AE76+'Social Ministry'!AE76+Other!AE76</f>
        <v>0</v>
      </c>
      <c r="AF76" s="204">
        <f>Administrative!AF76+'Buildings &amp; Grounds'!AF76+'Sacred Life &amp; Worship'!AF76+'Christian Formation'!AF76+'Social Ministry'!AF76+Other!AF76</f>
        <v>0</v>
      </c>
      <c r="AG76" s="204">
        <f>Administrative!AG76+'Buildings &amp; Grounds'!AG76+'Sacred Life &amp; Worship'!AG76+'Christian Formation'!AG76+'Social Ministry'!AG76+Other!AG76</f>
        <v>0</v>
      </c>
      <c r="AH76" s="204">
        <f>Administrative!AH76+'Buildings &amp; Grounds'!AH76+'Sacred Life &amp; Worship'!AH76+'Christian Formation'!AH76+'Social Ministry'!AH76+Other!AH76</f>
        <v>0</v>
      </c>
      <c r="AI76" s="204">
        <f>Administrative!AI76+'Buildings &amp; Grounds'!AI76+'Sacred Life &amp; Worship'!AI76+'Christian Formation'!AI76+'Social Ministry'!AI76+Other!AI76</f>
        <v>0</v>
      </c>
      <c r="AJ76" s="204">
        <f>Administrative!AJ76+'Buildings &amp; Grounds'!AJ76+'Sacred Life &amp; Worship'!AJ76+'Christian Formation'!AJ76+'Social Ministry'!AJ76+Other!AJ76</f>
        <v>0</v>
      </c>
      <c r="AK76" s="195" t="str">
        <f t="shared" si="85"/>
        <v>In Balance</v>
      </c>
    </row>
    <row r="77" spans="2:37" outlineLevel="2" x14ac:dyDescent="0.2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25">
      <c r="B78" s="172">
        <v>73</v>
      </c>
      <c r="C78" s="234">
        <v>4010</v>
      </c>
      <c r="D78" s="235" t="s">
        <v>685</v>
      </c>
      <c r="E78" s="40">
        <f>SUM(E75:E77)</f>
        <v>0</v>
      </c>
      <c r="F78" s="40">
        <f>SUM(F75:F77)</f>
        <v>0</v>
      </c>
      <c r="G78" s="40">
        <f>SUM(G75:G77)</f>
        <v>0</v>
      </c>
      <c r="H78" s="40">
        <f>IFERROR(($G78/'FY 2026-27 Budget Summary'!$F$8)*12, 0)</f>
        <v>0</v>
      </c>
      <c r="I78" s="45"/>
      <c r="J78" s="236"/>
      <c r="K78" s="46"/>
      <c r="L78" s="40"/>
      <c r="M78" s="40"/>
      <c r="N78" s="237"/>
      <c r="O78" s="40">
        <f>SUM(O75:O77)</f>
        <v>0</v>
      </c>
      <c r="P78" s="40">
        <f>SUM(P75:P77)</f>
        <v>0</v>
      </c>
      <c r="Q78" s="46">
        <f t="shared" ref="Q78" si="88">IFERROR(P78/H78, 0)</f>
        <v>0</v>
      </c>
      <c r="R78" s="40">
        <f>SUM(R75:R77)</f>
        <v>0</v>
      </c>
      <c r="S78" s="46">
        <f t="shared" ref="S78" si="89">IFERROR(R78/F78, 0)</f>
        <v>0</v>
      </c>
      <c r="T78" s="235"/>
      <c r="U78" s="238"/>
      <c r="W78" s="239"/>
      <c r="X78" s="240">
        <f>SUM(X75:X77)</f>
        <v>0</v>
      </c>
      <c r="Y78" s="240">
        <f t="shared" ref="Y78:AJ78" si="90">SUM(Y75:Y77)</f>
        <v>0</v>
      </c>
      <c r="Z78" s="240">
        <f t="shared" si="90"/>
        <v>0</v>
      </c>
      <c r="AA78" s="240">
        <f t="shared" si="90"/>
        <v>0</v>
      </c>
      <c r="AB78" s="240">
        <f t="shared" si="90"/>
        <v>0</v>
      </c>
      <c r="AC78" s="240">
        <f t="shared" si="90"/>
        <v>0</v>
      </c>
      <c r="AD78" s="240">
        <f>SUM(AD75:AD77)</f>
        <v>0</v>
      </c>
      <c r="AE78" s="240">
        <f t="shared" si="90"/>
        <v>0</v>
      </c>
      <c r="AF78" s="240">
        <f t="shared" si="90"/>
        <v>0</v>
      </c>
      <c r="AG78" s="240">
        <f t="shared" si="90"/>
        <v>0</v>
      </c>
      <c r="AH78" s="240">
        <f t="shared" si="90"/>
        <v>0</v>
      </c>
      <c r="AI78" s="240">
        <f t="shared" si="90"/>
        <v>0</v>
      </c>
      <c r="AJ78" s="240">
        <f t="shared" si="90"/>
        <v>0</v>
      </c>
      <c r="AK78" s="241" t="str">
        <f t="shared" si="85"/>
        <v>In Balance</v>
      </c>
    </row>
    <row r="79" spans="2:37" outlineLevel="2" x14ac:dyDescent="0.25">
      <c r="B79" s="172">
        <v>74</v>
      </c>
      <c r="C79" s="192">
        <v>4030</v>
      </c>
      <c r="D79" s="193" t="s">
        <v>645</v>
      </c>
      <c r="E79" s="204">
        <f>Administrative!E79+'Buildings &amp; Grounds'!E79+'Sacred Life &amp; Worship'!E79+'Christian Formation'!E79+'Social Ministry'!E79+Other!E79</f>
        <v>0</v>
      </c>
      <c r="F79" s="204">
        <f>Administrative!F79+'Buildings &amp; Grounds'!F79+'Sacred Life &amp; Worship'!F79+'Christian Formation'!F79+'Social Ministry'!F79+Other!F79</f>
        <v>0</v>
      </c>
      <c r="G79" s="204">
        <f>Administrative!G79+'Buildings &amp; Grounds'!G79+'Sacred Life &amp; Worship'!G79+'Christian Formation'!G79+'Social Ministry'!G79+Other!G79</f>
        <v>0</v>
      </c>
      <c r="H79" s="204">
        <f>Administrative!H79+'Buildings &amp; Grounds'!H79+'Sacred Life &amp; Worship'!H79+'Christian Formation'!H79+'Social Ministry'!H79+Other!H79</f>
        <v>0</v>
      </c>
      <c r="I79" s="49"/>
      <c r="J79" s="196"/>
      <c r="K79" s="32"/>
      <c r="L79" s="196"/>
      <c r="M79" s="196"/>
      <c r="N79" s="197"/>
      <c r="O79" s="204">
        <f>Administrative!O79+'Buildings &amp; Grounds'!O79+'Sacred Life &amp; Worship'!O79+'Christian Formation'!O79+'Social Ministry'!O79+Other!O79</f>
        <v>0</v>
      </c>
      <c r="P79" s="273">
        <f t="shared" ref="P79:P83" si="91">ROUND(($O79-$H79),0)</f>
        <v>0</v>
      </c>
      <c r="Q79" s="275">
        <f t="shared" ref="Q79:Q84" si="92">IFERROR(P79/H79, 0)</f>
        <v>0</v>
      </c>
      <c r="R79" s="29">
        <f t="shared" ref="R79:R83" si="93">ROUND(($O79-$F79),0)</f>
        <v>0</v>
      </c>
      <c r="S79" s="275">
        <f t="shared" ref="S79:S84" si="94">IFERROR(R79/F79, 0)</f>
        <v>0</v>
      </c>
      <c r="T79" s="739"/>
      <c r="U79" s="740"/>
      <c r="W79" s="200"/>
      <c r="X79" s="204">
        <f>Administrative!X79+'Buildings &amp; Grounds'!X79+'Sacred Life &amp; Worship'!X79+'Christian Formation'!X79+'Social Ministry'!X79+Other!X79</f>
        <v>0</v>
      </c>
      <c r="Y79" s="204">
        <f>Administrative!Y79+'Buildings &amp; Grounds'!Y79+'Sacred Life &amp; Worship'!Y79+'Christian Formation'!Y79+'Social Ministry'!Y79+Other!Y79</f>
        <v>0</v>
      </c>
      <c r="Z79" s="204">
        <f>Administrative!Z79+'Buildings &amp; Grounds'!Z79+'Sacred Life &amp; Worship'!Z79+'Christian Formation'!Z79+'Social Ministry'!Z79+Other!Z79</f>
        <v>0</v>
      </c>
      <c r="AA79" s="204">
        <f>Administrative!AA79+'Buildings &amp; Grounds'!AA79+'Sacred Life &amp; Worship'!AA79+'Christian Formation'!AA79+'Social Ministry'!AA79+Other!AA79</f>
        <v>0</v>
      </c>
      <c r="AB79" s="204">
        <f>Administrative!AB79+'Buildings &amp; Grounds'!AB79+'Sacred Life &amp; Worship'!AB79+'Christian Formation'!AB79+'Social Ministry'!AB79+Other!AB79</f>
        <v>0</v>
      </c>
      <c r="AC79" s="204">
        <f>Administrative!AC79+'Buildings &amp; Grounds'!AC79+'Sacred Life &amp; Worship'!AC79+'Christian Formation'!AC79+'Social Ministry'!AC79+Other!AC79</f>
        <v>0</v>
      </c>
      <c r="AD79" s="204">
        <f>Administrative!AD79+'Buildings &amp; Grounds'!AD79+'Sacred Life &amp; Worship'!AD79+'Christian Formation'!AD79+'Social Ministry'!AD79+Other!AD79</f>
        <v>0</v>
      </c>
      <c r="AE79" s="204">
        <f>Administrative!AE79+'Buildings &amp; Grounds'!AE79+'Sacred Life &amp; Worship'!AE79+'Christian Formation'!AE79+'Social Ministry'!AE79+Other!AE79</f>
        <v>0</v>
      </c>
      <c r="AF79" s="204">
        <f>Administrative!AF79+'Buildings &amp; Grounds'!AF79+'Sacred Life &amp; Worship'!AF79+'Christian Formation'!AF79+'Social Ministry'!AF79+Other!AF79</f>
        <v>0</v>
      </c>
      <c r="AG79" s="204">
        <f>Administrative!AG79+'Buildings &amp; Grounds'!AG79+'Sacred Life &amp; Worship'!AG79+'Christian Formation'!AG79+'Social Ministry'!AG79+Other!AG79</f>
        <v>0</v>
      </c>
      <c r="AH79" s="204">
        <f>Administrative!AH79+'Buildings &amp; Grounds'!AH79+'Sacred Life &amp; Worship'!AH79+'Christian Formation'!AH79+'Social Ministry'!AH79+Other!AH79</f>
        <v>0</v>
      </c>
      <c r="AI79" s="204">
        <f>Administrative!AI79+'Buildings &amp; Grounds'!AI79+'Sacred Life &amp; Worship'!AI79+'Christian Formation'!AI79+'Social Ministry'!AI79+Other!AI79</f>
        <v>0</v>
      </c>
      <c r="AJ79" s="204">
        <f>Administrative!AJ79+'Buildings &amp; Grounds'!AJ79+'Sacred Life &amp; Worship'!AJ79+'Christian Formation'!AJ79+'Social Ministry'!AJ79+Other!AJ79</f>
        <v>0</v>
      </c>
      <c r="AK79" s="195" t="str">
        <f t="shared" si="85"/>
        <v>In Balance</v>
      </c>
    </row>
    <row r="80" spans="2:37" outlineLevel="2" x14ac:dyDescent="0.25">
      <c r="B80" s="172">
        <v>75</v>
      </c>
      <c r="C80" s="192">
        <v>4040</v>
      </c>
      <c r="D80" s="193" t="s">
        <v>644</v>
      </c>
      <c r="E80" s="204">
        <f>Administrative!E80+'Buildings &amp; Grounds'!E80+'Sacred Life &amp; Worship'!E80+'Christian Formation'!E80+'Social Ministry'!E80+Other!E80</f>
        <v>0</v>
      </c>
      <c r="F80" s="204">
        <f>Administrative!F80+'Buildings &amp; Grounds'!F80+'Sacred Life &amp; Worship'!F80+'Christian Formation'!F80+'Social Ministry'!F80+Other!F80</f>
        <v>0</v>
      </c>
      <c r="G80" s="204">
        <f>Administrative!G80+'Buildings &amp; Grounds'!G80+'Sacred Life &amp; Worship'!G80+'Christian Formation'!G80+'Social Ministry'!G80+Other!G80</f>
        <v>0</v>
      </c>
      <c r="H80" s="204">
        <f>Administrative!H80+'Buildings &amp; Grounds'!H80+'Sacred Life &amp; Worship'!H80+'Christian Formation'!H80+'Social Ministry'!H80+Other!H80</f>
        <v>0</v>
      </c>
      <c r="I80" s="49"/>
      <c r="J80" s="196"/>
      <c r="K80" s="32"/>
      <c r="L80" s="196"/>
      <c r="M80" s="196"/>
      <c r="N80" s="197"/>
      <c r="O80" s="204">
        <f>Administrative!O80+'Buildings &amp; Grounds'!O80+'Sacred Life &amp; Worship'!O80+'Christian Formation'!O80+'Social Ministry'!O80+Other!O80</f>
        <v>0</v>
      </c>
      <c r="P80" s="273">
        <f t="shared" si="91"/>
        <v>0</v>
      </c>
      <c r="Q80" s="275">
        <f t="shared" si="92"/>
        <v>0</v>
      </c>
      <c r="R80" s="29">
        <f t="shared" si="93"/>
        <v>0</v>
      </c>
      <c r="S80" s="275">
        <f t="shared" si="94"/>
        <v>0</v>
      </c>
      <c r="T80" s="739"/>
      <c r="U80" s="740"/>
      <c r="W80" s="200"/>
      <c r="X80" s="204">
        <f>Administrative!X80+'Buildings &amp; Grounds'!X80+'Sacred Life &amp; Worship'!X80+'Christian Formation'!X80+'Social Ministry'!X80+Other!X80</f>
        <v>0</v>
      </c>
      <c r="Y80" s="204">
        <f>Administrative!Y80+'Buildings &amp; Grounds'!Y80+'Sacred Life &amp; Worship'!Y80+'Christian Formation'!Y80+'Social Ministry'!Y80+Other!Y80</f>
        <v>0</v>
      </c>
      <c r="Z80" s="204">
        <f>Administrative!Z80+'Buildings &amp; Grounds'!Z80+'Sacred Life &amp; Worship'!Z80+'Christian Formation'!Z80+'Social Ministry'!Z80+Other!Z80</f>
        <v>0</v>
      </c>
      <c r="AA80" s="204">
        <f>Administrative!AA80+'Buildings &amp; Grounds'!AA80+'Sacred Life &amp; Worship'!AA80+'Christian Formation'!AA80+'Social Ministry'!AA80+Other!AA80</f>
        <v>0</v>
      </c>
      <c r="AB80" s="204">
        <f>Administrative!AB80+'Buildings &amp; Grounds'!AB80+'Sacred Life &amp; Worship'!AB80+'Christian Formation'!AB80+'Social Ministry'!AB80+Other!AB80</f>
        <v>0</v>
      </c>
      <c r="AC80" s="204">
        <f>Administrative!AC80+'Buildings &amp; Grounds'!AC80+'Sacred Life &amp; Worship'!AC80+'Christian Formation'!AC80+'Social Ministry'!AC80+Other!AC80</f>
        <v>0</v>
      </c>
      <c r="AD80" s="204">
        <f>Administrative!AD80+'Buildings &amp; Grounds'!AD80+'Sacred Life &amp; Worship'!AD80+'Christian Formation'!AD80+'Social Ministry'!AD80+Other!AD80</f>
        <v>0</v>
      </c>
      <c r="AE80" s="204">
        <f>Administrative!AE80+'Buildings &amp; Grounds'!AE80+'Sacred Life &amp; Worship'!AE80+'Christian Formation'!AE80+'Social Ministry'!AE80+Other!AE80</f>
        <v>0</v>
      </c>
      <c r="AF80" s="204">
        <f>Administrative!AF80+'Buildings &amp; Grounds'!AF80+'Sacred Life &amp; Worship'!AF80+'Christian Formation'!AF80+'Social Ministry'!AF80+Other!AF80</f>
        <v>0</v>
      </c>
      <c r="AG80" s="204">
        <f>Administrative!AG80+'Buildings &amp; Grounds'!AG80+'Sacred Life &amp; Worship'!AG80+'Christian Formation'!AG80+'Social Ministry'!AG80+Other!AG80</f>
        <v>0</v>
      </c>
      <c r="AH80" s="204">
        <f>Administrative!AH80+'Buildings &amp; Grounds'!AH80+'Sacred Life &amp; Worship'!AH80+'Christian Formation'!AH80+'Social Ministry'!AH80+Other!AH80</f>
        <v>0</v>
      </c>
      <c r="AI80" s="204">
        <f>Administrative!AI80+'Buildings &amp; Grounds'!AI80+'Sacred Life &amp; Worship'!AI80+'Christian Formation'!AI80+'Social Ministry'!AI80+Other!AI80</f>
        <v>0</v>
      </c>
      <c r="AJ80" s="204">
        <f>Administrative!AJ80+'Buildings &amp; Grounds'!AJ80+'Sacred Life &amp; Worship'!AJ80+'Christian Formation'!AJ80+'Social Ministry'!AJ80+Other!AJ80</f>
        <v>0</v>
      </c>
      <c r="AK80" s="195" t="str">
        <f t="shared" si="85"/>
        <v>In Balance</v>
      </c>
    </row>
    <row r="81" spans="2:37" outlineLevel="2" x14ac:dyDescent="0.25">
      <c r="B81" s="172">
        <v>76</v>
      </c>
      <c r="C81" s="192">
        <v>4050.1</v>
      </c>
      <c r="D81" s="193" t="s">
        <v>681</v>
      </c>
      <c r="E81" s="204">
        <f>Administrative!E81+'Buildings &amp; Grounds'!E81+'Sacred Life &amp; Worship'!E81+'Christian Formation'!E81+'Social Ministry'!E81+Other!E81</f>
        <v>0</v>
      </c>
      <c r="F81" s="204">
        <f>Administrative!F81+'Buildings &amp; Grounds'!F81+'Sacred Life &amp; Worship'!F81+'Christian Formation'!F81+'Social Ministry'!F81+Other!F81</f>
        <v>0</v>
      </c>
      <c r="G81" s="204">
        <f>Administrative!G81+'Buildings &amp; Grounds'!G81+'Sacred Life &amp; Worship'!G81+'Christian Formation'!G81+'Social Ministry'!G81+Other!G81</f>
        <v>0</v>
      </c>
      <c r="H81" s="204">
        <f>Administrative!H81+'Buildings &amp; Grounds'!H81+'Sacred Life &amp; Worship'!H81+'Christian Formation'!H81+'Social Ministry'!H81+Other!H81</f>
        <v>0</v>
      </c>
      <c r="I81" s="49"/>
      <c r="J81" s="196"/>
      <c r="K81" s="32"/>
      <c r="L81" s="196"/>
      <c r="M81" s="196"/>
      <c r="N81" s="197"/>
      <c r="O81" s="204">
        <f>Administrative!O81+'Buildings &amp; Grounds'!O81+'Sacred Life &amp; Worship'!O81+'Christian Formation'!O81+'Social Ministry'!O81+Other!O81</f>
        <v>0</v>
      </c>
      <c r="P81" s="273">
        <f t="shared" si="91"/>
        <v>0</v>
      </c>
      <c r="Q81" s="275">
        <f t="shared" si="92"/>
        <v>0</v>
      </c>
      <c r="R81" s="29">
        <f t="shared" si="93"/>
        <v>0</v>
      </c>
      <c r="S81" s="275">
        <f t="shared" si="94"/>
        <v>0</v>
      </c>
      <c r="T81" s="739"/>
      <c r="U81" s="740"/>
      <c r="W81" s="200"/>
      <c r="X81" s="204">
        <f>Administrative!X81+'Buildings &amp; Grounds'!X81+'Sacred Life &amp; Worship'!X81+'Christian Formation'!X81+'Social Ministry'!X81+Other!X81</f>
        <v>0</v>
      </c>
      <c r="Y81" s="204">
        <f>Administrative!Y81+'Buildings &amp; Grounds'!Y81+'Sacred Life &amp; Worship'!Y81+'Christian Formation'!Y81+'Social Ministry'!Y81+Other!Y81</f>
        <v>0</v>
      </c>
      <c r="Z81" s="204">
        <f>Administrative!Z81+'Buildings &amp; Grounds'!Z81+'Sacred Life &amp; Worship'!Z81+'Christian Formation'!Z81+'Social Ministry'!Z81+Other!Z81</f>
        <v>0</v>
      </c>
      <c r="AA81" s="204">
        <f>Administrative!AA81+'Buildings &amp; Grounds'!AA81+'Sacred Life &amp; Worship'!AA81+'Christian Formation'!AA81+'Social Ministry'!AA81+Other!AA81</f>
        <v>0</v>
      </c>
      <c r="AB81" s="204">
        <f>Administrative!AB81+'Buildings &amp; Grounds'!AB81+'Sacred Life &amp; Worship'!AB81+'Christian Formation'!AB81+'Social Ministry'!AB81+Other!AB81</f>
        <v>0</v>
      </c>
      <c r="AC81" s="204">
        <f>Administrative!AC81+'Buildings &amp; Grounds'!AC81+'Sacred Life &amp; Worship'!AC81+'Christian Formation'!AC81+'Social Ministry'!AC81+Other!AC81</f>
        <v>0</v>
      </c>
      <c r="AD81" s="204">
        <f>Administrative!AD81+'Buildings &amp; Grounds'!AD81+'Sacred Life &amp; Worship'!AD81+'Christian Formation'!AD81+'Social Ministry'!AD81+Other!AD81</f>
        <v>0</v>
      </c>
      <c r="AE81" s="204">
        <f>Administrative!AE81+'Buildings &amp; Grounds'!AE81+'Sacred Life &amp; Worship'!AE81+'Christian Formation'!AE81+'Social Ministry'!AE81+Other!AE81</f>
        <v>0</v>
      </c>
      <c r="AF81" s="204">
        <f>Administrative!AF81+'Buildings &amp; Grounds'!AF81+'Sacred Life &amp; Worship'!AF81+'Christian Formation'!AF81+'Social Ministry'!AF81+Other!AF81</f>
        <v>0</v>
      </c>
      <c r="AG81" s="204">
        <f>Administrative!AG81+'Buildings &amp; Grounds'!AG81+'Sacred Life &amp; Worship'!AG81+'Christian Formation'!AG81+'Social Ministry'!AG81+Other!AG81</f>
        <v>0</v>
      </c>
      <c r="AH81" s="204">
        <f>Administrative!AH81+'Buildings &amp; Grounds'!AH81+'Sacred Life &amp; Worship'!AH81+'Christian Formation'!AH81+'Social Ministry'!AH81+Other!AH81</f>
        <v>0</v>
      </c>
      <c r="AI81" s="204">
        <f>Administrative!AI81+'Buildings &amp; Grounds'!AI81+'Sacred Life &amp; Worship'!AI81+'Christian Formation'!AI81+'Social Ministry'!AI81+Other!AI81</f>
        <v>0</v>
      </c>
      <c r="AJ81" s="204">
        <f>Administrative!AJ81+'Buildings &amp; Grounds'!AJ81+'Sacred Life &amp; Worship'!AJ81+'Christian Formation'!AJ81+'Social Ministry'!AJ81+Other!AJ81</f>
        <v>0</v>
      </c>
      <c r="AK81" s="195" t="str">
        <f t="shared" si="85"/>
        <v>In Balance</v>
      </c>
    </row>
    <row r="82" spans="2:37" outlineLevel="2" x14ac:dyDescent="0.25">
      <c r="B82" s="172">
        <v>77</v>
      </c>
      <c r="C82" s="192">
        <v>4050.2</v>
      </c>
      <c r="D82" s="193" t="s">
        <v>682</v>
      </c>
      <c r="E82" s="204">
        <f>Administrative!E82+'Buildings &amp; Grounds'!E82+'Sacred Life &amp; Worship'!E82+'Christian Formation'!E82+'Social Ministry'!E82+Other!E82</f>
        <v>0</v>
      </c>
      <c r="F82" s="204">
        <f>Administrative!F82+'Buildings &amp; Grounds'!F82+'Sacred Life &amp; Worship'!F82+'Christian Formation'!F82+'Social Ministry'!F82+Other!F82</f>
        <v>0</v>
      </c>
      <c r="G82" s="204">
        <f>Administrative!G82+'Buildings &amp; Grounds'!G82+'Sacred Life &amp; Worship'!G82+'Christian Formation'!G82+'Social Ministry'!G82+Other!G82</f>
        <v>0</v>
      </c>
      <c r="H82" s="204">
        <f>Administrative!H82+'Buildings &amp; Grounds'!H82+'Sacred Life &amp; Worship'!H82+'Christian Formation'!H82+'Social Ministry'!H82+Other!H82</f>
        <v>0</v>
      </c>
      <c r="I82" s="49"/>
      <c r="J82" s="196"/>
      <c r="K82" s="32"/>
      <c r="L82" s="196"/>
      <c r="M82" s="196"/>
      <c r="N82" s="197"/>
      <c r="O82" s="204">
        <f>Administrative!O82+'Buildings &amp; Grounds'!O82+'Sacred Life &amp; Worship'!O82+'Christian Formation'!O82+'Social Ministry'!O82+Other!O82</f>
        <v>0</v>
      </c>
      <c r="P82" s="273">
        <f t="shared" si="91"/>
        <v>0</v>
      </c>
      <c r="Q82" s="275">
        <f t="shared" si="92"/>
        <v>0</v>
      </c>
      <c r="R82" s="29">
        <f t="shared" si="93"/>
        <v>0</v>
      </c>
      <c r="S82" s="275">
        <f t="shared" si="94"/>
        <v>0</v>
      </c>
      <c r="T82" s="739"/>
      <c r="U82" s="740"/>
      <c r="W82" s="200"/>
      <c r="X82" s="204">
        <f>Administrative!X82+'Buildings &amp; Grounds'!X82+'Sacred Life &amp; Worship'!X82+'Christian Formation'!X82+'Social Ministry'!X82+Other!X82</f>
        <v>0</v>
      </c>
      <c r="Y82" s="204">
        <f>Administrative!Y82+'Buildings &amp; Grounds'!Y82+'Sacred Life &amp; Worship'!Y82+'Christian Formation'!Y82+'Social Ministry'!Y82+Other!Y82</f>
        <v>0</v>
      </c>
      <c r="Z82" s="204">
        <f>Administrative!Z82+'Buildings &amp; Grounds'!Z82+'Sacred Life &amp; Worship'!Z82+'Christian Formation'!Z82+'Social Ministry'!Z82+Other!Z82</f>
        <v>0</v>
      </c>
      <c r="AA82" s="204">
        <f>Administrative!AA82+'Buildings &amp; Grounds'!AA82+'Sacred Life &amp; Worship'!AA82+'Christian Formation'!AA82+'Social Ministry'!AA82+Other!AA82</f>
        <v>0</v>
      </c>
      <c r="AB82" s="204">
        <f>Administrative!AB82+'Buildings &amp; Grounds'!AB82+'Sacred Life &amp; Worship'!AB82+'Christian Formation'!AB82+'Social Ministry'!AB82+Other!AB82</f>
        <v>0</v>
      </c>
      <c r="AC82" s="204">
        <f>Administrative!AC82+'Buildings &amp; Grounds'!AC82+'Sacred Life &amp; Worship'!AC82+'Christian Formation'!AC82+'Social Ministry'!AC82+Other!AC82</f>
        <v>0</v>
      </c>
      <c r="AD82" s="204">
        <f>Administrative!AD82+'Buildings &amp; Grounds'!AD82+'Sacred Life &amp; Worship'!AD82+'Christian Formation'!AD82+'Social Ministry'!AD82+Other!AD82</f>
        <v>0</v>
      </c>
      <c r="AE82" s="204">
        <f>Administrative!AE82+'Buildings &amp; Grounds'!AE82+'Sacred Life &amp; Worship'!AE82+'Christian Formation'!AE82+'Social Ministry'!AE82+Other!AE82</f>
        <v>0</v>
      </c>
      <c r="AF82" s="204">
        <f>Administrative!AF82+'Buildings &amp; Grounds'!AF82+'Sacred Life &amp; Worship'!AF82+'Christian Formation'!AF82+'Social Ministry'!AF82+Other!AF82</f>
        <v>0</v>
      </c>
      <c r="AG82" s="204">
        <f>Administrative!AG82+'Buildings &amp; Grounds'!AG82+'Sacred Life &amp; Worship'!AG82+'Christian Formation'!AG82+'Social Ministry'!AG82+Other!AG82</f>
        <v>0</v>
      </c>
      <c r="AH82" s="204">
        <f>Administrative!AH82+'Buildings &amp; Grounds'!AH82+'Sacred Life &amp; Worship'!AH82+'Christian Formation'!AH82+'Social Ministry'!AH82+Other!AH82</f>
        <v>0</v>
      </c>
      <c r="AI82" s="204">
        <f>Administrative!AI82+'Buildings &amp; Grounds'!AI82+'Sacred Life &amp; Worship'!AI82+'Christian Formation'!AI82+'Social Ministry'!AI82+Other!AI82</f>
        <v>0</v>
      </c>
      <c r="AJ82" s="204">
        <f>Administrative!AJ82+'Buildings &amp; Grounds'!AJ82+'Sacred Life &amp; Worship'!AJ82+'Christian Formation'!AJ82+'Social Ministry'!AJ82+Other!AJ82</f>
        <v>0</v>
      </c>
      <c r="AK82" s="195" t="str">
        <f t="shared" si="85"/>
        <v>In Balance</v>
      </c>
    </row>
    <row r="83" spans="2:37" outlineLevel="2" x14ac:dyDescent="0.25">
      <c r="B83" s="172">
        <v>78</v>
      </c>
      <c r="C83" s="192">
        <v>4050.3</v>
      </c>
      <c r="D83" s="193" t="s">
        <v>683</v>
      </c>
      <c r="E83" s="204">
        <f>Administrative!E83+'Buildings &amp; Grounds'!E83+'Sacred Life &amp; Worship'!E83+'Christian Formation'!E83+'Social Ministry'!E83+Other!E83</f>
        <v>0</v>
      </c>
      <c r="F83" s="204">
        <f>Administrative!F83+'Buildings &amp; Grounds'!F83+'Sacred Life &amp; Worship'!F83+'Christian Formation'!F83+'Social Ministry'!F83+Other!F83</f>
        <v>0</v>
      </c>
      <c r="G83" s="204">
        <f>Administrative!G83+'Buildings &amp; Grounds'!G83+'Sacred Life &amp; Worship'!G83+'Christian Formation'!G83+'Social Ministry'!G83+Other!G83</f>
        <v>0</v>
      </c>
      <c r="H83" s="204">
        <f>Administrative!H83+'Buildings &amp; Grounds'!H83+'Sacred Life &amp; Worship'!H83+'Christian Formation'!H83+'Social Ministry'!H83+Other!H83</f>
        <v>0</v>
      </c>
      <c r="I83" s="49"/>
      <c r="J83" s="196"/>
      <c r="K83" s="32"/>
      <c r="L83" s="196"/>
      <c r="M83" s="196"/>
      <c r="N83" s="197"/>
      <c r="O83" s="204">
        <f>Administrative!O83+'Buildings &amp; Grounds'!O83+'Sacred Life &amp; Worship'!O83+'Christian Formation'!O83+'Social Ministry'!O83+Other!O83</f>
        <v>0</v>
      </c>
      <c r="P83" s="273">
        <f t="shared" si="91"/>
        <v>0</v>
      </c>
      <c r="Q83" s="275">
        <f t="shared" si="92"/>
        <v>0</v>
      </c>
      <c r="R83" s="29">
        <f t="shared" si="93"/>
        <v>0</v>
      </c>
      <c r="S83" s="275">
        <f t="shared" si="94"/>
        <v>0</v>
      </c>
      <c r="T83" s="739"/>
      <c r="U83" s="740"/>
      <c r="W83" s="200"/>
      <c r="X83" s="204">
        <f>Administrative!X83+'Buildings &amp; Grounds'!X83+'Sacred Life &amp; Worship'!X83+'Christian Formation'!X83+'Social Ministry'!X83+Other!X83</f>
        <v>0</v>
      </c>
      <c r="Y83" s="204">
        <f>Administrative!Y83+'Buildings &amp; Grounds'!Y83+'Sacred Life &amp; Worship'!Y83+'Christian Formation'!Y83+'Social Ministry'!Y83+Other!Y83</f>
        <v>0</v>
      </c>
      <c r="Z83" s="204">
        <f>Administrative!Z83+'Buildings &amp; Grounds'!Z83+'Sacred Life &amp; Worship'!Z83+'Christian Formation'!Z83+'Social Ministry'!Z83+Other!Z83</f>
        <v>0</v>
      </c>
      <c r="AA83" s="204">
        <f>Administrative!AA83+'Buildings &amp; Grounds'!AA83+'Sacred Life &amp; Worship'!AA83+'Christian Formation'!AA83+'Social Ministry'!AA83+Other!AA83</f>
        <v>0</v>
      </c>
      <c r="AB83" s="204">
        <f>Administrative!AB83+'Buildings &amp; Grounds'!AB83+'Sacred Life &amp; Worship'!AB83+'Christian Formation'!AB83+'Social Ministry'!AB83+Other!AB83</f>
        <v>0</v>
      </c>
      <c r="AC83" s="204">
        <f>Administrative!AC83+'Buildings &amp; Grounds'!AC83+'Sacred Life &amp; Worship'!AC83+'Christian Formation'!AC83+'Social Ministry'!AC83+Other!AC83</f>
        <v>0</v>
      </c>
      <c r="AD83" s="204">
        <f>Administrative!AD83+'Buildings &amp; Grounds'!AD83+'Sacred Life &amp; Worship'!AD83+'Christian Formation'!AD83+'Social Ministry'!AD83+Other!AD83</f>
        <v>0</v>
      </c>
      <c r="AE83" s="204">
        <f>Administrative!AE83+'Buildings &amp; Grounds'!AE83+'Sacred Life &amp; Worship'!AE83+'Christian Formation'!AE83+'Social Ministry'!AE83+Other!AE83</f>
        <v>0</v>
      </c>
      <c r="AF83" s="204">
        <f>Administrative!AF83+'Buildings &amp; Grounds'!AF83+'Sacred Life &amp; Worship'!AF83+'Christian Formation'!AF83+'Social Ministry'!AF83+Other!AF83</f>
        <v>0</v>
      </c>
      <c r="AG83" s="204">
        <f>Administrative!AG83+'Buildings &amp; Grounds'!AG83+'Sacred Life &amp; Worship'!AG83+'Christian Formation'!AG83+'Social Ministry'!AG83+Other!AG83</f>
        <v>0</v>
      </c>
      <c r="AH83" s="204">
        <f>Administrative!AH83+'Buildings &amp; Grounds'!AH83+'Sacred Life &amp; Worship'!AH83+'Christian Formation'!AH83+'Social Ministry'!AH83+Other!AH83</f>
        <v>0</v>
      </c>
      <c r="AI83" s="204">
        <f>Administrative!AI83+'Buildings &amp; Grounds'!AI83+'Sacred Life &amp; Worship'!AI83+'Christian Formation'!AI83+'Social Ministry'!AI83+Other!AI83</f>
        <v>0</v>
      </c>
      <c r="AJ83" s="204">
        <f>Administrative!AJ83+'Buildings &amp; Grounds'!AJ83+'Sacred Life &amp; Worship'!AJ83+'Christian Formation'!AJ83+'Social Ministry'!AJ83+Other!AJ83</f>
        <v>0</v>
      </c>
      <c r="AK83" s="195" t="str">
        <f t="shared" si="85"/>
        <v>In Balance</v>
      </c>
    </row>
    <row r="84" spans="2:37" outlineLevel="2" x14ac:dyDescent="0.25">
      <c r="B84" s="172">
        <v>79</v>
      </c>
      <c r="C84" s="234">
        <v>4050</v>
      </c>
      <c r="D84" s="235" t="s">
        <v>643</v>
      </c>
      <c r="E84" s="40">
        <f>SUM(E81:E83)</f>
        <v>0</v>
      </c>
      <c r="F84" s="40">
        <f>SUM(F81:F83)</f>
        <v>0</v>
      </c>
      <c r="G84" s="40">
        <f>SUM(G81:G83)</f>
        <v>0</v>
      </c>
      <c r="H84" s="40">
        <f>IFERROR(($G84/'FY 2026-27 Budget Summary'!$F$8)*12, 0)</f>
        <v>0</v>
      </c>
      <c r="I84" s="45"/>
      <c r="J84" s="48"/>
      <c r="K84" s="46"/>
      <c r="L84" s="40"/>
      <c r="M84" s="40"/>
      <c r="N84" s="237"/>
      <c r="O84" s="40">
        <f>SUM(O81:O83)</f>
        <v>0</v>
      </c>
      <c r="P84" s="40">
        <f>SUM(P81:P83)</f>
        <v>0</v>
      </c>
      <c r="Q84" s="46">
        <f t="shared" si="92"/>
        <v>0</v>
      </c>
      <c r="R84" s="40">
        <f>SUM(R81:R83)</f>
        <v>0</v>
      </c>
      <c r="S84" s="46">
        <f t="shared" si="94"/>
        <v>0</v>
      </c>
      <c r="T84" s="235"/>
      <c r="U84" s="238"/>
      <c r="W84" s="239"/>
      <c r="X84" s="240">
        <f>SUM(X81:X83)</f>
        <v>0</v>
      </c>
      <c r="Y84" s="240">
        <f t="shared" ref="Y84:AJ84" si="95">SUM(Y81:Y83)</f>
        <v>0</v>
      </c>
      <c r="Z84" s="240">
        <f t="shared" si="95"/>
        <v>0</v>
      </c>
      <c r="AA84" s="240">
        <f t="shared" si="95"/>
        <v>0</v>
      </c>
      <c r="AB84" s="240">
        <f t="shared" si="95"/>
        <v>0</v>
      </c>
      <c r="AC84" s="240">
        <f t="shared" si="95"/>
        <v>0</v>
      </c>
      <c r="AD84" s="240">
        <f>SUM(AD81:AD83)</f>
        <v>0</v>
      </c>
      <c r="AE84" s="240">
        <f t="shared" si="95"/>
        <v>0</v>
      </c>
      <c r="AF84" s="240">
        <f t="shared" si="95"/>
        <v>0</v>
      </c>
      <c r="AG84" s="240">
        <f t="shared" si="95"/>
        <v>0</v>
      </c>
      <c r="AH84" s="240">
        <f t="shared" si="95"/>
        <v>0</v>
      </c>
      <c r="AI84" s="240">
        <f t="shared" si="95"/>
        <v>0</v>
      </c>
      <c r="AJ84" s="240">
        <f t="shared" si="95"/>
        <v>0</v>
      </c>
      <c r="AK84" s="241" t="str">
        <f t="shared" si="85"/>
        <v>In Balance</v>
      </c>
    </row>
    <row r="85" spans="2:37" outlineLevel="2" x14ac:dyDescent="0.25">
      <c r="B85" s="172">
        <v>80</v>
      </c>
      <c r="C85" s="192">
        <v>4060</v>
      </c>
      <c r="D85" s="193" t="s">
        <v>642</v>
      </c>
      <c r="E85" s="204">
        <f>Administrative!E85+'Buildings &amp; Grounds'!E85+'Sacred Life &amp; Worship'!E85+'Christian Formation'!E85+'Social Ministry'!E85+Other!E85</f>
        <v>0</v>
      </c>
      <c r="F85" s="204">
        <f>Administrative!F85+'Buildings &amp; Grounds'!F85+'Sacred Life &amp; Worship'!F85+'Christian Formation'!F85+'Social Ministry'!F85+Other!F85</f>
        <v>0</v>
      </c>
      <c r="G85" s="204">
        <f>Administrative!G85+'Buildings &amp; Grounds'!G85+'Sacred Life &amp; Worship'!G85+'Christian Formation'!G85+'Social Ministry'!G85+Other!G85</f>
        <v>0</v>
      </c>
      <c r="H85" s="204">
        <f>Administrative!H85+'Buildings &amp; Grounds'!H85+'Sacred Life &amp; Worship'!H85+'Christian Formation'!H85+'Social Ministry'!H85+Other!H85</f>
        <v>0</v>
      </c>
      <c r="I85" s="49"/>
      <c r="J85" s="196"/>
      <c r="K85" s="32"/>
      <c r="L85" s="196"/>
      <c r="M85" s="196"/>
      <c r="N85" s="197"/>
      <c r="O85" s="204">
        <f>Administrative!O85+'Buildings &amp; Grounds'!O85+'Sacred Life &amp; Worship'!O85+'Christian Formation'!O85+'Social Ministry'!O85+Other!O85</f>
        <v>0</v>
      </c>
      <c r="P85" s="273">
        <f t="shared" ref="P85:P89" si="96">ROUND(($O85-$H85),0)</f>
        <v>0</v>
      </c>
      <c r="Q85" s="275">
        <f t="shared" ref="Q85:Q90" si="97">IFERROR(P85/H85, 0)</f>
        <v>0</v>
      </c>
      <c r="R85" s="29">
        <f t="shared" ref="R85:R89" si="98">ROUND(($O85-$F85),0)</f>
        <v>0</v>
      </c>
      <c r="S85" s="275">
        <f t="shared" ref="S85:S90" si="99">IFERROR(R85/F85, 0)</f>
        <v>0</v>
      </c>
      <c r="T85" s="739"/>
      <c r="U85" s="740"/>
      <c r="W85" s="200"/>
      <c r="X85" s="204">
        <f>Administrative!X85+'Buildings &amp; Grounds'!X85+'Sacred Life &amp; Worship'!X85+'Christian Formation'!X85+'Social Ministry'!X85+Other!X85</f>
        <v>0</v>
      </c>
      <c r="Y85" s="204">
        <f>Administrative!Y85+'Buildings &amp; Grounds'!Y85+'Sacred Life &amp; Worship'!Y85+'Christian Formation'!Y85+'Social Ministry'!Y85+Other!Y85</f>
        <v>0</v>
      </c>
      <c r="Z85" s="204">
        <f>Administrative!Z85+'Buildings &amp; Grounds'!Z85+'Sacred Life &amp; Worship'!Z85+'Christian Formation'!Z85+'Social Ministry'!Z85+Other!Z85</f>
        <v>0</v>
      </c>
      <c r="AA85" s="204">
        <f>Administrative!AA85+'Buildings &amp; Grounds'!AA85+'Sacred Life &amp; Worship'!AA85+'Christian Formation'!AA85+'Social Ministry'!AA85+Other!AA85</f>
        <v>0</v>
      </c>
      <c r="AB85" s="204">
        <f>Administrative!AB85+'Buildings &amp; Grounds'!AB85+'Sacred Life &amp; Worship'!AB85+'Christian Formation'!AB85+'Social Ministry'!AB85+Other!AB85</f>
        <v>0</v>
      </c>
      <c r="AC85" s="204">
        <f>Administrative!AC85+'Buildings &amp; Grounds'!AC85+'Sacred Life &amp; Worship'!AC85+'Christian Formation'!AC85+'Social Ministry'!AC85+Other!AC85</f>
        <v>0</v>
      </c>
      <c r="AD85" s="204">
        <f>Administrative!AD85+'Buildings &amp; Grounds'!AD85+'Sacred Life &amp; Worship'!AD85+'Christian Formation'!AD85+'Social Ministry'!AD85+Other!AD85</f>
        <v>0</v>
      </c>
      <c r="AE85" s="204">
        <f>Administrative!AE85+'Buildings &amp; Grounds'!AE85+'Sacred Life &amp; Worship'!AE85+'Christian Formation'!AE85+'Social Ministry'!AE85+Other!AE85</f>
        <v>0</v>
      </c>
      <c r="AF85" s="204">
        <f>Administrative!AF85+'Buildings &amp; Grounds'!AF85+'Sacred Life &amp; Worship'!AF85+'Christian Formation'!AF85+'Social Ministry'!AF85+Other!AF85</f>
        <v>0</v>
      </c>
      <c r="AG85" s="204">
        <f>Administrative!AG85+'Buildings &amp; Grounds'!AG85+'Sacred Life &amp; Worship'!AG85+'Christian Formation'!AG85+'Social Ministry'!AG85+Other!AG85</f>
        <v>0</v>
      </c>
      <c r="AH85" s="204">
        <f>Administrative!AH85+'Buildings &amp; Grounds'!AH85+'Sacred Life &amp; Worship'!AH85+'Christian Formation'!AH85+'Social Ministry'!AH85+Other!AH85</f>
        <v>0</v>
      </c>
      <c r="AI85" s="204">
        <f>Administrative!AI85+'Buildings &amp; Grounds'!AI85+'Sacred Life &amp; Worship'!AI85+'Christian Formation'!AI85+'Social Ministry'!AI85+Other!AI85</f>
        <v>0</v>
      </c>
      <c r="AJ85" s="204">
        <f>Administrative!AJ85+'Buildings &amp; Grounds'!AJ85+'Sacred Life &amp; Worship'!AJ85+'Christian Formation'!AJ85+'Social Ministry'!AJ85+Other!AJ85</f>
        <v>0</v>
      </c>
      <c r="AK85" s="195" t="str">
        <f t="shared" si="85"/>
        <v>In Balance</v>
      </c>
    </row>
    <row r="86" spans="2:37" outlineLevel="2" x14ac:dyDescent="0.25">
      <c r="B86" s="172">
        <v>81</v>
      </c>
      <c r="C86" s="192">
        <v>4080</v>
      </c>
      <c r="D86" s="193" t="s">
        <v>641</v>
      </c>
      <c r="E86" s="204">
        <f>Administrative!E86+'Buildings &amp; Grounds'!E86+'Sacred Life &amp; Worship'!E86+'Christian Formation'!E86+'Social Ministry'!E86+Other!E86</f>
        <v>0</v>
      </c>
      <c r="F86" s="204">
        <f>Administrative!F86+'Buildings &amp; Grounds'!F86+'Sacred Life &amp; Worship'!F86+'Christian Formation'!F86+'Social Ministry'!F86+Other!F86</f>
        <v>0</v>
      </c>
      <c r="G86" s="204">
        <f>Administrative!G86+'Buildings &amp; Grounds'!G86+'Sacred Life &amp; Worship'!G86+'Christian Formation'!G86+'Social Ministry'!G86+Other!G86</f>
        <v>0</v>
      </c>
      <c r="H86" s="204">
        <f>Administrative!H86+'Buildings &amp; Grounds'!H86+'Sacred Life &amp; Worship'!H86+'Christian Formation'!H86+'Social Ministry'!H86+Other!H86</f>
        <v>0</v>
      </c>
      <c r="I86" s="49"/>
      <c r="J86" s="196"/>
      <c r="K86" s="32"/>
      <c r="L86" s="196"/>
      <c r="M86" s="196"/>
      <c r="N86" s="197"/>
      <c r="O86" s="204">
        <f>Administrative!O86+'Buildings &amp; Grounds'!O86+'Sacred Life &amp; Worship'!O86+'Christian Formation'!O86+'Social Ministry'!O86+Other!O86</f>
        <v>0</v>
      </c>
      <c r="P86" s="273">
        <f t="shared" si="96"/>
        <v>0</v>
      </c>
      <c r="Q86" s="275">
        <f t="shared" si="97"/>
        <v>0</v>
      </c>
      <c r="R86" s="29">
        <f t="shared" si="98"/>
        <v>0</v>
      </c>
      <c r="S86" s="275">
        <f t="shared" si="99"/>
        <v>0</v>
      </c>
      <c r="T86" s="739"/>
      <c r="U86" s="740"/>
      <c r="W86" s="200"/>
      <c r="X86" s="204">
        <f>Administrative!X86+'Buildings &amp; Grounds'!X86+'Sacred Life &amp; Worship'!X86+'Christian Formation'!X86+'Social Ministry'!X86+Other!X86</f>
        <v>0</v>
      </c>
      <c r="Y86" s="204">
        <f>Administrative!Y86+'Buildings &amp; Grounds'!Y86+'Sacred Life &amp; Worship'!Y86+'Christian Formation'!Y86+'Social Ministry'!Y86+Other!Y86</f>
        <v>0</v>
      </c>
      <c r="Z86" s="204">
        <f>Administrative!Z86+'Buildings &amp; Grounds'!Z86+'Sacred Life &amp; Worship'!Z86+'Christian Formation'!Z86+'Social Ministry'!Z86+Other!Z86</f>
        <v>0</v>
      </c>
      <c r="AA86" s="204">
        <f>Administrative!AA86+'Buildings &amp; Grounds'!AA86+'Sacred Life &amp; Worship'!AA86+'Christian Formation'!AA86+'Social Ministry'!AA86+Other!AA86</f>
        <v>0</v>
      </c>
      <c r="AB86" s="204">
        <f>Administrative!AB86+'Buildings &amp; Grounds'!AB86+'Sacred Life &amp; Worship'!AB86+'Christian Formation'!AB86+'Social Ministry'!AB86+Other!AB86</f>
        <v>0</v>
      </c>
      <c r="AC86" s="204">
        <f>Administrative!AC86+'Buildings &amp; Grounds'!AC86+'Sacred Life &amp; Worship'!AC86+'Christian Formation'!AC86+'Social Ministry'!AC86+Other!AC86</f>
        <v>0</v>
      </c>
      <c r="AD86" s="204">
        <f>Administrative!AD86+'Buildings &amp; Grounds'!AD86+'Sacred Life &amp; Worship'!AD86+'Christian Formation'!AD86+'Social Ministry'!AD86+Other!AD86</f>
        <v>0</v>
      </c>
      <c r="AE86" s="204">
        <f>Administrative!AE86+'Buildings &amp; Grounds'!AE86+'Sacred Life &amp; Worship'!AE86+'Christian Formation'!AE86+'Social Ministry'!AE86+Other!AE86</f>
        <v>0</v>
      </c>
      <c r="AF86" s="204">
        <f>Administrative!AF86+'Buildings &amp; Grounds'!AF86+'Sacred Life &amp; Worship'!AF86+'Christian Formation'!AF86+'Social Ministry'!AF86+Other!AF86</f>
        <v>0</v>
      </c>
      <c r="AG86" s="204">
        <f>Administrative!AG86+'Buildings &amp; Grounds'!AG86+'Sacred Life &amp; Worship'!AG86+'Christian Formation'!AG86+'Social Ministry'!AG86+Other!AG86</f>
        <v>0</v>
      </c>
      <c r="AH86" s="204">
        <f>Administrative!AH86+'Buildings &amp; Grounds'!AH86+'Sacred Life &amp; Worship'!AH86+'Christian Formation'!AH86+'Social Ministry'!AH86+Other!AH86</f>
        <v>0</v>
      </c>
      <c r="AI86" s="204">
        <f>Administrative!AI86+'Buildings &amp; Grounds'!AI86+'Sacred Life &amp; Worship'!AI86+'Christian Formation'!AI86+'Social Ministry'!AI86+Other!AI86</f>
        <v>0</v>
      </c>
      <c r="AJ86" s="204">
        <f>Administrative!AJ86+'Buildings &amp; Grounds'!AJ86+'Sacred Life &amp; Worship'!AJ86+'Christian Formation'!AJ86+'Social Ministry'!AJ86+Other!AJ86</f>
        <v>0</v>
      </c>
      <c r="AK86" s="195" t="str">
        <f t="shared" si="85"/>
        <v>In Balance</v>
      </c>
    </row>
    <row r="87" spans="2:37" outlineLevel="2" x14ac:dyDescent="0.25">
      <c r="B87" s="172">
        <v>82</v>
      </c>
      <c r="C87" s="192">
        <v>4090</v>
      </c>
      <c r="D87" s="193" t="s">
        <v>640</v>
      </c>
      <c r="E87" s="204">
        <f>Administrative!E87+'Buildings &amp; Grounds'!E87+'Sacred Life &amp; Worship'!E87+'Christian Formation'!E87+'Social Ministry'!E87+Other!E87</f>
        <v>0</v>
      </c>
      <c r="F87" s="204">
        <f>Administrative!F87+'Buildings &amp; Grounds'!F87+'Sacred Life &amp; Worship'!F87+'Christian Formation'!F87+'Social Ministry'!F87+Other!F87</f>
        <v>0</v>
      </c>
      <c r="G87" s="204">
        <f>Administrative!G87+'Buildings &amp; Grounds'!G87+'Sacred Life &amp; Worship'!G87+'Christian Formation'!G87+'Social Ministry'!G87+Other!G87</f>
        <v>0</v>
      </c>
      <c r="H87" s="204">
        <f>Administrative!H87+'Buildings &amp; Grounds'!H87+'Sacred Life &amp; Worship'!H87+'Christian Formation'!H87+'Social Ministry'!H87+Other!H87</f>
        <v>0</v>
      </c>
      <c r="I87" s="49"/>
      <c r="J87" s="196"/>
      <c r="K87" s="32"/>
      <c r="L87" s="196"/>
      <c r="M87" s="196"/>
      <c r="N87" s="197"/>
      <c r="O87" s="204">
        <f>Administrative!O87+'Buildings &amp; Grounds'!O87+'Sacred Life &amp; Worship'!O87+'Christian Formation'!O87+'Social Ministry'!O87+Other!O87</f>
        <v>0</v>
      </c>
      <c r="P87" s="273">
        <f t="shared" si="96"/>
        <v>0</v>
      </c>
      <c r="Q87" s="275">
        <f t="shared" si="97"/>
        <v>0</v>
      </c>
      <c r="R87" s="29">
        <f t="shared" si="98"/>
        <v>0</v>
      </c>
      <c r="S87" s="275">
        <f t="shared" si="99"/>
        <v>0</v>
      </c>
      <c r="T87" s="739"/>
      <c r="U87" s="740"/>
      <c r="W87" s="200"/>
      <c r="X87" s="204">
        <f>Administrative!X87+'Buildings &amp; Grounds'!X87+'Sacred Life &amp; Worship'!X87+'Christian Formation'!X87+'Social Ministry'!X87+Other!X87</f>
        <v>0</v>
      </c>
      <c r="Y87" s="204">
        <f>Administrative!Y87+'Buildings &amp; Grounds'!Y87+'Sacred Life &amp; Worship'!Y87+'Christian Formation'!Y87+'Social Ministry'!Y87+Other!Y87</f>
        <v>0</v>
      </c>
      <c r="Z87" s="204">
        <f>Administrative!Z87+'Buildings &amp; Grounds'!Z87+'Sacred Life &amp; Worship'!Z87+'Christian Formation'!Z87+'Social Ministry'!Z87+Other!Z87</f>
        <v>0</v>
      </c>
      <c r="AA87" s="204">
        <f>Administrative!AA87+'Buildings &amp; Grounds'!AA87+'Sacred Life &amp; Worship'!AA87+'Christian Formation'!AA87+'Social Ministry'!AA87+Other!AA87</f>
        <v>0</v>
      </c>
      <c r="AB87" s="204">
        <f>Administrative!AB87+'Buildings &amp; Grounds'!AB87+'Sacred Life &amp; Worship'!AB87+'Christian Formation'!AB87+'Social Ministry'!AB87+Other!AB87</f>
        <v>0</v>
      </c>
      <c r="AC87" s="204">
        <f>Administrative!AC87+'Buildings &amp; Grounds'!AC87+'Sacred Life &amp; Worship'!AC87+'Christian Formation'!AC87+'Social Ministry'!AC87+Other!AC87</f>
        <v>0</v>
      </c>
      <c r="AD87" s="204">
        <f>Administrative!AD87+'Buildings &amp; Grounds'!AD87+'Sacred Life &amp; Worship'!AD87+'Christian Formation'!AD87+'Social Ministry'!AD87+Other!AD87</f>
        <v>0</v>
      </c>
      <c r="AE87" s="204">
        <f>Administrative!AE87+'Buildings &amp; Grounds'!AE87+'Sacred Life &amp; Worship'!AE87+'Christian Formation'!AE87+'Social Ministry'!AE87+Other!AE87</f>
        <v>0</v>
      </c>
      <c r="AF87" s="204">
        <f>Administrative!AF87+'Buildings &amp; Grounds'!AF87+'Sacred Life &amp; Worship'!AF87+'Christian Formation'!AF87+'Social Ministry'!AF87+Other!AF87</f>
        <v>0</v>
      </c>
      <c r="AG87" s="204">
        <f>Administrative!AG87+'Buildings &amp; Grounds'!AG87+'Sacred Life &amp; Worship'!AG87+'Christian Formation'!AG87+'Social Ministry'!AG87+Other!AG87</f>
        <v>0</v>
      </c>
      <c r="AH87" s="204">
        <f>Administrative!AH87+'Buildings &amp; Grounds'!AH87+'Sacred Life &amp; Worship'!AH87+'Christian Formation'!AH87+'Social Ministry'!AH87+Other!AH87</f>
        <v>0</v>
      </c>
      <c r="AI87" s="204">
        <f>Administrative!AI87+'Buildings &amp; Grounds'!AI87+'Sacred Life &amp; Worship'!AI87+'Christian Formation'!AI87+'Social Ministry'!AI87+Other!AI87</f>
        <v>0</v>
      </c>
      <c r="AJ87" s="204">
        <f>Administrative!AJ87+'Buildings &amp; Grounds'!AJ87+'Sacred Life &amp; Worship'!AJ87+'Christian Formation'!AJ87+'Social Ministry'!AJ87+Other!AJ87</f>
        <v>0</v>
      </c>
      <c r="AK87" s="195" t="str">
        <f t="shared" si="85"/>
        <v>In Balance</v>
      </c>
    </row>
    <row r="88" spans="2:37" outlineLevel="2" x14ac:dyDescent="0.25">
      <c r="B88" s="172">
        <v>83</v>
      </c>
      <c r="C88" s="192">
        <v>4110</v>
      </c>
      <c r="D88" s="193" t="s">
        <v>639</v>
      </c>
      <c r="E88" s="204">
        <f>Administrative!E88+'Buildings &amp; Grounds'!E88+'Sacred Life &amp; Worship'!E88+'Christian Formation'!E88+'Social Ministry'!E88+Other!E88</f>
        <v>0</v>
      </c>
      <c r="F88" s="204">
        <f>Administrative!F88+'Buildings &amp; Grounds'!F88+'Sacred Life &amp; Worship'!F88+'Christian Formation'!F88+'Social Ministry'!F88+Other!F88</f>
        <v>0</v>
      </c>
      <c r="G88" s="204">
        <f>Administrative!G88+'Buildings &amp; Grounds'!G88+'Sacred Life &amp; Worship'!G88+'Christian Formation'!G88+'Social Ministry'!G88+Other!G88</f>
        <v>0</v>
      </c>
      <c r="H88" s="204">
        <f>Administrative!H88+'Buildings &amp; Grounds'!H88+'Sacred Life &amp; Worship'!H88+'Christian Formation'!H88+'Social Ministry'!H88+Other!H88</f>
        <v>0</v>
      </c>
      <c r="I88" s="49"/>
      <c r="J88" s="196"/>
      <c r="K88" s="32"/>
      <c r="L88" s="196"/>
      <c r="M88" s="196"/>
      <c r="N88" s="197"/>
      <c r="O88" s="204">
        <f>Administrative!O88+'Buildings &amp; Grounds'!O88+'Sacred Life &amp; Worship'!O88+'Christian Formation'!O88+'Social Ministry'!O88+Other!O88</f>
        <v>0</v>
      </c>
      <c r="P88" s="273">
        <f t="shared" si="96"/>
        <v>0</v>
      </c>
      <c r="Q88" s="275">
        <f t="shared" si="97"/>
        <v>0</v>
      </c>
      <c r="R88" s="29">
        <f t="shared" si="98"/>
        <v>0</v>
      </c>
      <c r="S88" s="275">
        <f t="shared" si="99"/>
        <v>0</v>
      </c>
      <c r="T88" s="739"/>
      <c r="U88" s="740"/>
      <c r="W88" s="200"/>
      <c r="X88" s="204">
        <f>Administrative!X88+'Buildings &amp; Grounds'!X88+'Sacred Life &amp; Worship'!X88+'Christian Formation'!X88+'Social Ministry'!X88+Other!X88</f>
        <v>0</v>
      </c>
      <c r="Y88" s="204">
        <f>Administrative!Y88+'Buildings &amp; Grounds'!Y88+'Sacred Life &amp; Worship'!Y88+'Christian Formation'!Y88+'Social Ministry'!Y88+Other!Y88</f>
        <v>0</v>
      </c>
      <c r="Z88" s="204">
        <f>Administrative!Z88+'Buildings &amp; Grounds'!Z88+'Sacred Life &amp; Worship'!Z88+'Christian Formation'!Z88+'Social Ministry'!Z88+Other!Z88</f>
        <v>0</v>
      </c>
      <c r="AA88" s="204">
        <f>Administrative!AA88+'Buildings &amp; Grounds'!AA88+'Sacred Life &amp; Worship'!AA88+'Christian Formation'!AA88+'Social Ministry'!AA88+Other!AA88</f>
        <v>0</v>
      </c>
      <c r="AB88" s="204">
        <f>Administrative!AB88+'Buildings &amp; Grounds'!AB88+'Sacred Life &amp; Worship'!AB88+'Christian Formation'!AB88+'Social Ministry'!AB88+Other!AB88</f>
        <v>0</v>
      </c>
      <c r="AC88" s="204">
        <f>Administrative!AC88+'Buildings &amp; Grounds'!AC88+'Sacred Life &amp; Worship'!AC88+'Christian Formation'!AC88+'Social Ministry'!AC88+Other!AC88</f>
        <v>0</v>
      </c>
      <c r="AD88" s="204">
        <f>Administrative!AD88+'Buildings &amp; Grounds'!AD88+'Sacred Life &amp; Worship'!AD88+'Christian Formation'!AD88+'Social Ministry'!AD88+Other!AD88</f>
        <v>0</v>
      </c>
      <c r="AE88" s="204">
        <f>Administrative!AE88+'Buildings &amp; Grounds'!AE88+'Sacred Life &amp; Worship'!AE88+'Christian Formation'!AE88+'Social Ministry'!AE88+Other!AE88</f>
        <v>0</v>
      </c>
      <c r="AF88" s="204">
        <f>Administrative!AF88+'Buildings &amp; Grounds'!AF88+'Sacred Life &amp; Worship'!AF88+'Christian Formation'!AF88+'Social Ministry'!AF88+Other!AF88</f>
        <v>0</v>
      </c>
      <c r="AG88" s="204">
        <f>Administrative!AG88+'Buildings &amp; Grounds'!AG88+'Sacred Life &amp; Worship'!AG88+'Christian Formation'!AG88+'Social Ministry'!AG88+Other!AG88</f>
        <v>0</v>
      </c>
      <c r="AH88" s="204">
        <f>Administrative!AH88+'Buildings &amp; Grounds'!AH88+'Sacred Life &amp; Worship'!AH88+'Christian Formation'!AH88+'Social Ministry'!AH88+Other!AH88</f>
        <v>0</v>
      </c>
      <c r="AI88" s="204">
        <f>Administrative!AI88+'Buildings &amp; Grounds'!AI88+'Sacred Life &amp; Worship'!AI88+'Christian Formation'!AI88+'Social Ministry'!AI88+Other!AI88</f>
        <v>0</v>
      </c>
      <c r="AJ88" s="204">
        <f>Administrative!AJ88+'Buildings &amp; Grounds'!AJ88+'Sacred Life &amp; Worship'!AJ88+'Christian Formation'!AJ88+'Social Ministry'!AJ88+Other!AJ88</f>
        <v>0</v>
      </c>
      <c r="AK88" s="195" t="str">
        <f t="shared" si="85"/>
        <v>In Balance</v>
      </c>
    </row>
    <row r="89" spans="2:37" outlineLevel="2" x14ac:dyDescent="0.25">
      <c r="B89" s="172">
        <v>84</v>
      </c>
      <c r="C89" s="192">
        <v>4190</v>
      </c>
      <c r="D89" s="193" t="s">
        <v>931</v>
      </c>
      <c r="E89" s="204">
        <f>Administrative!E89+'Buildings &amp; Grounds'!E89+'Sacred Life &amp; Worship'!E89+'Christian Formation'!E89+'Social Ministry'!E89+Other!E89</f>
        <v>0</v>
      </c>
      <c r="F89" s="204">
        <f>Administrative!F89+'Buildings &amp; Grounds'!F89+'Sacred Life &amp; Worship'!F89+'Christian Formation'!F89+'Social Ministry'!F89+Other!F89</f>
        <v>0</v>
      </c>
      <c r="G89" s="204">
        <f>Administrative!G89+'Buildings &amp; Grounds'!G89+'Sacred Life &amp; Worship'!G89+'Christian Formation'!G89+'Social Ministry'!G89+Other!G89</f>
        <v>0</v>
      </c>
      <c r="H89" s="204">
        <f>Administrative!H89+'Buildings &amp; Grounds'!H89+'Sacred Life &amp; Worship'!H89+'Christian Formation'!H89+'Social Ministry'!H89+Other!H89</f>
        <v>0</v>
      </c>
      <c r="I89" s="49"/>
      <c r="J89" s="196"/>
      <c r="K89" s="32"/>
      <c r="L89" s="196"/>
      <c r="M89" s="196"/>
      <c r="N89" s="197"/>
      <c r="O89" s="204">
        <f>Administrative!O89+'Buildings &amp; Grounds'!O89+'Sacred Life &amp; Worship'!O89+'Christian Formation'!O89+'Social Ministry'!O89+Other!O89</f>
        <v>0</v>
      </c>
      <c r="P89" s="273">
        <f t="shared" si="96"/>
        <v>0</v>
      </c>
      <c r="Q89" s="275">
        <f t="shared" si="97"/>
        <v>0</v>
      </c>
      <c r="R89" s="29">
        <f t="shared" si="98"/>
        <v>0</v>
      </c>
      <c r="S89" s="275">
        <f t="shared" si="99"/>
        <v>0</v>
      </c>
      <c r="T89" s="739"/>
      <c r="U89" s="740"/>
      <c r="W89" s="200"/>
      <c r="X89" s="204">
        <f>Administrative!X89+'Buildings &amp; Grounds'!X89+'Sacred Life &amp; Worship'!X89+'Christian Formation'!X89+'Social Ministry'!X89+Other!X89</f>
        <v>0</v>
      </c>
      <c r="Y89" s="204">
        <f>Administrative!Y89+'Buildings &amp; Grounds'!Y89+'Sacred Life &amp; Worship'!Y89+'Christian Formation'!Y89+'Social Ministry'!Y89+Other!Y89</f>
        <v>0</v>
      </c>
      <c r="Z89" s="204">
        <f>Administrative!Z89+'Buildings &amp; Grounds'!Z89+'Sacred Life &amp; Worship'!Z89+'Christian Formation'!Z89+'Social Ministry'!Z89+Other!Z89</f>
        <v>0</v>
      </c>
      <c r="AA89" s="204">
        <f>Administrative!AA89+'Buildings &amp; Grounds'!AA89+'Sacred Life &amp; Worship'!AA89+'Christian Formation'!AA89+'Social Ministry'!AA89+Other!AA89</f>
        <v>0</v>
      </c>
      <c r="AB89" s="204">
        <f>Administrative!AB89+'Buildings &amp; Grounds'!AB89+'Sacred Life &amp; Worship'!AB89+'Christian Formation'!AB89+'Social Ministry'!AB89+Other!AB89</f>
        <v>0</v>
      </c>
      <c r="AC89" s="204">
        <f>Administrative!AC89+'Buildings &amp; Grounds'!AC89+'Sacred Life &amp; Worship'!AC89+'Christian Formation'!AC89+'Social Ministry'!AC89+Other!AC89</f>
        <v>0</v>
      </c>
      <c r="AD89" s="204">
        <f>Administrative!AD89+'Buildings &amp; Grounds'!AD89+'Sacred Life &amp; Worship'!AD89+'Christian Formation'!AD89+'Social Ministry'!AD89+Other!AD89</f>
        <v>0</v>
      </c>
      <c r="AE89" s="204">
        <f>Administrative!AE89+'Buildings &amp; Grounds'!AE89+'Sacred Life &amp; Worship'!AE89+'Christian Formation'!AE89+'Social Ministry'!AE89+Other!AE89</f>
        <v>0</v>
      </c>
      <c r="AF89" s="204">
        <f>Administrative!AF89+'Buildings &amp; Grounds'!AF89+'Sacred Life &amp; Worship'!AF89+'Christian Formation'!AF89+'Social Ministry'!AF89+Other!AF89</f>
        <v>0</v>
      </c>
      <c r="AG89" s="204">
        <f>Administrative!AG89+'Buildings &amp; Grounds'!AG89+'Sacred Life &amp; Worship'!AG89+'Christian Formation'!AG89+'Social Ministry'!AG89+Other!AG89</f>
        <v>0</v>
      </c>
      <c r="AH89" s="204">
        <f>Administrative!AH89+'Buildings &amp; Grounds'!AH89+'Sacred Life &amp; Worship'!AH89+'Christian Formation'!AH89+'Social Ministry'!AH89+Other!AH89</f>
        <v>0</v>
      </c>
      <c r="AI89" s="204">
        <f>Administrative!AI89+'Buildings &amp; Grounds'!AI89+'Sacred Life &amp; Worship'!AI89+'Christian Formation'!AI89+'Social Ministry'!AI89+Other!AI89</f>
        <v>0</v>
      </c>
      <c r="AJ89" s="204">
        <f>Administrative!AJ89+'Buildings &amp; Grounds'!AJ89+'Sacred Life &amp; Worship'!AJ89+'Christian Formation'!AJ89+'Social Ministry'!AJ89+Other!AJ89</f>
        <v>0</v>
      </c>
      <c r="AK89" s="195" t="str">
        <f t="shared" si="85"/>
        <v>In Balance</v>
      </c>
    </row>
    <row r="90" spans="2:37" s="208" customFormat="1" outlineLevel="1" x14ac:dyDescent="0.2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c r="M90" s="34"/>
      <c r="N90" s="37"/>
      <c r="O90" s="34">
        <f>O78+SUM(O79:O80)+O84+SUM(O85:O89)</f>
        <v>0</v>
      </c>
      <c r="P90" s="34">
        <f>P78+SUM(P79:P80)+P84+SUM(P85:P89)</f>
        <v>0</v>
      </c>
      <c r="Q90" s="36">
        <f t="shared" si="97"/>
        <v>0</v>
      </c>
      <c r="R90" s="34">
        <f>R78+SUM(R79:R80)+R84+SUM(R85:R89)</f>
        <v>0</v>
      </c>
      <c r="S90" s="36">
        <f t="shared" si="99"/>
        <v>0</v>
      </c>
      <c r="T90" s="206"/>
      <c r="U90" s="207"/>
      <c r="W90" s="209"/>
      <c r="X90" s="34">
        <f t="shared" ref="X90:AJ90" si="100">X78+SUM(X79:X80)+X84+SUM(X85:X89)</f>
        <v>0</v>
      </c>
      <c r="Y90" s="34">
        <f t="shared" si="100"/>
        <v>0</v>
      </c>
      <c r="Z90" s="34">
        <f t="shared" si="100"/>
        <v>0</v>
      </c>
      <c r="AA90" s="34">
        <f t="shared" si="100"/>
        <v>0</v>
      </c>
      <c r="AB90" s="34">
        <f t="shared" si="100"/>
        <v>0</v>
      </c>
      <c r="AC90" s="34">
        <f t="shared" si="100"/>
        <v>0</v>
      </c>
      <c r="AD90" s="34">
        <f t="shared" si="100"/>
        <v>0</v>
      </c>
      <c r="AE90" s="34">
        <f t="shared" si="100"/>
        <v>0</v>
      </c>
      <c r="AF90" s="34">
        <f t="shared" si="100"/>
        <v>0</v>
      </c>
      <c r="AG90" s="34">
        <f t="shared" si="100"/>
        <v>0</v>
      </c>
      <c r="AH90" s="34">
        <f t="shared" si="100"/>
        <v>0</v>
      </c>
      <c r="AI90" s="34">
        <f t="shared" si="100"/>
        <v>0</v>
      </c>
      <c r="AJ90" s="34">
        <f t="shared" si="100"/>
        <v>0</v>
      </c>
      <c r="AK90" s="210" t="str">
        <f t="shared" si="85"/>
        <v>In Balance</v>
      </c>
    </row>
    <row r="91" spans="2:37" outlineLevel="2" x14ac:dyDescent="0.2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25">
      <c r="B92" s="172">
        <v>87</v>
      </c>
      <c r="C92" s="192">
        <v>4210</v>
      </c>
      <c r="D92" s="193" t="s">
        <v>884</v>
      </c>
      <c r="E92" s="204">
        <f>Administrative!E92+'Buildings &amp; Grounds'!E92+'Sacred Life &amp; Worship'!E92+'Christian Formation'!E92+'Social Ministry'!E92+Other!E92</f>
        <v>0</v>
      </c>
      <c r="F92" s="204">
        <f>Administrative!F92+'Buildings &amp; Grounds'!F92+'Sacred Life &amp; Worship'!F92+'Christian Formation'!F92+'Social Ministry'!F92+Other!F92</f>
        <v>0</v>
      </c>
      <c r="G92" s="204">
        <f>Administrative!G92+'Buildings &amp; Grounds'!G92+'Sacred Life &amp; Worship'!G92+'Christian Formation'!G92+'Social Ministry'!G92+Other!G92</f>
        <v>0</v>
      </c>
      <c r="H92" s="204">
        <f>Administrative!H92+'Buildings &amp; Grounds'!H92+'Sacred Life &amp; Worship'!H92+'Christian Formation'!H92+'Social Ministry'!H92+Other!H92</f>
        <v>0</v>
      </c>
      <c r="I92" s="49"/>
      <c r="J92" s="196"/>
      <c r="K92" s="32"/>
      <c r="L92" s="196"/>
      <c r="M92" s="196"/>
      <c r="N92" s="197"/>
      <c r="O92" s="204">
        <f>Administrative!O92+'Buildings &amp; Grounds'!O92+'Sacred Life &amp; Worship'!O92+'Christian Formation'!O92+'Social Ministry'!O92+Other!O92</f>
        <v>0</v>
      </c>
      <c r="P92" s="273">
        <f t="shared" ref="P92:P102" si="101">ROUND(($O92-$H92),0)</f>
        <v>0</v>
      </c>
      <c r="Q92" s="275">
        <f t="shared" ref="Q92:Q103" si="102">IFERROR(P92/H92, 0)</f>
        <v>0</v>
      </c>
      <c r="R92" s="29">
        <f t="shared" ref="R92:R102" si="103">ROUND(($O92-$F92),0)</f>
        <v>0</v>
      </c>
      <c r="S92" s="275">
        <f t="shared" ref="S92:S103" si="104">IFERROR(R92/F92, 0)</f>
        <v>0</v>
      </c>
      <c r="T92" s="739"/>
      <c r="U92" s="740"/>
      <c r="W92" s="200"/>
      <c r="X92" s="204">
        <f>Administrative!X92+'Buildings &amp; Grounds'!X92+'Sacred Life &amp; Worship'!X92+'Christian Formation'!X92+'Social Ministry'!X92+Other!X92</f>
        <v>0</v>
      </c>
      <c r="Y92" s="204">
        <f>Administrative!Y92+'Buildings &amp; Grounds'!Y92+'Sacred Life &amp; Worship'!Y92+'Christian Formation'!Y92+'Social Ministry'!Y92+Other!Y92</f>
        <v>0</v>
      </c>
      <c r="Z92" s="204">
        <f>Administrative!Z92+'Buildings &amp; Grounds'!Z92+'Sacred Life &amp; Worship'!Z92+'Christian Formation'!Z92+'Social Ministry'!Z92+Other!Z92</f>
        <v>0</v>
      </c>
      <c r="AA92" s="204">
        <f>Administrative!AA92+'Buildings &amp; Grounds'!AA92+'Sacred Life &amp; Worship'!AA92+'Christian Formation'!AA92+'Social Ministry'!AA92+Other!AA92</f>
        <v>0</v>
      </c>
      <c r="AB92" s="204">
        <f>Administrative!AB92+'Buildings &amp; Grounds'!AB92+'Sacred Life &amp; Worship'!AB92+'Christian Formation'!AB92+'Social Ministry'!AB92+Other!AB92</f>
        <v>0</v>
      </c>
      <c r="AC92" s="204">
        <f>Administrative!AC92+'Buildings &amp; Grounds'!AC92+'Sacred Life &amp; Worship'!AC92+'Christian Formation'!AC92+'Social Ministry'!AC92+Other!AC92</f>
        <v>0</v>
      </c>
      <c r="AD92" s="204">
        <f>Administrative!AD92+'Buildings &amp; Grounds'!AD92+'Sacred Life &amp; Worship'!AD92+'Christian Formation'!AD92+'Social Ministry'!AD92+Other!AD92</f>
        <v>0</v>
      </c>
      <c r="AE92" s="204">
        <f>Administrative!AE92+'Buildings &amp; Grounds'!AE92+'Sacred Life &amp; Worship'!AE92+'Christian Formation'!AE92+'Social Ministry'!AE92+Other!AE92</f>
        <v>0</v>
      </c>
      <c r="AF92" s="204">
        <f>Administrative!AF92+'Buildings &amp; Grounds'!AF92+'Sacred Life &amp; Worship'!AF92+'Christian Formation'!AF92+'Social Ministry'!AF92+Other!AF92</f>
        <v>0</v>
      </c>
      <c r="AG92" s="204">
        <f>Administrative!AG92+'Buildings &amp; Grounds'!AG92+'Sacred Life &amp; Worship'!AG92+'Christian Formation'!AG92+'Social Ministry'!AG92+Other!AG92</f>
        <v>0</v>
      </c>
      <c r="AH92" s="204">
        <f>Administrative!AH92+'Buildings &amp; Grounds'!AH92+'Sacred Life &amp; Worship'!AH92+'Christian Formation'!AH92+'Social Ministry'!AH92+Other!AH92</f>
        <v>0</v>
      </c>
      <c r="AI92" s="204">
        <f>Administrative!AI92+'Buildings &amp; Grounds'!AI92+'Sacred Life &amp; Worship'!AI92+'Christian Formation'!AI92+'Social Ministry'!AI92+Other!AI92</f>
        <v>0</v>
      </c>
      <c r="AJ92" s="204">
        <f>Administrative!AJ92+'Buildings &amp; Grounds'!AJ92+'Sacred Life &amp; Worship'!AJ92+'Christian Formation'!AJ92+'Social Ministry'!AJ92+Other!AJ92</f>
        <v>0</v>
      </c>
      <c r="AK92" s="195" t="str">
        <f t="shared" ref="AK92:AK103" si="105">IF(AJ92=O92,"In Balance",CONCATENATE("Out of Balance by $",AJ92-O92))</f>
        <v>In Balance</v>
      </c>
    </row>
    <row r="93" spans="2:37" outlineLevel="2" x14ac:dyDescent="0.25">
      <c r="B93" s="172">
        <v>88</v>
      </c>
      <c r="C93" s="192">
        <v>4220</v>
      </c>
      <c r="D93" s="193" t="s">
        <v>637</v>
      </c>
      <c r="E93" s="204">
        <f>Administrative!E93+'Buildings &amp; Grounds'!E93+'Sacred Life &amp; Worship'!E93+'Christian Formation'!E93+'Social Ministry'!E93+Other!E93</f>
        <v>0</v>
      </c>
      <c r="F93" s="204">
        <f>Administrative!F93+'Buildings &amp; Grounds'!F93+'Sacred Life &amp; Worship'!F93+'Christian Formation'!F93+'Social Ministry'!F93+Other!F93</f>
        <v>0</v>
      </c>
      <c r="G93" s="204">
        <f>Administrative!G93+'Buildings &amp; Grounds'!G93+'Sacred Life &amp; Worship'!G93+'Christian Formation'!G93+'Social Ministry'!G93+Other!G93</f>
        <v>0</v>
      </c>
      <c r="H93" s="204">
        <f>Administrative!H93+'Buildings &amp; Grounds'!H93+'Sacred Life &amp; Worship'!H93+'Christian Formation'!H93+'Social Ministry'!H93+Other!H93</f>
        <v>0</v>
      </c>
      <c r="I93" s="49"/>
      <c r="J93" s="196"/>
      <c r="K93" s="32"/>
      <c r="L93" s="196"/>
      <c r="M93" s="196"/>
      <c r="N93" s="197"/>
      <c r="O93" s="204">
        <f>Administrative!O93+'Buildings &amp; Grounds'!O93+'Sacred Life &amp; Worship'!O93+'Christian Formation'!O93+'Social Ministry'!O93+Other!O93</f>
        <v>0</v>
      </c>
      <c r="P93" s="273">
        <f t="shared" si="101"/>
        <v>0</v>
      </c>
      <c r="Q93" s="275">
        <f t="shared" si="102"/>
        <v>0</v>
      </c>
      <c r="R93" s="29">
        <f t="shared" si="103"/>
        <v>0</v>
      </c>
      <c r="S93" s="275">
        <f t="shared" si="104"/>
        <v>0</v>
      </c>
      <c r="T93" s="739"/>
      <c r="U93" s="740"/>
      <c r="W93" s="200"/>
      <c r="X93" s="204">
        <f>Administrative!X93+'Buildings &amp; Grounds'!X93+'Sacred Life &amp; Worship'!X93+'Christian Formation'!X93+'Social Ministry'!X93+Other!X93</f>
        <v>0</v>
      </c>
      <c r="Y93" s="204">
        <f>Administrative!Y93+'Buildings &amp; Grounds'!Y93+'Sacred Life &amp; Worship'!Y93+'Christian Formation'!Y93+'Social Ministry'!Y93+Other!Y93</f>
        <v>0</v>
      </c>
      <c r="Z93" s="204">
        <f>Administrative!Z93+'Buildings &amp; Grounds'!Z93+'Sacred Life &amp; Worship'!Z93+'Christian Formation'!Z93+'Social Ministry'!Z93+Other!Z93</f>
        <v>0</v>
      </c>
      <c r="AA93" s="204">
        <f>Administrative!AA93+'Buildings &amp; Grounds'!AA93+'Sacred Life &amp; Worship'!AA93+'Christian Formation'!AA93+'Social Ministry'!AA93+Other!AA93</f>
        <v>0</v>
      </c>
      <c r="AB93" s="204">
        <f>Administrative!AB93+'Buildings &amp; Grounds'!AB93+'Sacred Life &amp; Worship'!AB93+'Christian Formation'!AB93+'Social Ministry'!AB93+Other!AB93</f>
        <v>0</v>
      </c>
      <c r="AC93" s="204">
        <f>Administrative!AC93+'Buildings &amp; Grounds'!AC93+'Sacred Life &amp; Worship'!AC93+'Christian Formation'!AC93+'Social Ministry'!AC93+Other!AC93</f>
        <v>0</v>
      </c>
      <c r="AD93" s="204">
        <f>Administrative!AD93+'Buildings &amp; Grounds'!AD93+'Sacred Life &amp; Worship'!AD93+'Christian Formation'!AD93+'Social Ministry'!AD93+Other!AD93</f>
        <v>0</v>
      </c>
      <c r="AE93" s="204">
        <f>Administrative!AE93+'Buildings &amp; Grounds'!AE93+'Sacred Life &amp; Worship'!AE93+'Christian Formation'!AE93+'Social Ministry'!AE93+Other!AE93</f>
        <v>0</v>
      </c>
      <c r="AF93" s="204">
        <f>Administrative!AF93+'Buildings &amp; Grounds'!AF93+'Sacred Life &amp; Worship'!AF93+'Christian Formation'!AF93+'Social Ministry'!AF93+Other!AF93</f>
        <v>0</v>
      </c>
      <c r="AG93" s="204">
        <f>Administrative!AG93+'Buildings &amp; Grounds'!AG93+'Sacred Life &amp; Worship'!AG93+'Christian Formation'!AG93+'Social Ministry'!AG93+Other!AG93</f>
        <v>0</v>
      </c>
      <c r="AH93" s="204">
        <f>Administrative!AH93+'Buildings &amp; Grounds'!AH93+'Sacred Life &amp; Worship'!AH93+'Christian Formation'!AH93+'Social Ministry'!AH93+Other!AH93</f>
        <v>0</v>
      </c>
      <c r="AI93" s="204">
        <f>Administrative!AI93+'Buildings &amp; Grounds'!AI93+'Sacred Life &amp; Worship'!AI93+'Christian Formation'!AI93+'Social Ministry'!AI93+Other!AI93</f>
        <v>0</v>
      </c>
      <c r="AJ93" s="204">
        <f>Administrative!AJ93+'Buildings &amp; Grounds'!AJ93+'Sacred Life &amp; Worship'!AJ93+'Christian Formation'!AJ93+'Social Ministry'!AJ93+Other!AJ93</f>
        <v>0</v>
      </c>
      <c r="AK93" s="195" t="str">
        <f t="shared" si="105"/>
        <v>In Balance</v>
      </c>
    </row>
    <row r="94" spans="2:37" outlineLevel="2" x14ac:dyDescent="0.25">
      <c r="B94" s="172">
        <v>89</v>
      </c>
      <c r="C94" s="192">
        <v>4230</v>
      </c>
      <c r="D94" s="193" t="s">
        <v>883</v>
      </c>
      <c r="E94" s="204">
        <f>Administrative!E94+'Buildings &amp; Grounds'!E94+'Sacred Life &amp; Worship'!E94+'Christian Formation'!E94+'Social Ministry'!E94+Other!E94</f>
        <v>0</v>
      </c>
      <c r="F94" s="204">
        <f>Administrative!F94+'Buildings &amp; Grounds'!F94+'Sacred Life &amp; Worship'!F94+'Christian Formation'!F94+'Social Ministry'!F94+Other!F94</f>
        <v>0</v>
      </c>
      <c r="G94" s="204">
        <f>Administrative!G94+'Buildings &amp; Grounds'!G94+'Sacred Life &amp; Worship'!G94+'Christian Formation'!G94+'Social Ministry'!G94+Other!G94</f>
        <v>0</v>
      </c>
      <c r="H94" s="204">
        <f>Administrative!H94+'Buildings &amp; Grounds'!H94+'Sacred Life &amp; Worship'!H94+'Christian Formation'!H94+'Social Ministry'!H94+Other!H94</f>
        <v>0</v>
      </c>
      <c r="I94" s="49"/>
      <c r="J94" s="196"/>
      <c r="K94" s="32"/>
      <c r="L94" s="196"/>
      <c r="M94" s="196"/>
      <c r="N94" s="197"/>
      <c r="O94" s="204">
        <f>Administrative!O94+'Buildings &amp; Grounds'!O94+'Sacred Life &amp; Worship'!O94+'Christian Formation'!O94+'Social Ministry'!O94+Other!O94</f>
        <v>0</v>
      </c>
      <c r="P94" s="273">
        <f t="shared" si="101"/>
        <v>0</v>
      </c>
      <c r="Q94" s="275">
        <f t="shared" si="102"/>
        <v>0</v>
      </c>
      <c r="R94" s="29">
        <f t="shared" si="103"/>
        <v>0</v>
      </c>
      <c r="S94" s="275">
        <f t="shared" si="104"/>
        <v>0</v>
      </c>
      <c r="T94" s="739"/>
      <c r="U94" s="740"/>
      <c r="W94" s="200"/>
      <c r="X94" s="204">
        <f>Administrative!X94+'Buildings &amp; Grounds'!X94+'Sacred Life &amp; Worship'!X94+'Christian Formation'!X94+'Social Ministry'!X94+Other!X94</f>
        <v>0</v>
      </c>
      <c r="Y94" s="204">
        <f>Administrative!Y94+'Buildings &amp; Grounds'!Y94+'Sacred Life &amp; Worship'!Y94+'Christian Formation'!Y94+'Social Ministry'!Y94+Other!Y94</f>
        <v>0</v>
      </c>
      <c r="Z94" s="204">
        <f>Administrative!Z94+'Buildings &amp; Grounds'!Z94+'Sacred Life &amp; Worship'!Z94+'Christian Formation'!Z94+'Social Ministry'!Z94+Other!Z94</f>
        <v>0</v>
      </c>
      <c r="AA94" s="204">
        <f>Administrative!AA94+'Buildings &amp; Grounds'!AA94+'Sacred Life &amp; Worship'!AA94+'Christian Formation'!AA94+'Social Ministry'!AA94+Other!AA94</f>
        <v>0</v>
      </c>
      <c r="AB94" s="204">
        <f>Administrative!AB94+'Buildings &amp; Grounds'!AB94+'Sacred Life &amp; Worship'!AB94+'Christian Formation'!AB94+'Social Ministry'!AB94+Other!AB94</f>
        <v>0</v>
      </c>
      <c r="AC94" s="204">
        <f>Administrative!AC94+'Buildings &amp; Grounds'!AC94+'Sacred Life &amp; Worship'!AC94+'Christian Formation'!AC94+'Social Ministry'!AC94+Other!AC94</f>
        <v>0</v>
      </c>
      <c r="AD94" s="204">
        <f>Administrative!AD94+'Buildings &amp; Grounds'!AD94+'Sacred Life &amp; Worship'!AD94+'Christian Formation'!AD94+'Social Ministry'!AD94+Other!AD94</f>
        <v>0</v>
      </c>
      <c r="AE94" s="204">
        <f>Administrative!AE94+'Buildings &amp; Grounds'!AE94+'Sacred Life &amp; Worship'!AE94+'Christian Formation'!AE94+'Social Ministry'!AE94+Other!AE94</f>
        <v>0</v>
      </c>
      <c r="AF94" s="204">
        <f>Administrative!AF94+'Buildings &amp; Grounds'!AF94+'Sacred Life &amp; Worship'!AF94+'Christian Formation'!AF94+'Social Ministry'!AF94+Other!AF94</f>
        <v>0</v>
      </c>
      <c r="AG94" s="204">
        <f>Administrative!AG94+'Buildings &amp; Grounds'!AG94+'Sacred Life &amp; Worship'!AG94+'Christian Formation'!AG94+'Social Ministry'!AG94+Other!AG94</f>
        <v>0</v>
      </c>
      <c r="AH94" s="204">
        <f>Administrative!AH94+'Buildings &amp; Grounds'!AH94+'Sacred Life &amp; Worship'!AH94+'Christian Formation'!AH94+'Social Ministry'!AH94+Other!AH94</f>
        <v>0</v>
      </c>
      <c r="AI94" s="204">
        <f>Administrative!AI94+'Buildings &amp; Grounds'!AI94+'Sacred Life &amp; Worship'!AI94+'Christian Formation'!AI94+'Social Ministry'!AI94+Other!AI94</f>
        <v>0</v>
      </c>
      <c r="AJ94" s="204">
        <f>Administrative!AJ94+'Buildings &amp; Grounds'!AJ94+'Sacred Life &amp; Worship'!AJ94+'Christian Formation'!AJ94+'Social Ministry'!AJ94+Other!AJ94</f>
        <v>0</v>
      </c>
      <c r="AK94" s="195" t="str">
        <f t="shared" si="105"/>
        <v>In Balance</v>
      </c>
    </row>
    <row r="95" spans="2:37" outlineLevel="2" x14ac:dyDescent="0.25">
      <c r="B95" s="172">
        <v>90</v>
      </c>
      <c r="C95" s="192">
        <v>4240</v>
      </c>
      <c r="D95" s="193" t="s">
        <v>636</v>
      </c>
      <c r="E95" s="204">
        <f>Administrative!E95+'Buildings &amp; Grounds'!E95+'Sacred Life &amp; Worship'!E95+'Christian Formation'!E95+'Social Ministry'!E95+Other!E95</f>
        <v>0</v>
      </c>
      <c r="F95" s="204">
        <f>Administrative!F95+'Buildings &amp; Grounds'!F95+'Sacred Life &amp; Worship'!F95+'Christian Formation'!F95+'Social Ministry'!F95+Other!F95</f>
        <v>0</v>
      </c>
      <c r="G95" s="204">
        <f>Administrative!G95+'Buildings &amp; Grounds'!G95+'Sacred Life &amp; Worship'!G95+'Christian Formation'!G95+'Social Ministry'!G95+Other!G95</f>
        <v>0</v>
      </c>
      <c r="H95" s="204">
        <f>Administrative!H95+'Buildings &amp; Grounds'!H95+'Sacred Life &amp; Worship'!H95+'Christian Formation'!H95+'Social Ministry'!H95+Other!H95</f>
        <v>0</v>
      </c>
      <c r="I95" s="49"/>
      <c r="J95" s="196"/>
      <c r="K95" s="32"/>
      <c r="L95" s="196"/>
      <c r="M95" s="196"/>
      <c r="N95" s="197"/>
      <c r="O95" s="204">
        <f>Administrative!O95+'Buildings &amp; Grounds'!O95+'Sacred Life &amp; Worship'!O95+'Christian Formation'!O95+'Social Ministry'!O95+Other!O95</f>
        <v>0</v>
      </c>
      <c r="P95" s="273">
        <f t="shared" si="101"/>
        <v>0</v>
      </c>
      <c r="Q95" s="275">
        <f t="shared" si="102"/>
        <v>0</v>
      </c>
      <c r="R95" s="29">
        <f t="shared" si="103"/>
        <v>0</v>
      </c>
      <c r="S95" s="275">
        <f t="shared" si="104"/>
        <v>0</v>
      </c>
      <c r="T95" s="739"/>
      <c r="U95" s="740"/>
      <c r="W95" s="200"/>
      <c r="X95" s="204">
        <f>Administrative!X95+'Buildings &amp; Grounds'!X95+'Sacred Life &amp; Worship'!X95+'Christian Formation'!X95+'Social Ministry'!X95+Other!X95</f>
        <v>0</v>
      </c>
      <c r="Y95" s="204">
        <f>Administrative!Y95+'Buildings &amp; Grounds'!Y95+'Sacred Life &amp; Worship'!Y95+'Christian Formation'!Y95+'Social Ministry'!Y95+Other!Y95</f>
        <v>0</v>
      </c>
      <c r="Z95" s="204">
        <f>Administrative!Z95+'Buildings &amp; Grounds'!Z95+'Sacred Life &amp; Worship'!Z95+'Christian Formation'!Z95+'Social Ministry'!Z95+Other!Z95</f>
        <v>0</v>
      </c>
      <c r="AA95" s="204">
        <f>Administrative!AA95+'Buildings &amp; Grounds'!AA95+'Sacred Life &amp; Worship'!AA95+'Christian Formation'!AA95+'Social Ministry'!AA95+Other!AA95</f>
        <v>0</v>
      </c>
      <c r="AB95" s="204">
        <f>Administrative!AB95+'Buildings &amp; Grounds'!AB95+'Sacred Life &amp; Worship'!AB95+'Christian Formation'!AB95+'Social Ministry'!AB95+Other!AB95</f>
        <v>0</v>
      </c>
      <c r="AC95" s="204">
        <f>Administrative!AC95+'Buildings &amp; Grounds'!AC95+'Sacred Life &amp; Worship'!AC95+'Christian Formation'!AC95+'Social Ministry'!AC95+Other!AC95</f>
        <v>0</v>
      </c>
      <c r="AD95" s="204">
        <f>Administrative!AD95+'Buildings &amp; Grounds'!AD95+'Sacred Life &amp; Worship'!AD95+'Christian Formation'!AD95+'Social Ministry'!AD95+Other!AD95</f>
        <v>0</v>
      </c>
      <c r="AE95" s="204">
        <f>Administrative!AE95+'Buildings &amp; Grounds'!AE95+'Sacred Life &amp; Worship'!AE95+'Christian Formation'!AE95+'Social Ministry'!AE95+Other!AE95</f>
        <v>0</v>
      </c>
      <c r="AF95" s="204">
        <f>Administrative!AF95+'Buildings &amp; Grounds'!AF95+'Sacred Life &amp; Worship'!AF95+'Christian Formation'!AF95+'Social Ministry'!AF95+Other!AF95</f>
        <v>0</v>
      </c>
      <c r="AG95" s="204">
        <f>Administrative!AG95+'Buildings &amp; Grounds'!AG95+'Sacred Life &amp; Worship'!AG95+'Christian Formation'!AG95+'Social Ministry'!AG95+Other!AG95</f>
        <v>0</v>
      </c>
      <c r="AH95" s="204">
        <f>Administrative!AH95+'Buildings &amp; Grounds'!AH95+'Sacred Life &amp; Worship'!AH95+'Christian Formation'!AH95+'Social Ministry'!AH95+Other!AH95</f>
        <v>0</v>
      </c>
      <c r="AI95" s="204">
        <f>Administrative!AI95+'Buildings &amp; Grounds'!AI95+'Sacred Life &amp; Worship'!AI95+'Christian Formation'!AI95+'Social Ministry'!AI95+Other!AI95</f>
        <v>0</v>
      </c>
      <c r="AJ95" s="204">
        <f>Administrative!AJ95+'Buildings &amp; Grounds'!AJ95+'Sacred Life &amp; Worship'!AJ95+'Christian Formation'!AJ95+'Social Ministry'!AJ95+Other!AJ95</f>
        <v>0</v>
      </c>
      <c r="AK95" s="195" t="str">
        <f t="shared" si="105"/>
        <v>In Balance</v>
      </c>
    </row>
    <row r="96" spans="2:37" outlineLevel="2" x14ac:dyDescent="0.25">
      <c r="B96" s="172">
        <v>91</v>
      </c>
      <c r="C96" s="192">
        <v>4250</v>
      </c>
      <c r="D96" s="193" t="s">
        <v>635</v>
      </c>
      <c r="E96" s="204">
        <f>Administrative!E96+'Buildings &amp; Grounds'!E96+'Sacred Life &amp; Worship'!E96+'Christian Formation'!E96+'Social Ministry'!E96+Other!E96</f>
        <v>0</v>
      </c>
      <c r="F96" s="204">
        <f>Administrative!F96+'Buildings &amp; Grounds'!F96+'Sacred Life &amp; Worship'!F96+'Christian Formation'!F96+'Social Ministry'!F96+Other!F96</f>
        <v>0</v>
      </c>
      <c r="G96" s="204">
        <f>Administrative!G96+'Buildings &amp; Grounds'!G96+'Sacred Life &amp; Worship'!G96+'Christian Formation'!G96+'Social Ministry'!G96+Other!G96</f>
        <v>0</v>
      </c>
      <c r="H96" s="204">
        <f>Administrative!H96+'Buildings &amp; Grounds'!H96+'Sacred Life &amp; Worship'!H96+'Christian Formation'!H96+'Social Ministry'!H96+Other!H96</f>
        <v>0</v>
      </c>
      <c r="I96" s="49"/>
      <c r="J96" s="196"/>
      <c r="K96" s="32"/>
      <c r="L96" s="196"/>
      <c r="M96" s="196"/>
      <c r="N96" s="197"/>
      <c r="O96" s="204">
        <f>Administrative!O96+'Buildings &amp; Grounds'!O96+'Sacred Life &amp; Worship'!O96+'Christian Formation'!O96+'Social Ministry'!O96+Other!O96</f>
        <v>0</v>
      </c>
      <c r="P96" s="273">
        <f t="shared" si="101"/>
        <v>0</v>
      </c>
      <c r="Q96" s="275">
        <f t="shared" si="102"/>
        <v>0</v>
      </c>
      <c r="R96" s="29">
        <f t="shared" si="103"/>
        <v>0</v>
      </c>
      <c r="S96" s="275">
        <f t="shared" si="104"/>
        <v>0</v>
      </c>
      <c r="T96" s="739"/>
      <c r="U96" s="740"/>
      <c r="W96" s="200"/>
      <c r="X96" s="204">
        <f>Administrative!X96+'Buildings &amp; Grounds'!X96+'Sacred Life &amp; Worship'!X96+'Christian Formation'!X96+'Social Ministry'!X96+Other!X96</f>
        <v>0</v>
      </c>
      <c r="Y96" s="204">
        <f>Administrative!Y96+'Buildings &amp; Grounds'!Y96+'Sacred Life &amp; Worship'!Y96+'Christian Formation'!Y96+'Social Ministry'!Y96+Other!Y96</f>
        <v>0</v>
      </c>
      <c r="Z96" s="204">
        <f>Administrative!Z96+'Buildings &amp; Grounds'!Z96+'Sacred Life &amp; Worship'!Z96+'Christian Formation'!Z96+'Social Ministry'!Z96+Other!Z96</f>
        <v>0</v>
      </c>
      <c r="AA96" s="204">
        <f>Administrative!AA96+'Buildings &amp; Grounds'!AA96+'Sacred Life &amp; Worship'!AA96+'Christian Formation'!AA96+'Social Ministry'!AA96+Other!AA96</f>
        <v>0</v>
      </c>
      <c r="AB96" s="204">
        <f>Administrative!AB96+'Buildings &amp; Grounds'!AB96+'Sacred Life &amp; Worship'!AB96+'Christian Formation'!AB96+'Social Ministry'!AB96+Other!AB96</f>
        <v>0</v>
      </c>
      <c r="AC96" s="204">
        <f>Administrative!AC96+'Buildings &amp; Grounds'!AC96+'Sacred Life &amp; Worship'!AC96+'Christian Formation'!AC96+'Social Ministry'!AC96+Other!AC96</f>
        <v>0</v>
      </c>
      <c r="AD96" s="204">
        <f>Administrative!AD96+'Buildings &amp; Grounds'!AD96+'Sacred Life &amp; Worship'!AD96+'Christian Formation'!AD96+'Social Ministry'!AD96+Other!AD96</f>
        <v>0</v>
      </c>
      <c r="AE96" s="204">
        <f>Administrative!AE96+'Buildings &amp; Grounds'!AE96+'Sacred Life &amp; Worship'!AE96+'Christian Formation'!AE96+'Social Ministry'!AE96+Other!AE96</f>
        <v>0</v>
      </c>
      <c r="AF96" s="204">
        <f>Administrative!AF96+'Buildings &amp; Grounds'!AF96+'Sacred Life &amp; Worship'!AF96+'Christian Formation'!AF96+'Social Ministry'!AF96+Other!AF96</f>
        <v>0</v>
      </c>
      <c r="AG96" s="204">
        <f>Administrative!AG96+'Buildings &amp; Grounds'!AG96+'Sacred Life &amp; Worship'!AG96+'Christian Formation'!AG96+'Social Ministry'!AG96+Other!AG96</f>
        <v>0</v>
      </c>
      <c r="AH96" s="204">
        <f>Administrative!AH96+'Buildings &amp; Grounds'!AH96+'Sacred Life &amp; Worship'!AH96+'Christian Formation'!AH96+'Social Ministry'!AH96+Other!AH96</f>
        <v>0</v>
      </c>
      <c r="AI96" s="204">
        <f>Administrative!AI96+'Buildings &amp; Grounds'!AI96+'Sacred Life &amp; Worship'!AI96+'Christian Formation'!AI96+'Social Ministry'!AI96+Other!AI96</f>
        <v>0</v>
      </c>
      <c r="AJ96" s="204">
        <f>Administrative!AJ96+'Buildings &amp; Grounds'!AJ96+'Sacred Life &amp; Worship'!AJ96+'Christian Formation'!AJ96+'Social Ministry'!AJ96+Other!AJ96</f>
        <v>0</v>
      </c>
      <c r="AK96" s="195" t="str">
        <f t="shared" si="105"/>
        <v>In Balance</v>
      </c>
    </row>
    <row r="97" spans="2:37" outlineLevel="2" x14ac:dyDescent="0.25">
      <c r="B97" s="172">
        <v>92</v>
      </c>
      <c r="C97" s="192">
        <v>4260</v>
      </c>
      <c r="D97" s="193" t="s">
        <v>634</v>
      </c>
      <c r="E97" s="204">
        <f>Administrative!E97+'Buildings &amp; Grounds'!E97+'Sacred Life &amp; Worship'!E97+'Christian Formation'!E97+'Social Ministry'!E97+Other!E97</f>
        <v>0</v>
      </c>
      <c r="F97" s="204">
        <f>Administrative!F97+'Buildings &amp; Grounds'!F97+'Sacred Life &amp; Worship'!F97+'Christian Formation'!F97+'Social Ministry'!F97+Other!F97</f>
        <v>0</v>
      </c>
      <c r="G97" s="204">
        <f>Administrative!G97+'Buildings &amp; Grounds'!G97+'Sacred Life &amp; Worship'!G97+'Christian Formation'!G97+'Social Ministry'!G97+Other!G97</f>
        <v>0</v>
      </c>
      <c r="H97" s="204">
        <f>Administrative!H97+'Buildings &amp; Grounds'!H97+'Sacred Life &amp; Worship'!H97+'Christian Formation'!H97+'Social Ministry'!H97+Other!H97</f>
        <v>0</v>
      </c>
      <c r="I97" s="49"/>
      <c r="J97" s="196"/>
      <c r="K97" s="32"/>
      <c r="L97" s="196"/>
      <c r="M97" s="196"/>
      <c r="N97" s="197"/>
      <c r="O97" s="204">
        <f>Administrative!O97+'Buildings &amp; Grounds'!O97+'Sacred Life &amp; Worship'!O97+'Christian Formation'!O97+'Social Ministry'!O97+Other!O97</f>
        <v>0</v>
      </c>
      <c r="P97" s="273">
        <f t="shared" si="101"/>
        <v>0</v>
      </c>
      <c r="Q97" s="275">
        <f t="shared" si="102"/>
        <v>0</v>
      </c>
      <c r="R97" s="29">
        <f t="shared" si="103"/>
        <v>0</v>
      </c>
      <c r="S97" s="275">
        <f t="shared" si="104"/>
        <v>0</v>
      </c>
      <c r="T97" s="739"/>
      <c r="U97" s="740"/>
      <c r="W97" s="200"/>
      <c r="X97" s="204">
        <f>Administrative!X97+'Buildings &amp; Grounds'!X97+'Sacred Life &amp; Worship'!X97+'Christian Formation'!X97+'Social Ministry'!X97+Other!X97</f>
        <v>0</v>
      </c>
      <c r="Y97" s="204">
        <f>Administrative!Y97+'Buildings &amp; Grounds'!Y97+'Sacred Life &amp; Worship'!Y97+'Christian Formation'!Y97+'Social Ministry'!Y97+Other!Y97</f>
        <v>0</v>
      </c>
      <c r="Z97" s="204">
        <f>Administrative!Z97+'Buildings &amp; Grounds'!Z97+'Sacred Life &amp; Worship'!Z97+'Christian Formation'!Z97+'Social Ministry'!Z97+Other!Z97</f>
        <v>0</v>
      </c>
      <c r="AA97" s="204">
        <f>Administrative!AA97+'Buildings &amp; Grounds'!AA97+'Sacred Life &amp; Worship'!AA97+'Christian Formation'!AA97+'Social Ministry'!AA97+Other!AA97</f>
        <v>0</v>
      </c>
      <c r="AB97" s="204">
        <f>Administrative!AB97+'Buildings &amp; Grounds'!AB97+'Sacred Life &amp; Worship'!AB97+'Christian Formation'!AB97+'Social Ministry'!AB97+Other!AB97</f>
        <v>0</v>
      </c>
      <c r="AC97" s="204">
        <f>Administrative!AC97+'Buildings &amp; Grounds'!AC97+'Sacred Life &amp; Worship'!AC97+'Christian Formation'!AC97+'Social Ministry'!AC97+Other!AC97</f>
        <v>0</v>
      </c>
      <c r="AD97" s="204">
        <f>Administrative!AD97+'Buildings &amp; Grounds'!AD97+'Sacred Life &amp; Worship'!AD97+'Christian Formation'!AD97+'Social Ministry'!AD97+Other!AD97</f>
        <v>0</v>
      </c>
      <c r="AE97" s="204">
        <f>Administrative!AE97+'Buildings &amp; Grounds'!AE97+'Sacred Life &amp; Worship'!AE97+'Christian Formation'!AE97+'Social Ministry'!AE97+Other!AE97</f>
        <v>0</v>
      </c>
      <c r="AF97" s="204">
        <f>Administrative!AF97+'Buildings &amp; Grounds'!AF97+'Sacred Life &amp; Worship'!AF97+'Christian Formation'!AF97+'Social Ministry'!AF97+Other!AF97</f>
        <v>0</v>
      </c>
      <c r="AG97" s="204">
        <f>Administrative!AG97+'Buildings &amp; Grounds'!AG97+'Sacred Life &amp; Worship'!AG97+'Christian Formation'!AG97+'Social Ministry'!AG97+Other!AG97</f>
        <v>0</v>
      </c>
      <c r="AH97" s="204">
        <f>Administrative!AH97+'Buildings &amp; Grounds'!AH97+'Sacred Life &amp; Worship'!AH97+'Christian Formation'!AH97+'Social Ministry'!AH97+Other!AH97</f>
        <v>0</v>
      </c>
      <c r="AI97" s="204">
        <f>Administrative!AI97+'Buildings &amp; Grounds'!AI97+'Sacred Life &amp; Worship'!AI97+'Christian Formation'!AI97+'Social Ministry'!AI97+Other!AI97</f>
        <v>0</v>
      </c>
      <c r="AJ97" s="204">
        <f>Administrative!AJ97+'Buildings &amp; Grounds'!AJ97+'Sacred Life &amp; Worship'!AJ97+'Christian Formation'!AJ97+'Social Ministry'!AJ97+Other!AJ97</f>
        <v>0</v>
      </c>
      <c r="AK97" s="195" t="str">
        <f t="shared" si="105"/>
        <v>In Balance</v>
      </c>
    </row>
    <row r="98" spans="2:37" outlineLevel="2" x14ac:dyDescent="0.25">
      <c r="B98" s="172">
        <v>93</v>
      </c>
      <c r="C98" s="192">
        <v>4270</v>
      </c>
      <c r="D98" s="193" t="s">
        <v>633</v>
      </c>
      <c r="E98" s="204">
        <f>Administrative!E98+'Buildings &amp; Grounds'!E98+'Sacred Life &amp; Worship'!E98+'Christian Formation'!E98+'Social Ministry'!E98+Other!E98</f>
        <v>0</v>
      </c>
      <c r="F98" s="204">
        <f>Administrative!F98+'Buildings &amp; Grounds'!F98+'Sacred Life &amp; Worship'!F98+'Christian Formation'!F98+'Social Ministry'!F98+Other!F98</f>
        <v>0</v>
      </c>
      <c r="G98" s="204">
        <f>Administrative!G98+'Buildings &amp; Grounds'!G98+'Sacred Life &amp; Worship'!G98+'Christian Formation'!G98+'Social Ministry'!G98+Other!G98</f>
        <v>0</v>
      </c>
      <c r="H98" s="204">
        <f>Administrative!H98+'Buildings &amp; Grounds'!H98+'Sacred Life &amp; Worship'!H98+'Christian Formation'!H98+'Social Ministry'!H98+Other!H98</f>
        <v>0</v>
      </c>
      <c r="I98" s="49"/>
      <c r="J98" s="196"/>
      <c r="K98" s="32"/>
      <c r="L98" s="196"/>
      <c r="M98" s="196"/>
      <c r="N98" s="197"/>
      <c r="O98" s="204">
        <f>Administrative!O98+'Buildings &amp; Grounds'!O98+'Sacred Life &amp; Worship'!O98+'Christian Formation'!O98+'Social Ministry'!O98+Other!O98</f>
        <v>0</v>
      </c>
      <c r="P98" s="273">
        <f t="shared" si="101"/>
        <v>0</v>
      </c>
      <c r="Q98" s="275">
        <f t="shared" si="102"/>
        <v>0</v>
      </c>
      <c r="R98" s="29">
        <f t="shared" si="103"/>
        <v>0</v>
      </c>
      <c r="S98" s="275">
        <f t="shared" si="104"/>
        <v>0</v>
      </c>
      <c r="T98" s="739"/>
      <c r="U98" s="740"/>
      <c r="W98" s="200"/>
      <c r="X98" s="204">
        <f>Administrative!X98+'Buildings &amp; Grounds'!X98+'Sacred Life &amp; Worship'!X98+'Christian Formation'!X98+'Social Ministry'!X98+Other!X98</f>
        <v>0</v>
      </c>
      <c r="Y98" s="204">
        <f>Administrative!Y98+'Buildings &amp; Grounds'!Y98+'Sacred Life &amp; Worship'!Y98+'Christian Formation'!Y98+'Social Ministry'!Y98+Other!Y98</f>
        <v>0</v>
      </c>
      <c r="Z98" s="204">
        <f>Administrative!Z98+'Buildings &amp; Grounds'!Z98+'Sacred Life &amp; Worship'!Z98+'Christian Formation'!Z98+'Social Ministry'!Z98+Other!Z98</f>
        <v>0</v>
      </c>
      <c r="AA98" s="204">
        <f>Administrative!AA98+'Buildings &amp; Grounds'!AA98+'Sacred Life &amp; Worship'!AA98+'Christian Formation'!AA98+'Social Ministry'!AA98+Other!AA98</f>
        <v>0</v>
      </c>
      <c r="AB98" s="204">
        <f>Administrative!AB98+'Buildings &amp; Grounds'!AB98+'Sacred Life &amp; Worship'!AB98+'Christian Formation'!AB98+'Social Ministry'!AB98+Other!AB98</f>
        <v>0</v>
      </c>
      <c r="AC98" s="204">
        <f>Administrative!AC98+'Buildings &amp; Grounds'!AC98+'Sacred Life &amp; Worship'!AC98+'Christian Formation'!AC98+'Social Ministry'!AC98+Other!AC98</f>
        <v>0</v>
      </c>
      <c r="AD98" s="204">
        <f>Administrative!AD98+'Buildings &amp; Grounds'!AD98+'Sacred Life &amp; Worship'!AD98+'Christian Formation'!AD98+'Social Ministry'!AD98+Other!AD98</f>
        <v>0</v>
      </c>
      <c r="AE98" s="204">
        <f>Administrative!AE98+'Buildings &amp; Grounds'!AE98+'Sacred Life &amp; Worship'!AE98+'Christian Formation'!AE98+'Social Ministry'!AE98+Other!AE98</f>
        <v>0</v>
      </c>
      <c r="AF98" s="204">
        <f>Administrative!AF98+'Buildings &amp; Grounds'!AF98+'Sacred Life &amp; Worship'!AF98+'Christian Formation'!AF98+'Social Ministry'!AF98+Other!AF98</f>
        <v>0</v>
      </c>
      <c r="AG98" s="204">
        <f>Administrative!AG98+'Buildings &amp; Grounds'!AG98+'Sacred Life &amp; Worship'!AG98+'Christian Formation'!AG98+'Social Ministry'!AG98+Other!AG98</f>
        <v>0</v>
      </c>
      <c r="AH98" s="204">
        <f>Administrative!AH98+'Buildings &amp; Grounds'!AH98+'Sacred Life &amp; Worship'!AH98+'Christian Formation'!AH98+'Social Ministry'!AH98+Other!AH98</f>
        <v>0</v>
      </c>
      <c r="AI98" s="204">
        <f>Administrative!AI98+'Buildings &amp; Grounds'!AI98+'Sacred Life &amp; Worship'!AI98+'Christian Formation'!AI98+'Social Ministry'!AI98+Other!AI98</f>
        <v>0</v>
      </c>
      <c r="AJ98" s="204">
        <f>Administrative!AJ98+'Buildings &amp; Grounds'!AJ98+'Sacred Life &amp; Worship'!AJ98+'Christian Formation'!AJ98+'Social Ministry'!AJ98+Other!AJ98</f>
        <v>0</v>
      </c>
      <c r="AK98" s="195" t="str">
        <f t="shared" si="105"/>
        <v>In Balance</v>
      </c>
    </row>
    <row r="99" spans="2:37" outlineLevel="2" x14ac:dyDescent="0.25">
      <c r="B99" s="172">
        <v>94</v>
      </c>
      <c r="C99" s="192">
        <v>4320</v>
      </c>
      <c r="D99" s="193" t="s">
        <v>632</v>
      </c>
      <c r="E99" s="204">
        <f>Administrative!E99+'Buildings &amp; Grounds'!E99+'Sacred Life &amp; Worship'!E99+'Christian Formation'!E99+'Social Ministry'!E99+Other!E99</f>
        <v>0</v>
      </c>
      <c r="F99" s="204">
        <f>Administrative!F99+'Buildings &amp; Grounds'!F99+'Sacred Life &amp; Worship'!F99+'Christian Formation'!F99+'Social Ministry'!F99+Other!F99</f>
        <v>0</v>
      </c>
      <c r="G99" s="204">
        <f>Administrative!G99+'Buildings &amp; Grounds'!G99+'Sacred Life &amp; Worship'!G99+'Christian Formation'!G99+'Social Ministry'!G99+Other!G99</f>
        <v>0</v>
      </c>
      <c r="H99" s="204">
        <f>Administrative!H99+'Buildings &amp; Grounds'!H99+'Sacred Life &amp; Worship'!H99+'Christian Formation'!H99+'Social Ministry'!H99+Other!H99</f>
        <v>0</v>
      </c>
      <c r="I99" s="49"/>
      <c r="J99" s="196"/>
      <c r="K99" s="32"/>
      <c r="L99" s="196"/>
      <c r="M99" s="196"/>
      <c r="N99" s="197"/>
      <c r="O99" s="204">
        <f>Administrative!O99+'Buildings &amp; Grounds'!O99+'Sacred Life &amp; Worship'!O99+'Christian Formation'!O99+'Social Ministry'!O99+Other!O99</f>
        <v>0</v>
      </c>
      <c r="P99" s="273">
        <f t="shared" si="101"/>
        <v>0</v>
      </c>
      <c r="Q99" s="275">
        <f t="shared" si="102"/>
        <v>0</v>
      </c>
      <c r="R99" s="29">
        <f t="shared" si="103"/>
        <v>0</v>
      </c>
      <c r="S99" s="275">
        <f t="shared" si="104"/>
        <v>0</v>
      </c>
      <c r="T99" s="739"/>
      <c r="U99" s="740"/>
      <c r="W99" s="200"/>
      <c r="X99" s="204">
        <f>Administrative!X99+'Buildings &amp; Grounds'!X99+'Sacred Life &amp; Worship'!X99+'Christian Formation'!X99+'Social Ministry'!X99+Other!X99</f>
        <v>0</v>
      </c>
      <c r="Y99" s="204">
        <f>Administrative!Y99+'Buildings &amp; Grounds'!Y99+'Sacred Life &amp; Worship'!Y99+'Christian Formation'!Y99+'Social Ministry'!Y99+Other!Y99</f>
        <v>0</v>
      </c>
      <c r="Z99" s="204">
        <f>Administrative!Z99+'Buildings &amp; Grounds'!Z99+'Sacred Life &amp; Worship'!Z99+'Christian Formation'!Z99+'Social Ministry'!Z99+Other!Z99</f>
        <v>0</v>
      </c>
      <c r="AA99" s="204">
        <f>Administrative!AA99+'Buildings &amp; Grounds'!AA99+'Sacred Life &amp; Worship'!AA99+'Christian Formation'!AA99+'Social Ministry'!AA99+Other!AA99</f>
        <v>0</v>
      </c>
      <c r="AB99" s="204">
        <f>Administrative!AB99+'Buildings &amp; Grounds'!AB99+'Sacred Life &amp; Worship'!AB99+'Christian Formation'!AB99+'Social Ministry'!AB99+Other!AB99</f>
        <v>0</v>
      </c>
      <c r="AC99" s="204">
        <f>Administrative!AC99+'Buildings &amp; Grounds'!AC99+'Sacred Life &amp; Worship'!AC99+'Christian Formation'!AC99+'Social Ministry'!AC99+Other!AC99</f>
        <v>0</v>
      </c>
      <c r="AD99" s="204">
        <f>Administrative!AD99+'Buildings &amp; Grounds'!AD99+'Sacred Life &amp; Worship'!AD99+'Christian Formation'!AD99+'Social Ministry'!AD99+Other!AD99</f>
        <v>0</v>
      </c>
      <c r="AE99" s="204">
        <f>Administrative!AE99+'Buildings &amp; Grounds'!AE99+'Sacred Life &amp; Worship'!AE99+'Christian Formation'!AE99+'Social Ministry'!AE99+Other!AE99</f>
        <v>0</v>
      </c>
      <c r="AF99" s="204">
        <f>Administrative!AF99+'Buildings &amp; Grounds'!AF99+'Sacred Life &amp; Worship'!AF99+'Christian Formation'!AF99+'Social Ministry'!AF99+Other!AF99</f>
        <v>0</v>
      </c>
      <c r="AG99" s="204">
        <f>Administrative!AG99+'Buildings &amp; Grounds'!AG99+'Sacred Life &amp; Worship'!AG99+'Christian Formation'!AG99+'Social Ministry'!AG99+Other!AG99</f>
        <v>0</v>
      </c>
      <c r="AH99" s="204">
        <f>Administrative!AH99+'Buildings &amp; Grounds'!AH99+'Sacred Life &amp; Worship'!AH99+'Christian Formation'!AH99+'Social Ministry'!AH99+Other!AH99</f>
        <v>0</v>
      </c>
      <c r="AI99" s="204">
        <f>Administrative!AI99+'Buildings &amp; Grounds'!AI99+'Sacred Life &amp; Worship'!AI99+'Christian Formation'!AI99+'Social Ministry'!AI99+Other!AI99</f>
        <v>0</v>
      </c>
      <c r="AJ99" s="204">
        <f>Administrative!AJ99+'Buildings &amp; Grounds'!AJ99+'Sacred Life &amp; Worship'!AJ99+'Christian Formation'!AJ99+'Social Ministry'!AJ99+Other!AJ99</f>
        <v>0</v>
      </c>
      <c r="AK99" s="195" t="str">
        <f t="shared" si="105"/>
        <v>In Balance</v>
      </c>
    </row>
    <row r="100" spans="2:37" outlineLevel="2" x14ac:dyDescent="0.25">
      <c r="B100" s="172">
        <v>95</v>
      </c>
      <c r="C100" s="192">
        <v>4340</v>
      </c>
      <c r="D100" s="193" t="s">
        <v>631</v>
      </c>
      <c r="E100" s="204">
        <f>Administrative!E100+'Buildings &amp; Grounds'!E100+'Sacred Life &amp; Worship'!E100+'Christian Formation'!E100+'Social Ministry'!E100+Other!E100</f>
        <v>0</v>
      </c>
      <c r="F100" s="204">
        <f>Administrative!F100+'Buildings &amp; Grounds'!F100+'Sacred Life &amp; Worship'!F100+'Christian Formation'!F100+'Social Ministry'!F100+Other!F100</f>
        <v>0</v>
      </c>
      <c r="G100" s="204">
        <f>Administrative!G100+'Buildings &amp; Grounds'!G100+'Sacred Life &amp; Worship'!G100+'Christian Formation'!G100+'Social Ministry'!G100+Other!G100</f>
        <v>0</v>
      </c>
      <c r="H100" s="204">
        <f>Administrative!H100+'Buildings &amp; Grounds'!H100+'Sacred Life &amp; Worship'!H100+'Christian Formation'!H100+'Social Ministry'!H100+Other!H100</f>
        <v>0</v>
      </c>
      <c r="I100" s="49"/>
      <c r="J100" s="196"/>
      <c r="K100" s="32"/>
      <c r="L100" s="196"/>
      <c r="M100" s="196"/>
      <c r="N100" s="197"/>
      <c r="O100" s="204">
        <f>Administrative!O100+'Buildings &amp; Grounds'!O100+'Sacred Life &amp; Worship'!O100+'Christian Formation'!O100+'Social Ministry'!O100+Other!O100</f>
        <v>0</v>
      </c>
      <c r="P100" s="273">
        <f t="shared" si="101"/>
        <v>0</v>
      </c>
      <c r="Q100" s="275">
        <f t="shared" si="102"/>
        <v>0</v>
      </c>
      <c r="R100" s="29">
        <f t="shared" si="103"/>
        <v>0</v>
      </c>
      <c r="S100" s="275">
        <f t="shared" si="104"/>
        <v>0</v>
      </c>
      <c r="T100" s="739"/>
      <c r="U100" s="740"/>
      <c r="W100" s="200"/>
      <c r="X100" s="204">
        <f>Administrative!X100+'Buildings &amp; Grounds'!X100+'Sacred Life &amp; Worship'!X100+'Christian Formation'!X100+'Social Ministry'!X100+Other!X100</f>
        <v>0</v>
      </c>
      <c r="Y100" s="204">
        <f>Administrative!Y100+'Buildings &amp; Grounds'!Y100+'Sacred Life &amp; Worship'!Y100+'Christian Formation'!Y100+'Social Ministry'!Y100+Other!Y100</f>
        <v>0</v>
      </c>
      <c r="Z100" s="204">
        <f>Administrative!Z100+'Buildings &amp; Grounds'!Z100+'Sacred Life &amp; Worship'!Z100+'Christian Formation'!Z100+'Social Ministry'!Z100+Other!Z100</f>
        <v>0</v>
      </c>
      <c r="AA100" s="204">
        <f>Administrative!AA100+'Buildings &amp; Grounds'!AA100+'Sacred Life &amp; Worship'!AA100+'Christian Formation'!AA100+'Social Ministry'!AA100+Other!AA100</f>
        <v>0</v>
      </c>
      <c r="AB100" s="204">
        <f>Administrative!AB100+'Buildings &amp; Grounds'!AB100+'Sacred Life &amp; Worship'!AB100+'Christian Formation'!AB100+'Social Ministry'!AB100+Other!AB100</f>
        <v>0</v>
      </c>
      <c r="AC100" s="204">
        <f>Administrative!AC100+'Buildings &amp; Grounds'!AC100+'Sacred Life &amp; Worship'!AC100+'Christian Formation'!AC100+'Social Ministry'!AC100+Other!AC100</f>
        <v>0</v>
      </c>
      <c r="AD100" s="204">
        <f>Administrative!AD100+'Buildings &amp; Grounds'!AD100+'Sacred Life &amp; Worship'!AD100+'Christian Formation'!AD100+'Social Ministry'!AD100+Other!AD100</f>
        <v>0</v>
      </c>
      <c r="AE100" s="204">
        <f>Administrative!AE100+'Buildings &amp; Grounds'!AE100+'Sacred Life &amp; Worship'!AE100+'Christian Formation'!AE100+'Social Ministry'!AE100+Other!AE100</f>
        <v>0</v>
      </c>
      <c r="AF100" s="204">
        <f>Administrative!AF100+'Buildings &amp; Grounds'!AF100+'Sacred Life &amp; Worship'!AF100+'Christian Formation'!AF100+'Social Ministry'!AF100+Other!AF100</f>
        <v>0</v>
      </c>
      <c r="AG100" s="204">
        <f>Administrative!AG100+'Buildings &amp; Grounds'!AG100+'Sacred Life &amp; Worship'!AG100+'Christian Formation'!AG100+'Social Ministry'!AG100+Other!AG100</f>
        <v>0</v>
      </c>
      <c r="AH100" s="204">
        <f>Administrative!AH100+'Buildings &amp; Grounds'!AH100+'Sacred Life &amp; Worship'!AH100+'Christian Formation'!AH100+'Social Ministry'!AH100+Other!AH100</f>
        <v>0</v>
      </c>
      <c r="AI100" s="204">
        <f>Administrative!AI100+'Buildings &amp; Grounds'!AI100+'Sacred Life &amp; Worship'!AI100+'Christian Formation'!AI100+'Social Ministry'!AI100+Other!AI100</f>
        <v>0</v>
      </c>
      <c r="AJ100" s="204">
        <f>Administrative!AJ100+'Buildings &amp; Grounds'!AJ100+'Sacred Life &amp; Worship'!AJ100+'Christian Formation'!AJ100+'Social Ministry'!AJ100+Other!AJ100</f>
        <v>0</v>
      </c>
      <c r="AK100" s="195" t="str">
        <f t="shared" si="105"/>
        <v>In Balance</v>
      </c>
    </row>
    <row r="101" spans="2:37" outlineLevel="2" x14ac:dyDescent="0.25">
      <c r="B101" s="172">
        <v>96</v>
      </c>
      <c r="C101" s="192">
        <v>4350</v>
      </c>
      <c r="D101" s="193" t="s">
        <v>630</v>
      </c>
      <c r="E101" s="204">
        <f>Administrative!E101+'Buildings &amp; Grounds'!E101+'Sacred Life &amp; Worship'!E101+'Christian Formation'!E101+'Social Ministry'!E101+Other!E101</f>
        <v>0</v>
      </c>
      <c r="F101" s="204">
        <f>Administrative!F101+'Buildings &amp; Grounds'!F101+'Sacred Life &amp; Worship'!F101+'Christian Formation'!F101+'Social Ministry'!F101+Other!F101</f>
        <v>0</v>
      </c>
      <c r="G101" s="204">
        <f>Administrative!G101+'Buildings &amp; Grounds'!G101+'Sacred Life &amp; Worship'!G101+'Christian Formation'!G101+'Social Ministry'!G101+Other!G101</f>
        <v>0</v>
      </c>
      <c r="H101" s="204">
        <f>Administrative!H101+'Buildings &amp; Grounds'!H101+'Sacred Life &amp; Worship'!H101+'Christian Formation'!H101+'Social Ministry'!H101+Other!H101</f>
        <v>0</v>
      </c>
      <c r="I101" s="49"/>
      <c r="J101" s="196"/>
      <c r="K101" s="32"/>
      <c r="L101" s="196"/>
      <c r="M101" s="196"/>
      <c r="N101" s="197"/>
      <c r="O101" s="204">
        <f>Administrative!O101+'Buildings &amp; Grounds'!O101+'Sacred Life &amp; Worship'!O101+'Christian Formation'!O101+'Social Ministry'!O101+Other!O101</f>
        <v>0</v>
      </c>
      <c r="P101" s="273">
        <f t="shared" si="101"/>
        <v>0</v>
      </c>
      <c r="Q101" s="275">
        <f t="shared" si="102"/>
        <v>0</v>
      </c>
      <c r="R101" s="29">
        <f t="shared" si="103"/>
        <v>0</v>
      </c>
      <c r="S101" s="275">
        <f t="shared" si="104"/>
        <v>0</v>
      </c>
      <c r="T101" s="739"/>
      <c r="U101" s="740"/>
      <c r="W101" s="200"/>
      <c r="X101" s="204">
        <f>Administrative!X101+'Buildings &amp; Grounds'!X101+'Sacred Life &amp; Worship'!X101+'Christian Formation'!X101+'Social Ministry'!X101+Other!X101</f>
        <v>0</v>
      </c>
      <c r="Y101" s="204">
        <f>Administrative!Y101+'Buildings &amp; Grounds'!Y101+'Sacred Life &amp; Worship'!Y101+'Christian Formation'!Y101+'Social Ministry'!Y101+Other!Y101</f>
        <v>0</v>
      </c>
      <c r="Z101" s="204">
        <f>Administrative!Z101+'Buildings &amp; Grounds'!Z101+'Sacred Life &amp; Worship'!Z101+'Christian Formation'!Z101+'Social Ministry'!Z101+Other!Z101</f>
        <v>0</v>
      </c>
      <c r="AA101" s="204">
        <f>Administrative!AA101+'Buildings &amp; Grounds'!AA101+'Sacred Life &amp; Worship'!AA101+'Christian Formation'!AA101+'Social Ministry'!AA101+Other!AA101</f>
        <v>0</v>
      </c>
      <c r="AB101" s="204">
        <f>Administrative!AB101+'Buildings &amp; Grounds'!AB101+'Sacred Life &amp; Worship'!AB101+'Christian Formation'!AB101+'Social Ministry'!AB101+Other!AB101</f>
        <v>0</v>
      </c>
      <c r="AC101" s="204">
        <f>Administrative!AC101+'Buildings &amp; Grounds'!AC101+'Sacred Life &amp; Worship'!AC101+'Christian Formation'!AC101+'Social Ministry'!AC101+Other!AC101</f>
        <v>0</v>
      </c>
      <c r="AD101" s="204">
        <f>Administrative!AD101+'Buildings &amp; Grounds'!AD101+'Sacred Life &amp; Worship'!AD101+'Christian Formation'!AD101+'Social Ministry'!AD101+Other!AD101</f>
        <v>0</v>
      </c>
      <c r="AE101" s="204">
        <f>Administrative!AE101+'Buildings &amp; Grounds'!AE101+'Sacred Life &amp; Worship'!AE101+'Christian Formation'!AE101+'Social Ministry'!AE101+Other!AE101</f>
        <v>0</v>
      </c>
      <c r="AF101" s="204">
        <f>Administrative!AF101+'Buildings &amp; Grounds'!AF101+'Sacred Life &amp; Worship'!AF101+'Christian Formation'!AF101+'Social Ministry'!AF101+Other!AF101</f>
        <v>0</v>
      </c>
      <c r="AG101" s="204">
        <f>Administrative!AG101+'Buildings &amp; Grounds'!AG101+'Sacred Life &amp; Worship'!AG101+'Christian Formation'!AG101+'Social Ministry'!AG101+Other!AG101</f>
        <v>0</v>
      </c>
      <c r="AH101" s="204">
        <f>Administrative!AH101+'Buildings &amp; Grounds'!AH101+'Sacred Life &amp; Worship'!AH101+'Christian Formation'!AH101+'Social Ministry'!AH101+Other!AH101</f>
        <v>0</v>
      </c>
      <c r="AI101" s="204">
        <f>Administrative!AI101+'Buildings &amp; Grounds'!AI101+'Sacred Life &amp; Worship'!AI101+'Christian Formation'!AI101+'Social Ministry'!AI101+Other!AI101</f>
        <v>0</v>
      </c>
      <c r="AJ101" s="204">
        <f>Administrative!AJ101+'Buildings &amp; Grounds'!AJ101+'Sacred Life &amp; Worship'!AJ101+'Christian Formation'!AJ101+'Social Ministry'!AJ101+Other!AJ101</f>
        <v>0</v>
      </c>
      <c r="AK101" s="195" t="str">
        <f t="shared" si="105"/>
        <v>In Balance</v>
      </c>
    </row>
    <row r="102" spans="2:37" outlineLevel="2" x14ac:dyDescent="0.25">
      <c r="B102" s="172">
        <v>97</v>
      </c>
      <c r="C102" s="192">
        <v>4390</v>
      </c>
      <c r="D102" s="193" t="s">
        <v>881</v>
      </c>
      <c r="E102" s="204">
        <f>Administrative!E102+'Buildings &amp; Grounds'!E102+'Sacred Life &amp; Worship'!E102+'Christian Formation'!E102+'Social Ministry'!E102+Other!E102</f>
        <v>0</v>
      </c>
      <c r="F102" s="204">
        <f>Administrative!F102+'Buildings &amp; Grounds'!F102+'Sacred Life &amp; Worship'!F102+'Christian Formation'!F102+'Social Ministry'!F102+Other!F102</f>
        <v>0</v>
      </c>
      <c r="G102" s="204">
        <f>Administrative!G102+'Buildings &amp; Grounds'!G102+'Sacred Life &amp; Worship'!G102+'Christian Formation'!G102+'Social Ministry'!G102+Other!G102</f>
        <v>0</v>
      </c>
      <c r="H102" s="204">
        <f>Administrative!H102+'Buildings &amp; Grounds'!H102+'Sacred Life &amp; Worship'!H102+'Christian Formation'!H102+'Social Ministry'!H102+Other!H102</f>
        <v>0</v>
      </c>
      <c r="I102" s="49"/>
      <c r="J102" s="196"/>
      <c r="K102" s="32"/>
      <c r="L102" s="196"/>
      <c r="M102" s="196"/>
      <c r="N102" s="197"/>
      <c r="O102" s="204">
        <f>Administrative!O102+'Buildings &amp; Grounds'!O102+'Sacred Life &amp; Worship'!O102+'Christian Formation'!O102+'Social Ministry'!O102+Other!O102</f>
        <v>0</v>
      </c>
      <c r="P102" s="273">
        <f t="shared" si="101"/>
        <v>0</v>
      </c>
      <c r="Q102" s="275">
        <f t="shared" si="102"/>
        <v>0</v>
      </c>
      <c r="R102" s="29">
        <f t="shared" si="103"/>
        <v>0</v>
      </c>
      <c r="S102" s="275">
        <f t="shared" si="104"/>
        <v>0</v>
      </c>
      <c r="T102" s="739"/>
      <c r="U102" s="740"/>
      <c r="W102" s="200"/>
      <c r="X102" s="204">
        <f>Administrative!X102+'Buildings &amp; Grounds'!X102+'Sacred Life &amp; Worship'!X102+'Christian Formation'!X102+'Social Ministry'!X102+Other!X102</f>
        <v>0</v>
      </c>
      <c r="Y102" s="204">
        <f>Administrative!Y102+'Buildings &amp; Grounds'!Y102+'Sacred Life &amp; Worship'!Y102+'Christian Formation'!Y102+'Social Ministry'!Y102+Other!Y102</f>
        <v>0</v>
      </c>
      <c r="Z102" s="204">
        <f>Administrative!Z102+'Buildings &amp; Grounds'!Z102+'Sacred Life &amp; Worship'!Z102+'Christian Formation'!Z102+'Social Ministry'!Z102+Other!Z102</f>
        <v>0</v>
      </c>
      <c r="AA102" s="204">
        <f>Administrative!AA102+'Buildings &amp; Grounds'!AA102+'Sacred Life &amp; Worship'!AA102+'Christian Formation'!AA102+'Social Ministry'!AA102+Other!AA102</f>
        <v>0</v>
      </c>
      <c r="AB102" s="204">
        <f>Administrative!AB102+'Buildings &amp; Grounds'!AB102+'Sacred Life &amp; Worship'!AB102+'Christian Formation'!AB102+'Social Ministry'!AB102+Other!AB102</f>
        <v>0</v>
      </c>
      <c r="AC102" s="204">
        <f>Administrative!AC102+'Buildings &amp; Grounds'!AC102+'Sacred Life &amp; Worship'!AC102+'Christian Formation'!AC102+'Social Ministry'!AC102+Other!AC102</f>
        <v>0</v>
      </c>
      <c r="AD102" s="204">
        <f>Administrative!AD102+'Buildings &amp; Grounds'!AD102+'Sacred Life &amp; Worship'!AD102+'Christian Formation'!AD102+'Social Ministry'!AD102+Other!AD102</f>
        <v>0</v>
      </c>
      <c r="AE102" s="204">
        <f>Administrative!AE102+'Buildings &amp; Grounds'!AE102+'Sacred Life &amp; Worship'!AE102+'Christian Formation'!AE102+'Social Ministry'!AE102+Other!AE102</f>
        <v>0</v>
      </c>
      <c r="AF102" s="204">
        <f>Administrative!AF102+'Buildings &amp; Grounds'!AF102+'Sacred Life &amp; Worship'!AF102+'Christian Formation'!AF102+'Social Ministry'!AF102+Other!AF102</f>
        <v>0</v>
      </c>
      <c r="AG102" s="204">
        <f>Administrative!AG102+'Buildings &amp; Grounds'!AG102+'Sacred Life &amp; Worship'!AG102+'Christian Formation'!AG102+'Social Ministry'!AG102+Other!AG102</f>
        <v>0</v>
      </c>
      <c r="AH102" s="204">
        <f>Administrative!AH102+'Buildings &amp; Grounds'!AH102+'Sacred Life &amp; Worship'!AH102+'Christian Formation'!AH102+'Social Ministry'!AH102+Other!AH102</f>
        <v>0</v>
      </c>
      <c r="AI102" s="204">
        <f>Administrative!AI102+'Buildings &amp; Grounds'!AI102+'Sacred Life &amp; Worship'!AI102+'Christian Formation'!AI102+'Social Ministry'!AI102+Other!AI102</f>
        <v>0</v>
      </c>
      <c r="AJ102" s="204">
        <f>Administrative!AJ102+'Buildings &amp; Grounds'!AJ102+'Sacred Life &amp; Worship'!AJ102+'Christian Formation'!AJ102+'Social Ministry'!AJ102+Other!AJ102</f>
        <v>0</v>
      </c>
      <c r="AK102" s="195" t="str">
        <f t="shared" si="105"/>
        <v>In Balance</v>
      </c>
    </row>
    <row r="103" spans="2:37" s="208" customFormat="1" outlineLevel="1" x14ac:dyDescent="0.25">
      <c r="B103" s="172">
        <v>98</v>
      </c>
      <c r="C103" s="205" t="s">
        <v>933</v>
      </c>
      <c r="D103" s="206" t="s">
        <v>629</v>
      </c>
      <c r="E103" s="34">
        <f>SUM(E92:E102)</f>
        <v>0</v>
      </c>
      <c r="F103" s="34">
        <f>SUM(F92:F102)</f>
        <v>0</v>
      </c>
      <c r="G103" s="34">
        <f t="shared" ref="G103:H103" si="106">SUM(G92:G102)</f>
        <v>0</v>
      </c>
      <c r="H103" s="34">
        <f t="shared" si="106"/>
        <v>0</v>
      </c>
      <c r="I103" s="35"/>
      <c r="J103" s="34"/>
      <c r="K103" s="36"/>
      <c r="L103" s="34"/>
      <c r="M103" s="34"/>
      <c r="N103" s="37"/>
      <c r="O103" s="34">
        <f t="shared" ref="O103:R103" si="107">SUM(O92:O102)</f>
        <v>0</v>
      </c>
      <c r="P103" s="34">
        <f t="shared" si="107"/>
        <v>0</v>
      </c>
      <c r="Q103" s="36">
        <f t="shared" si="102"/>
        <v>0</v>
      </c>
      <c r="R103" s="34">
        <f t="shared" si="107"/>
        <v>0</v>
      </c>
      <c r="S103" s="36">
        <f t="shared" si="104"/>
        <v>0</v>
      </c>
      <c r="T103" s="206"/>
      <c r="U103" s="207"/>
      <c r="W103" s="209"/>
      <c r="X103" s="34">
        <f t="shared" ref="X103:AJ103" si="108">SUM(X92:X102)</f>
        <v>0</v>
      </c>
      <c r="Y103" s="34">
        <f t="shared" si="108"/>
        <v>0</v>
      </c>
      <c r="Z103" s="34">
        <f t="shared" si="108"/>
        <v>0</v>
      </c>
      <c r="AA103" s="34">
        <f t="shared" si="108"/>
        <v>0</v>
      </c>
      <c r="AB103" s="34">
        <f t="shared" si="108"/>
        <v>0</v>
      </c>
      <c r="AC103" s="34">
        <f t="shared" si="108"/>
        <v>0</v>
      </c>
      <c r="AD103" s="34">
        <f t="shared" si="108"/>
        <v>0</v>
      </c>
      <c r="AE103" s="34">
        <f t="shared" si="108"/>
        <v>0</v>
      </c>
      <c r="AF103" s="34">
        <f t="shared" si="108"/>
        <v>0</v>
      </c>
      <c r="AG103" s="34">
        <f t="shared" si="108"/>
        <v>0</v>
      </c>
      <c r="AH103" s="34">
        <f t="shared" si="108"/>
        <v>0</v>
      </c>
      <c r="AI103" s="34">
        <f t="shared" si="108"/>
        <v>0</v>
      </c>
      <c r="AJ103" s="34">
        <f t="shared" si="108"/>
        <v>0</v>
      </c>
      <c r="AK103" s="210" t="str">
        <f t="shared" si="105"/>
        <v>In Balance</v>
      </c>
    </row>
    <row r="104" spans="2:37" outlineLevel="2" x14ac:dyDescent="0.2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25">
      <c r="B105" s="172">
        <v>100</v>
      </c>
      <c r="C105" s="192">
        <v>4410</v>
      </c>
      <c r="D105" s="193" t="s">
        <v>627</v>
      </c>
      <c r="E105" s="204">
        <f>Administrative!E105+'Buildings &amp; Grounds'!E105+'Sacred Life &amp; Worship'!E105+'Christian Formation'!E105+'Social Ministry'!E105+Other!E105</f>
        <v>0</v>
      </c>
      <c r="F105" s="204">
        <f>Administrative!F105+'Buildings &amp; Grounds'!F105+'Sacred Life &amp; Worship'!F105+'Christian Formation'!F105+'Social Ministry'!F105+Other!F105</f>
        <v>0</v>
      </c>
      <c r="G105" s="204">
        <f>Administrative!G105+'Buildings &amp; Grounds'!G105+'Sacred Life &amp; Worship'!G105+'Christian Formation'!G105+'Social Ministry'!G105+Other!G105</f>
        <v>0</v>
      </c>
      <c r="H105" s="204">
        <f>Administrative!H105+'Buildings &amp; Grounds'!H105+'Sacred Life &amp; Worship'!H105+'Christian Formation'!H105+'Social Ministry'!H105+Other!H105</f>
        <v>0</v>
      </c>
      <c r="I105" s="49"/>
      <c r="J105" s="196"/>
      <c r="K105" s="32"/>
      <c r="L105" s="196"/>
      <c r="M105" s="196"/>
      <c r="N105" s="197"/>
      <c r="O105" s="204">
        <f>Administrative!O105+'Buildings &amp; Grounds'!O105+'Sacred Life &amp; Worship'!O105+'Christian Formation'!O105+'Social Ministry'!O105+Other!O105</f>
        <v>0</v>
      </c>
      <c r="P105" s="273">
        <f t="shared" ref="P105:P114" si="109">ROUND(($O105-$H105),0)</f>
        <v>0</v>
      </c>
      <c r="Q105" s="275">
        <f t="shared" ref="Q105:Q115" si="110">IFERROR(P105/H105, 0)</f>
        <v>0</v>
      </c>
      <c r="R105" s="29">
        <f t="shared" ref="R105:R114" si="111">ROUND(($O105-$F105),0)</f>
        <v>0</v>
      </c>
      <c r="S105" s="275">
        <f t="shared" ref="S105:S115" si="112">IFERROR(R105/F105, 0)</f>
        <v>0</v>
      </c>
      <c r="T105" s="739"/>
      <c r="U105" s="740"/>
      <c r="W105" s="200"/>
      <c r="X105" s="204">
        <f>Administrative!X105+'Buildings &amp; Grounds'!X105+'Sacred Life &amp; Worship'!X105+'Christian Formation'!X105+'Social Ministry'!X105+Other!X105</f>
        <v>0</v>
      </c>
      <c r="Y105" s="204">
        <f>Administrative!Y105+'Buildings &amp; Grounds'!Y105+'Sacred Life &amp; Worship'!Y105+'Christian Formation'!Y105+'Social Ministry'!Y105+Other!Y105</f>
        <v>0</v>
      </c>
      <c r="Z105" s="204">
        <f>Administrative!Z105+'Buildings &amp; Grounds'!Z105+'Sacred Life &amp; Worship'!Z105+'Christian Formation'!Z105+'Social Ministry'!Z105+Other!Z105</f>
        <v>0</v>
      </c>
      <c r="AA105" s="204">
        <f>Administrative!AA105+'Buildings &amp; Grounds'!AA105+'Sacred Life &amp; Worship'!AA105+'Christian Formation'!AA105+'Social Ministry'!AA105+Other!AA105</f>
        <v>0</v>
      </c>
      <c r="AB105" s="204">
        <f>Administrative!AB105+'Buildings &amp; Grounds'!AB105+'Sacred Life &amp; Worship'!AB105+'Christian Formation'!AB105+'Social Ministry'!AB105+Other!AB105</f>
        <v>0</v>
      </c>
      <c r="AC105" s="204">
        <f>Administrative!AC105+'Buildings &amp; Grounds'!AC105+'Sacred Life &amp; Worship'!AC105+'Christian Formation'!AC105+'Social Ministry'!AC105+Other!AC105</f>
        <v>0</v>
      </c>
      <c r="AD105" s="204">
        <f>Administrative!AD105+'Buildings &amp; Grounds'!AD105+'Sacred Life &amp; Worship'!AD105+'Christian Formation'!AD105+'Social Ministry'!AD105+Other!AD105</f>
        <v>0</v>
      </c>
      <c r="AE105" s="204">
        <f>Administrative!AE105+'Buildings &amp; Grounds'!AE105+'Sacred Life &amp; Worship'!AE105+'Christian Formation'!AE105+'Social Ministry'!AE105+Other!AE105</f>
        <v>0</v>
      </c>
      <c r="AF105" s="204">
        <f>Administrative!AF105+'Buildings &amp; Grounds'!AF105+'Sacred Life &amp; Worship'!AF105+'Christian Formation'!AF105+'Social Ministry'!AF105+Other!AF105</f>
        <v>0</v>
      </c>
      <c r="AG105" s="204">
        <f>Administrative!AG105+'Buildings &amp; Grounds'!AG105+'Sacred Life &amp; Worship'!AG105+'Christian Formation'!AG105+'Social Ministry'!AG105+Other!AG105</f>
        <v>0</v>
      </c>
      <c r="AH105" s="204">
        <f>Administrative!AH105+'Buildings &amp; Grounds'!AH105+'Sacred Life &amp; Worship'!AH105+'Christian Formation'!AH105+'Social Ministry'!AH105+Other!AH105</f>
        <v>0</v>
      </c>
      <c r="AI105" s="204">
        <f>Administrative!AI105+'Buildings &amp; Grounds'!AI105+'Sacred Life &amp; Worship'!AI105+'Christian Formation'!AI105+'Social Ministry'!AI105+Other!AI105</f>
        <v>0</v>
      </c>
      <c r="AJ105" s="204">
        <f>Administrative!AJ105+'Buildings &amp; Grounds'!AJ105+'Sacred Life &amp; Worship'!AJ105+'Christian Formation'!AJ105+'Social Ministry'!AJ105+Other!AJ105</f>
        <v>0</v>
      </c>
      <c r="AK105" s="195" t="str">
        <f t="shared" ref="AK105:AK118" si="113">IF(AJ105=O105,"In Balance",CONCATENATE("Out of Balance by $",AJ105-O105))</f>
        <v>In Balance</v>
      </c>
    </row>
    <row r="106" spans="2:37" outlineLevel="2" x14ac:dyDescent="0.25">
      <c r="B106" s="172">
        <v>101</v>
      </c>
      <c r="C106" s="192">
        <v>4420</v>
      </c>
      <c r="D106" s="193" t="s">
        <v>626</v>
      </c>
      <c r="E106" s="204">
        <f>Administrative!E106+'Buildings &amp; Grounds'!E106+'Sacred Life &amp; Worship'!E106+'Christian Formation'!E106+'Social Ministry'!E106+Other!E106</f>
        <v>0</v>
      </c>
      <c r="F106" s="204">
        <f>Administrative!F106+'Buildings &amp; Grounds'!F106+'Sacred Life &amp; Worship'!F106+'Christian Formation'!F106+'Social Ministry'!F106+Other!F106</f>
        <v>0</v>
      </c>
      <c r="G106" s="204">
        <f>Administrative!G106+'Buildings &amp; Grounds'!G106+'Sacred Life &amp; Worship'!G106+'Christian Formation'!G106+'Social Ministry'!G106+Other!G106</f>
        <v>0</v>
      </c>
      <c r="H106" s="204">
        <f>Administrative!H106+'Buildings &amp; Grounds'!H106+'Sacred Life &amp; Worship'!H106+'Christian Formation'!H106+'Social Ministry'!H106+Other!H106</f>
        <v>0</v>
      </c>
      <c r="I106" s="49"/>
      <c r="J106" s="196"/>
      <c r="K106" s="32"/>
      <c r="L106" s="196"/>
      <c r="M106" s="196"/>
      <c r="N106" s="197"/>
      <c r="O106" s="204">
        <f>Administrative!O106+'Buildings &amp; Grounds'!O106+'Sacred Life &amp; Worship'!O106+'Christian Formation'!O106+'Social Ministry'!O106+Other!O106</f>
        <v>0</v>
      </c>
      <c r="P106" s="273">
        <f t="shared" si="109"/>
        <v>0</v>
      </c>
      <c r="Q106" s="275">
        <f t="shared" si="110"/>
        <v>0</v>
      </c>
      <c r="R106" s="29">
        <f t="shared" si="111"/>
        <v>0</v>
      </c>
      <c r="S106" s="275">
        <f t="shared" si="112"/>
        <v>0</v>
      </c>
      <c r="T106" s="739"/>
      <c r="U106" s="740"/>
      <c r="W106" s="200"/>
      <c r="X106" s="204">
        <f>Administrative!X106+'Buildings &amp; Grounds'!X106+'Sacred Life &amp; Worship'!X106+'Christian Formation'!X106+'Social Ministry'!X106+Other!X106</f>
        <v>0</v>
      </c>
      <c r="Y106" s="204">
        <f>Administrative!Y106+'Buildings &amp; Grounds'!Y106+'Sacred Life &amp; Worship'!Y106+'Christian Formation'!Y106+'Social Ministry'!Y106+Other!Y106</f>
        <v>0</v>
      </c>
      <c r="Z106" s="204">
        <f>Administrative!Z106+'Buildings &amp; Grounds'!Z106+'Sacred Life &amp; Worship'!Z106+'Christian Formation'!Z106+'Social Ministry'!Z106+Other!Z106</f>
        <v>0</v>
      </c>
      <c r="AA106" s="204">
        <f>Administrative!AA106+'Buildings &amp; Grounds'!AA106+'Sacred Life &amp; Worship'!AA106+'Christian Formation'!AA106+'Social Ministry'!AA106+Other!AA106</f>
        <v>0</v>
      </c>
      <c r="AB106" s="204">
        <f>Administrative!AB106+'Buildings &amp; Grounds'!AB106+'Sacred Life &amp; Worship'!AB106+'Christian Formation'!AB106+'Social Ministry'!AB106+Other!AB106</f>
        <v>0</v>
      </c>
      <c r="AC106" s="204">
        <f>Administrative!AC106+'Buildings &amp; Grounds'!AC106+'Sacred Life &amp; Worship'!AC106+'Christian Formation'!AC106+'Social Ministry'!AC106+Other!AC106</f>
        <v>0</v>
      </c>
      <c r="AD106" s="204">
        <f>Administrative!AD106+'Buildings &amp; Grounds'!AD106+'Sacred Life &amp; Worship'!AD106+'Christian Formation'!AD106+'Social Ministry'!AD106+Other!AD106</f>
        <v>0</v>
      </c>
      <c r="AE106" s="204">
        <f>Administrative!AE106+'Buildings &amp; Grounds'!AE106+'Sacred Life &amp; Worship'!AE106+'Christian Formation'!AE106+'Social Ministry'!AE106+Other!AE106</f>
        <v>0</v>
      </c>
      <c r="AF106" s="204">
        <f>Administrative!AF106+'Buildings &amp; Grounds'!AF106+'Sacred Life &amp; Worship'!AF106+'Christian Formation'!AF106+'Social Ministry'!AF106+Other!AF106</f>
        <v>0</v>
      </c>
      <c r="AG106" s="204">
        <f>Administrative!AG106+'Buildings &amp; Grounds'!AG106+'Sacred Life &amp; Worship'!AG106+'Christian Formation'!AG106+'Social Ministry'!AG106+Other!AG106</f>
        <v>0</v>
      </c>
      <c r="AH106" s="204">
        <f>Administrative!AH106+'Buildings &amp; Grounds'!AH106+'Sacred Life &amp; Worship'!AH106+'Christian Formation'!AH106+'Social Ministry'!AH106+Other!AH106</f>
        <v>0</v>
      </c>
      <c r="AI106" s="204">
        <f>Administrative!AI106+'Buildings &amp; Grounds'!AI106+'Sacred Life &amp; Worship'!AI106+'Christian Formation'!AI106+'Social Ministry'!AI106+Other!AI106</f>
        <v>0</v>
      </c>
      <c r="AJ106" s="204">
        <f>Administrative!AJ106+'Buildings &amp; Grounds'!AJ106+'Sacred Life &amp; Worship'!AJ106+'Christian Formation'!AJ106+'Social Ministry'!AJ106+Other!AJ106</f>
        <v>0</v>
      </c>
      <c r="AK106" s="195" t="str">
        <f t="shared" si="113"/>
        <v>In Balance</v>
      </c>
    </row>
    <row r="107" spans="2:37" outlineLevel="2" x14ac:dyDescent="0.25">
      <c r="B107" s="172">
        <v>102</v>
      </c>
      <c r="C107" s="192">
        <v>4430</v>
      </c>
      <c r="D107" s="193" t="s">
        <v>625</v>
      </c>
      <c r="E107" s="204">
        <f>Administrative!E107+'Buildings &amp; Grounds'!E107+'Sacred Life &amp; Worship'!E107+'Christian Formation'!E107+'Social Ministry'!E107+Other!E107</f>
        <v>0</v>
      </c>
      <c r="F107" s="204">
        <f>Administrative!F107+'Buildings &amp; Grounds'!F107+'Sacred Life &amp; Worship'!F107+'Christian Formation'!F107+'Social Ministry'!F107+Other!F107</f>
        <v>0</v>
      </c>
      <c r="G107" s="204">
        <f>Administrative!G107+'Buildings &amp; Grounds'!G107+'Sacred Life &amp; Worship'!G107+'Christian Formation'!G107+'Social Ministry'!G107+Other!G107</f>
        <v>0</v>
      </c>
      <c r="H107" s="204">
        <f>Administrative!H107+'Buildings &amp; Grounds'!H107+'Sacred Life &amp; Worship'!H107+'Christian Formation'!H107+'Social Ministry'!H107+Other!H107</f>
        <v>0</v>
      </c>
      <c r="I107" s="49"/>
      <c r="J107" s="196"/>
      <c r="K107" s="32"/>
      <c r="L107" s="196"/>
      <c r="M107" s="196"/>
      <c r="N107" s="197"/>
      <c r="O107" s="204">
        <f>Administrative!O107+'Buildings &amp; Grounds'!O107+'Sacred Life &amp; Worship'!O107+'Christian Formation'!O107+'Social Ministry'!O107+Other!O107</f>
        <v>0</v>
      </c>
      <c r="P107" s="273">
        <f t="shared" si="109"/>
        <v>0</v>
      </c>
      <c r="Q107" s="275">
        <f t="shared" si="110"/>
        <v>0</v>
      </c>
      <c r="R107" s="29">
        <f t="shared" si="111"/>
        <v>0</v>
      </c>
      <c r="S107" s="275">
        <f t="shared" si="112"/>
        <v>0</v>
      </c>
      <c r="T107" s="739"/>
      <c r="U107" s="740"/>
      <c r="W107" s="200"/>
      <c r="X107" s="204">
        <f>Administrative!X107+'Buildings &amp; Grounds'!X107+'Sacred Life &amp; Worship'!X107+'Christian Formation'!X107+'Social Ministry'!X107+Other!X107</f>
        <v>0</v>
      </c>
      <c r="Y107" s="204">
        <f>Administrative!Y107+'Buildings &amp; Grounds'!Y107+'Sacred Life &amp; Worship'!Y107+'Christian Formation'!Y107+'Social Ministry'!Y107+Other!Y107</f>
        <v>0</v>
      </c>
      <c r="Z107" s="204">
        <f>Administrative!Z107+'Buildings &amp; Grounds'!Z107+'Sacred Life &amp; Worship'!Z107+'Christian Formation'!Z107+'Social Ministry'!Z107+Other!Z107</f>
        <v>0</v>
      </c>
      <c r="AA107" s="204">
        <f>Administrative!AA107+'Buildings &amp; Grounds'!AA107+'Sacred Life &amp; Worship'!AA107+'Christian Formation'!AA107+'Social Ministry'!AA107+Other!AA107</f>
        <v>0</v>
      </c>
      <c r="AB107" s="204">
        <f>Administrative!AB107+'Buildings &amp; Grounds'!AB107+'Sacred Life &amp; Worship'!AB107+'Christian Formation'!AB107+'Social Ministry'!AB107+Other!AB107</f>
        <v>0</v>
      </c>
      <c r="AC107" s="204">
        <f>Administrative!AC107+'Buildings &amp; Grounds'!AC107+'Sacred Life &amp; Worship'!AC107+'Christian Formation'!AC107+'Social Ministry'!AC107+Other!AC107</f>
        <v>0</v>
      </c>
      <c r="AD107" s="204">
        <f>Administrative!AD107+'Buildings &amp; Grounds'!AD107+'Sacred Life &amp; Worship'!AD107+'Christian Formation'!AD107+'Social Ministry'!AD107+Other!AD107</f>
        <v>0</v>
      </c>
      <c r="AE107" s="204">
        <f>Administrative!AE107+'Buildings &amp; Grounds'!AE107+'Sacred Life &amp; Worship'!AE107+'Christian Formation'!AE107+'Social Ministry'!AE107+Other!AE107</f>
        <v>0</v>
      </c>
      <c r="AF107" s="204">
        <f>Administrative!AF107+'Buildings &amp; Grounds'!AF107+'Sacred Life &amp; Worship'!AF107+'Christian Formation'!AF107+'Social Ministry'!AF107+Other!AF107</f>
        <v>0</v>
      </c>
      <c r="AG107" s="204">
        <f>Administrative!AG107+'Buildings &amp; Grounds'!AG107+'Sacred Life &amp; Worship'!AG107+'Christian Formation'!AG107+'Social Ministry'!AG107+Other!AG107</f>
        <v>0</v>
      </c>
      <c r="AH107" s="204">
        <f>Administrative!AH107+'Buildings &amp; Grounds'!AH107+'Sacred Life &amp; Worship'!AH107+'Christian Formation'!AH107+'Social Ministry'!AH107+Other!AH107</f>
        <v>0</v>
      </c>
      <c r="AI107" s="204">
        <f>Administrative!AI107+'Buildings &amp; Grounds'!AI107+'Sacred Life &amp; Worship'!AI107+'Christian Formation'!AI107+'Social Ministry'!AI107+Other!AI107</f>
        <v>0</v>
      </c>
      <c r="AJ107" s="204">
        <f>Administrative!AJ107+'Buildings &amp; Grounds'!AJ107+'Sacred Life &amp; Worship'!AJ107+'Christian Formation'!AJ107+'Social Ministry'!AJ107+Other!AJ107</f>
        <v>0</v>
      </c>
      <c r="AK107" s="195" t="str">
        <f t="shared" si="113"/>
        <v>In Balance</v>
      </c>
    </row>
    <row r="108" spans="2:37" outlineLevel="2" x14ac:dyDescent="0.25">
      <c r="B108" s="172">
        <v>103</v>
      </c>
      <c r="C108" s="192">
        <v>4440</v>
      </c>
      <c r="D108" s="193" t="s">
        <v>624</v>
      </c>
      <c r="E108" s="204">
        <f>Administrative!E108+'Buildings &amp; Grounds'!E108+'Sacred Life &amp; Worship'!E108+'Christian Formation'!E108+'Social Ministry'!E108+Other!E108</f>
        <v>0</v>
      </c>
      <c r="F108" s="204">
        <f>Administrative!F108+'Buildings &amp; Grounds'!F108+'Sacred Life &amp; Worship'!F108+'Christian Formation'!F108+'Social Ministry'!F108+Other!F108</f>
        <v>0</v>
      </c>
      <c r="G108" s="204">
        <f>Administrative!G108+'Buildings &amp; Grounds'!G108+'Sacred Life &amp; Worship'!G108+'Christian Formation'!G108+'Social Ministry'!G108+Other!G108</f>
        <v>0</v>
      </c>
      <c r="H108" s="204">
        <f>Administrative!H108+'Buildings &amp; Grounds'!H108+'Sacred Life &amp; Worship'!H108+'Christian Formation'!H108+'Social Ministry'!H108+Other!H108</f>
        <v>0</v>
      </c>
      <c r="I108" s="49"/>
      <c r="J108" s="196"/>
      <c r="K108" s="32"/>
      <c r="L108" s="196"/>
      <c r="M108" s="196"/>
      <c r="N108" s="197"/>
      <c r="O108" s="204">
        <f>Administrative!O108+'Buildings &amp; Grounds'!O108+'Sacred Life &amp; Worship'!O108+'Christian Formation'!O108+'Social Ministry'!O108+Other!O108</f>
        <v>0</v>
      </c>
      <c r="P108" s="273">
        <f t="shared" si="109"/>
        <v>0</v>
      </c>
      <c r="Q108" s="275">
        <f t="shared" si="110"/>
        <v>0</v>
      </c>
      <c r="R108" s="29">
        <f t="shared" si="111"/>
        <v>0</v>
      </c>
      <c r="S108" s="275">
        <f t="shared" si="112"/>
        <v>0</v>
      </c>
      <c r="T108" s="739"/>
      <c r="U108" s="740"/>
      <c r="W108" s="200"/>
      <c r="X108" s="204">
        <f>Administrative!X108+'Buildings &amp; Grounds'!X108+'Sacred Life &amp; Worship'!X108+'Christian Formation'!X108+'Social Ministry'!X108+Other!X108</f>
        <v>0</v>
      </c>
      <c r="Y108" s="204">
        <f>Administrative!Y108+'Buildings &amp; Grounds'!Y108+'Sacred Life &amp; Worship'!Y108+'Christian Formation'!Y108+'Social Ministry'!Y108+Other!Y108</f>
        <v>0</v>
      </c>
      <c r="Z108" s="204">
        <f>Administrative!Z108+'Buildings &amp; Grounds'!Z108+'Sacred Life &amp; Worship'!Z108+'Christian Formation'!Z108+'Social Ministry'!Z108+Other!Z108</f>
        <v>0</v>
      </c>
      <c r="AA108" s="204">
        <f>Administrative!AA108+'Buildings &amp; Grounds'!AA108+'Sacred Life &amp; Worship'!AA108+'Christian Formation'!AA108+'Social Ministry'!AA108+Other!AA108</f>
        <v>0</v>
      </c>
      <c r="AB108" s="204">
        <f>Administrative!AB108+'Buildings &amp; Grounds'!AB108+'Sacred Life &amp; Worship'!AB108+'Christian Formation'!AB108+'Social Ministry'!AB108+Other!AB108</f>
        <v>0</v>
      </c>
      <c r="AC108" s="204">
        <f>Administrative!AC108+'Buildings &amp; Grounds'!AC108+'Sacred Life &amp; Worship'!AC108+'Christian Formation'!AC108+'Social Ministry'!AC108+Other!AC108</f>
        <v>0</v>
      </c>
      <c r="AD108" s="204">
        <f>Administrative!AD108+'Buildings &amp; Grounds'!AD108+'Sacred Life &amp; Worship'!AD108+'Christian Formation'!AD108+'Social Ministry'!AD108+Other!AD108</f>
        <v>0</v>
      </c>
      <c r="AE108" s="204">
        <f>Administrative!AE108+'Buildings &amp; Grounds'!AE108+'Sacred Life &amp; Worship'!AE108+'Christian Formation'!AE108+'Social Ministry'!AE108+Other!AE108</f>
        <v>0</v>
      </c>
      <c r="AF108" s="204">
        <f>Administrative!AF108+'Buildings &amp; Grounds'!AF108+'Sacred Life &amp; Worship'!AF108+'Christian Formation'!AF108+'Social Ministry'!AF108+Other!AF108</f>
        <v>0</v>
      </c>
      <c r="AG108" s="204">
        <f>Administrative!AG108+'Buildings &amp; Grounds'!AG108+'Sacred Life &amp; Worship'!AG108+'Christian Formation'!AG108+'Social Ministry'!AG108+Other!AG108</f>
        <v>0</v>
      </c>
      <c r="AH108" s="204">
        <f>Administrative!AH108+'Buildings &amp; Grounds'!AH108+'Sacred Life &amp; Worship'!AH108+'Christian Formation'!AH108+'Social Ministry'!AH108+Other!AH108</f>
        <v>0</v>
      </c>
      <c r="AI108" s="204">
        <f>Administrative!AI108+'Buildings &amp; Grounds'!AI108+'Sacred Life &amp; Worship'!AI108+'Christian Formation'!AI108+'Social Ministry'!AI108+Other!AI108</f>
        <v>0</v>
      </c>
      <c r="AJ108" s="204">
        <f>Administrative!AJ108+'Buildings &amp; Grounds'!AJ108+'Sacred Life &amp; Worship'!AJ108+'Christian Formation'!AJ108+'Social Ministry'!AJ108+Other!AJ108</f>
        <v>0</v>
      </c>
      <c r="AK108" s="195" t="str">
        <f t="shared" si="113"/>
        <v>In Balance</v>
      </c>
    </row>
    <row r="109" spans="2:37" outlineLevel="2" x14ac:dyDescent="0.25">
      <c r="B109" s="172">
        <v>104</v>
      </c>
      <c r="C109" s="192">
        <v>4450</v>
      </c>
      <c r="D109" s="193" t="s">
        <v>623</v>
      </c>
      <c r="E109" s="204">
        <f>Administrative!E109+'Buildings &amp; Grounds'!E109+'Sacred Life &amp; Worship'!E109+'Christian Formation'!E109+'Social Ministry'!E109+Other!E109</f>
        <v>0</v>
      </c>
      <c r="F109" s="204">
        <f>Administrative!F109+'Buildings &amp; Grounds'!F109+'Sacred Life &amp; Worship'!F109+'Christian Formation'!F109+'Social Ministry'!F109+Other!F109</f>
        <v>0</v>
      </c>
      <c r="G109" s="204">
        <f>Administrative!G109+'Buildings &amp; Grounds'!G109+'Sacred Life &amp; Worship'!G109+'Christian Formation'!G109+'Social Ministry'!G109+Other!G109</f>
        <v>0</v>
      </c>
      <c r="H109" s="204">
        <f>Administrative!H109+'Buildings &amp; Grounds'!H109+'Sacred Life &amp; Worship'!H109+'Christian Formation'!H109+'Social Ministry'!H109+Other!H109</f>
        <v>0</v>
      </c>
      <c r="I109" s="49"/>
      <c r="J109" s="196"/>
      <c r="K109" s="32"/>
      <c r="L109" s="196"/>
      <c r="M109" s="196"/>
      <c r="N109" s="197"/>
      <c r="O109" s="204">
        <f>Administrative!O109+'Buildings &amp; Grounds'!O109+'Sacred Life &amp; Worship'!O109+'Christian Formation'!O109+'Social Ministry'!O109+Other!O109</f>
        <v>0</v>
      </c>
      <c r="P109" s="273">
        <f t="shared" si="109"/>
        <v>0</v>
      </c>
      <c r="Q109" s="275">
        <f t="shared" si="110"/>
        <v>0</v>
      </c>
      <c r="R109" s="29">
        <f t="shared" si="111"/>
        <v>0</v>
      </c>
      <c r="S109" s="275">
        <f t="shared" si="112"/>
        <v>0</v>
      </c>
      <c r="T109" s="739"/>
      <c r="U109" s="740"/>
      <c r="W109" s="200"/>
      <c r="X109" s="204">
        <f>Administrative!X109+'Buildings &amp; Grounds'!X109+'Sacred Life &amp; Worship'!X109+'Christian Formation'!X109+'Social Ministry'!X109+Other!X109</f>
        <v>0</v>
      </c>
      <c r="Y109" s="204">
        <f>Administrative!Y109+'Buildings &amp; Grounds'!Y109+'Sacred Life &amp; Worship'!Y109+'Christian Formation'!Y109+'Social Ministry'!Y109+Other!Y109</f>
        <v>0</v>
      </c>
      <c r="Z109" s="204">
        <f>Administrative!Z109+'Buildings &amp; Grounds'!Z109+'Sacred Life &amp; Worship'!Z109+'Christian Formation'!Z109+'Social Ministry'!Z109+Other!Z109</f>
        <v>0</v>
      </c>
      <c r="AA109" s="204">
        <f>Administrative!AA109+'Buildings &amp; Grounds'!AA109+'Sacred Life &amp; Worship'!AA109+'Christian Formation'!AA109+'Social Ministry'!AA109+Other!AA109</f>
        <v>0</v>
      </c>
      <c r="AB109" s="204">
        <f>Administrative!AB109+'Buildings &amp; Grounds'!AB109+'Sacred Life &amp; Worship'!AB109+'Christian Formation'!AB109+'Social Ministry'!AB109+Other!AB109</f>
        <v>0</v>
      </c>
      <c r="AC109" s="204">
        <f>Administrative!AC109+'Buildings &amp; Grounds'!AC109+'Sacred Life &amp; Worship'!AC109+'Christian Formation'!AC109+'Social Ministry'!AC109+Other!AC109</f>
        <v>0</v>
      </c>
      <c r="AD109" s="204">
        <f>Administrative!AD109+'Buildings &amp; Grounds'!AD109+'Sacred Life &amp; Worship'!AD109+'Christian Formation'!AD109+'Social Ministry'!AD109+Other!AD109</f>
        <v>0</v>
      </c>
      <c r="AE109" s="204">
        <f>Administrative!AE109+'Buildings &amp; Grounds'!AE109+'Sacred Life &amp; Worship'!AE109+'Christian Formation'!AE109+'Social Ministry'!AE109+Other!AE109</f>
        <v>0</v>
      </c>
      <c r="AF109" s="204">
        <f>Administrative!AF109+'Buildings &amp; Grounds'!AF109+'Sacred Life &amp; Worship'!AF109+'Christian Formation'!AF109+'Social Ministry'!AF109+Other!AF109</f>
        <v>0</v>
      </c>
      <c r="AG109" s="204">
        <f>Administrative!AG109+'Buildings &amp; Grounds'!AG109+'Sacred Life &amp; Worship'!AG109+'Christian Formation'!AG109+'Social Ministry'!AG109+Other!AG109</f>
        <v>0</v>
      </c>
      <c r="AH109" s="204">
        <f>Administrative!AH109+'Buildings &amp; Grounds'!AH109+'Sacred Life &amp; Worship'!AH109+'Christian Formation'!AH109+'Social Ministry'!AH109+Other!AH109</f>
        <v>0</v>
      </c>
      <c r="AI109" s="204">
        <f>Administrative!AI109+'Buildings &amp; Grounds'!AI109+'Sacred Life &amp; Worship'!AI109+'Christian Formation'!AI109+'Social Ministry'!AI109+Other!AI109</f>
        <v>0</v>
      </c>
      <c r="AJ109" s="204">
        <f>Administrative!AJ109+'Buildings &amp; Grounds'!AJ109+'Sacred Life &amp; Worship'!AJ109+'Christian Formation'!AJ109+'Social Ministry'!AJ109+Other!AJ109</f>
        <v>0</v>
      </c>
      <c r="AK109" s="195" t="str">
        <f t="shared" si="113"/>
        <v>In Balance</v>
      </c>
    </row>
    <row r="110" spans="2:37" outlineLevel="2" x14ac:dyDescent="0.25">
      <c r="B110" s="172">
        <v>105</v>
      </c>
      <c r="C110" s="192">
        <v>4460</v>
      </c>
      <c r="D110" s="193" t="s">
        <v>622</v>
      </c>
      <c r="E110" s="204">
        <f>Administrative!E110+'Buildings &amp; Grounds'!E110+'Sacred Life &amp; Worship'!E110+'Christian Formation'!E110+'Social Ministry'!E110+Other!E110</f>
        <v>0</v>
      </c>
      <c r="F110" s="204">
        <f>Administrative!F110+'Buildings &amp; Grounds'!F110+'Sacred Life &amp; Worship'!F110+'Christian Formation'!F110+'Social Ministry'!F110+Other!F110</f>
        <v>0</v>
      </c>
      <c r="G110" s="204">
        <f>Administrative!G110+'Buildings &amp; Grounds'!G110+'Sacred Life &amp; Worship'!G110+'Christian Formation'!G110+'Social Ministry'!G110+Other!G110</f>
        <v>0</v>
      </c>
      <c r="H110" s="204">
        <f>Administrative!H110+'Buildings &amp; Grounds'!H110+'Sacred Life &amp; Worship'!H110+'Christian Formation'!H110+'Social Ministry'!H110+Other!H110</f>
        <v>0</v>
      </c>
      <c r="I110" s="49"/>
      <c r="J110" s="196"/>
      <c r="K110" s="32"/>
      <c r="L110" s="196"/>
      <c r="M110" s="196"/>
      <c r="N110" s="197"/>
      <c r="O110" s="204">
        <f>Administrative!O110+'Buildings &amp; Grounds'!O110+'Sacred Life &amp; Worship'!O110+'Christian Formation'!O110+'Social Ministry'!O110+Other!O110</f>
        <v>0</v>
      </c>
      <c r="P110" s="273">
        <f t="shared" si="109"/>
        <v>0</v>
      </c>
      <c r="Q110" s="275">
        <f t="shared" si="110"/>
        <v>0</v>
      </c>
      <c r="R110" s="29">
        <f t="shared" si="111"/>
        <v>0</v>
      </c>
      <c r="S110" s="275">
        <f t="shared" si="112"/>
        <v>0</v>
      </c>
      <c r="T110" s="739"/>
      <c r="U110" s="740"/>
      <c r="W110" s="200"/>
      <c r="X110" s="204">
        <f>Administrative!X110+'Buildings &amp; Grounds'!X110+'Sacred Life &amp; Worship'!X110+'Christian Formation'!X110+'Social Ministry'!X110+Other!X110</f>
        <v>0</v>
      </c>
      <c r="Y110" s="204">
        <f>Administrative!Y110+'Buildings &amp; Grounds'!Y110+'Sacred Life &amp; Worship'!Y110+'Christian Formation'!Y110+'Social Ministry'!Y110+Other!Y110</f>
        <v>0</v>
      </c>
      <c r="Z110" s="204">
        <f>Administrative!Z110+'Buildings &amp; Grounds'!Z110+'Sacred Life &amp; Worship'!Z110+'Christian Formation'!Z110+'Social Ministry'!Z110+Other!Z110</f>
        <v>0</v>
      </c>
      <c r="AA110" s="204">
        <f>Administrative!AA110+'Buildings &amp; Grounds'!AA110+'Sacred Life &amp; Worship'!AA110+'Christian Formation'!AA110+'Social Ministry'!AA110+Other!AA110</f>
        <v>0</v>
      </c>
      <c r="AB110" s="204">
        <f>Administrative!AB110+'Buildings &amp; Grounds'!AB110+'Sacred Life &amp; Worship'!AB110+'Christian Formation'!AB110+'Social Ministry'!AB110+Other!AB110</f>
        <v>0</v>
      </c>
      <c r="AC110" s="204">
        <f>Administrative!AC110+'Buildings &amp; Grounds'!AC110+'Sacred Life &amp; Worship'!AC110+'Christian Formation'!AC110+'Social Ministry'!AC110+Other!AC110</f>
        <v>0</v>
      </c>
      <c r="AD110" s="204">
        <f>Administrative!AD110+'Buildings &amp; Grounds'!AD110+'Sacred Life &amp; Worship'!AD110+'Christian Formation'!AD110+'Social Ministry'!AD110+Other!AD110</f>
        <v>0</v>
      </c>
      <c r="AE110" s="204">
        <f>Administrative!AE110+'Buildings &amp; Grounds'!AE110+'Sacred Life &amp; Worship'!AE110+'Christian Formation'!AE110+'Social Ministry'!AE110+Other!AE110</f>
        <v>0</v>
      </c>
      <c r="AF110" s="204">
        <f>Administrative!AF110+'Buildings &amp; Grounds'!AF110+'Sacred Life &amp; Worship'!AF110+'Christian Formation'!AF110+'Social Ministry'!AF110+Other!AF110</f>
        <v>0</v>
      </c>
      <c r="AG110" s="204">
        <f>Administrative!AG110+'Buildings &amp; Grounds'!AG110+'Sacred Life &amp; Worship'!AG110+'Christian Formation'!AG110+'Social Ministry'!AG110+Other!AG110</f>
        <v>0</v>
      </c>
      <c r="AH110" s="204">
        <f>Administrative!AH110+'Buildings &amp; Grounds'!AH110+'Sacred Life &amp; Worship'!AH110+'Christian Formation'!AH110+'Social Ministry'!AH110+Other!AH110</f>
        <v>0</v>
      </c>
      <c r="AI110" s="204">
        <f>Administrative!AI110+'Buildings &amp; Grounds'!AI110+'Sacred Life &amp; Worship'!AI110+'Christian Formation'!AI110+'Social Ministry'!AI110+Other!AI110</f>
        <v>0</v>
      </c>
      <c r="AJ110" s="204">
        <f>Administrative!AJ110+'Buildings &amp; Grounds'!AJ110+'Sacred Life &amp; Worship'!AJ110+'Christian Formation'!AJ110+'Social Ministry'!AJ110+Other!AJ110</f>
        <v>0</v>
      </c>
      <c r="AK110" s="195" t="str">
        <f t="shared" si="113"/>
        <v>In Balance</v>
      </c>
    </row>
    <row r="111" spans="2:37" outlineLevel="2" x14ac:dyDescent="0.25">
      <c r="B111" s="172">
        <v>106</v>
      </c>
      <c r="C111" s="192">
        <v>4470</v>
      </c>
      <c r="D111" s="193" t="s">
        <v>621</v>
      </c>
      <c r="E111" s="204">
        <f>Administrative!E111+'Buildings &amp; Grounds'!E111+'Sacred Life &amp; Worship'!E111+'Christian Formation'!E111+'Social Ministry'!E111+Other!E111</f>
        <v>0</v>
      </c>
      <c r="F111" s="204">
        <f>Administrative!F111+'Buildings &amp; Grounds'!F111+'Sacred Life &amp; Worship'!F111+'Christian Formation'!F111+'Social Ministry'!F111+Other!F111</f>
        <v>0</v>
      </c>
      <c r="G111" s="204">
        <f>Administrative!G111+'Buildings &amp; Grounds'!G111+'Sacred Life &amp; Worship'!G111+'Christian Formation'!G111+'Social Ministry'!G111+Other!G111</f>
        <v>0</v>
      </c>
      <c r="H111" s="204">
        <f>Administrative!H111+'Buildings &amp; Grounds'!H111+'Sacred Life &amp; Worship'!H111+'Christian Formation'!H111+'Social Ministry'!H111+Other!H111</f>
        <v>0</v>
      </c>
      <c r="I111" s="49"/>
      <c r="J111" s="196"/>
      <c r="K111" s="32"/>
      <c r="L111" s="196"/>
      <c r="M111" s="196"/>
      <c r="N111" s="197"/>
      <c r="O111" s="204">
        <f>Administrative!O111+'Buildings &amp; Grounds'!O111+'Sacred Life &amp; Worship'!O111+'Christian Formation'!O111+'Social Ministry'!O111+Other!O111</f>
        <v>0</v>
      </c>
      <c r="P111" s="273">
        <f t="shared" si="109"/>
        <v>0</v>
      </c>
      <c r="Q111" s="275">
        <f t="shared" si="110"/>
        <v>0</v>
      </c>
      <c r="R111" s="29">
        <f t="shared" si="111"/>
        <v>0</v>
      </c>
      <c r="S111" s="275">
        <f t="shared" si="112"/>
        <v>0</v>
      </c>
      <c r="T111" s="739"/>
      <c r="U111" s="740"/>
      <c r="W111" s="200"/>
      <c r="X111" s="204">
        <f>Administrative!X111+'Buildings &amp; Grounds'!X111+'Sacred Life &amp; Worship'!X111+'Christian Formation'!X111+'Social Ministry'!X111+Other!X111</f>
        <v>0</v>
      </c>
      <c r="Y111" s="204">
        <f>Administrative!Y111+'Buildings &amp; Grounds'!Y111+'Sacred Life &amp; Worship'!Y111+'Christian Formation'!Y111+'Social Ministry'!Y111+Other!Y111</f>
        <v>0</v>
      </c>
      <c r="Z111" s="204">
        <f>Administrative!Z111+'Buildings &amp; Grounds'!Z111+'Sacred Life &amp; Worship'!Z111+'Christian Formation'!Z111+'Social Ministry'!Z111+Other!Z111</f>
        <v>0</v>
      </c>
      <c r="AA111" s="204">
        <f>Administrative!AA111+'Buildings &amp; Grounds'!AA111+'Sacred Life &amp; Worship'!AA111+'Christian Formation'!AA111+'Social Ministry'!AA111+Other!AA111</f>
        <v>0</v>
      </c>
      <c r="AB111" s="204">
        <f>Administrative!AB111+'Buildings &amp; Grounds'!AB111+'Sacred Life &amp; Worship'!AB111+'Christian Formation'!AB111+'Social Ministry'!AB111+Other!AB111</f>
        <v>0</v>
      </c>
      <c r="AC111" s="204">
        <f>Administrative!AC111+'Buildings &amp; Grounds'!AC111+'Sacred Life &amp; Worship'!AC111+'Christian Formation'!AC111+'Social Ministry'!AC111+Other!AC111</f>
        <v>0</v>
      </c>
      <c r="AD111" s="204">
        <f>Administrative!AD111+'Buildings &amp; Grounds'!AD111+'Sacred Life &amp; Worship'!AD111+'Christian Formation'!AD111+'Social Ministry'!AD111+Other!AD111</f>
        <v>0</v>
      </c>
      <c r="AE111" s="204">
        <f>Administrative!AE111+'Buildings &amp; Grounds'!AE111+'Sacred Life &amp; Worship'!AE111+'Christian Formation'!AE111+'Social Ministry'!AE111+Other!AE111</f>
        <v>0</v>
      </c>
      <c r="AF111" s="204">
        <f>Administrative!AF111+'Buildings &amp; Grounds'!AF111+'Sacred Life &amp; Worship'!AF111+'Christian Formation'!AF111+'Social Ministry'!AF111+Other!AF111</f>
        <v>0</v>
      </c>
      <c r="AG111" s="204">
        <f>Administrative!AG111+'Buildings &amp; Grounds'!AG111+'Sacred Life &amp; Worship'!AG111+'Christian Formation'!AG111+'Social Ministry'!AG111+Other!AG111</f>
        <v>0</v>
      </c>
      <c r="AH111" s="204">
        <f>Administrative!AH111+'Buildings &amp; Grounds'!AH111+'Sacred Life &amp; Worship'!AH111+'Christian Formation'!AH111+'Social Ministry'!AH111+Other!AH111</f>
        <v>0</v>
      </c>
      <c r="AI111" s="204">
        <f>Administrative!AI111+'Buildings &amp; Grounds'!AI111+'Sacred Life &amp; Worship'!AI111+'Christian Formation'!AI111+'Social Ministry'!AI111+Other!AI111</f>
        <v>0</v>
      </c>
      <c r="AJ111" s="204">
        <f>Administrative!AJ111+'Buildings &amp; Grounds'!AJ111+'Sacred Life &amp; Worship'!AJ111+'Christian Formation'!AJ111+'Social Ministry'!AJ111+Other!AJ111</f>
        <v>0</v>
      </c>
      <c r="AK111" s="195" t="str">
        <f t="shared" si="113"/>
        <v>In Balance</v>
      </c>
    </row>
    <row r="112" spans="2:37" outlineLevel="2" x14ac:dyDescent="0.25">
      <c r="B112" s="172">
        <v>107</v>
      </c>
      <c r="C112" s="192">
        <v>4480</v>
      </c>
      <c r="D112" s="193" t="s">
        <v>620</v>
      </c>
      <c r="E112" s="204">
        <f>Administrative!E112+'Buildings &amp; Grounds'!E112+'Sacred Life &amp; Worship'!E112+'Christian Formation'!E112+'Social Ministry'!E112+Other!E112</f>
        <v>0</v>
      </c>
      <c r="F112" s="204">
        <f>Administrative!F112+'Buildings &amp; Grounds'!F112+'Sacred Life &amp; Worship'!F112+'Christian Formation'!F112+'Social Ministry'!F112+Other!F112</f>
        <v>0</v>
      </c>
      <c r="G112" s="204">
        <f>Administrative!G112+'Buildings &amp; Grounds'!G112+'Sacred Life &amp; Worship'!G112+'Christian Formation'!G112+'Social Ministry'!G112+Other!G112</f>
        <v>0</v>
      </c>
      <c r="H112" s="204">
        <f>Administrative!H112+'Buildings &amp; Grounds'!H112+'Sacred Life &amp; Worship'!H112+'Christian Formation'!H112+'Social Ministry'!H112+Other!H112</f>
        <v>0</v>
      </c>
      <c r="I112" s="49"/>
      <c r="J112" s="196"/>
      <c r="K112" s="32"/>
      <c r="L112" s="196"/>
      <c r="M112" s="196"/>
      <c r="N112" s="197"/>
      <c r="O112" s="204">
        <f>Administrative!O112+'Buildings &amp; Grounds'!O112+'Sacred Life &amp; Worship'!O112+'Christian Formation'!O112+'Social Ministry'!O112+Other!O112</f>
        <v>0</v>
      </c>
      <c r="P112" s="273">
        <f t="shared" si="109"/>
        <v>0</v>
      </c>
      <c r="Q112" s="275">
        <f t="shared" si="110"/>
        <v>0</v>
      </c>
      <c r="R112" s="29">
        <f t="shared" si="111"/>
        <v>0</v>
      </c>
      <c r="S112" s="275">
        <f t="shared" si="112"/>
        <v>0</v>
      </c>
      <c r="T112" s="739"/>
      <c r="U112" s="740"/>
      <c r="W112" s="200"/>
      <c r="X112" s="204">
        <f>Administrative!X112+'Buildings &amp; Grounds'!X112+'Sacred Life &amp; Worship'!X112+'Christian Formation'!X112+'Social Ministry'!X112+Other!X112</f>
        <v>0</v>
      </c>
      <c r="Y112" s="204">
        <f>Administrative!Y112+'Buildings &amp; Grounds'!Y112+'Sacred Life &amp; Worship'!Y112+'Christian Formation'!Y112+'Social Ministry'!Y112+Other!Y112</f>
        <v>0</v>
      </c>
      <c r="Z112" s="204">
        <f>Administrative!Z112+'Buildings &amp; Grounds'!Z112+'Sacred Life &amp; Worship'!Z112+'Christian Formation'!Z112+'Social Ministry'!Z112+Other!Z112</f>
        <v>0</v>
      </c>
      <c r="AA112" s="204">
        <f>Administrative!AA112+'Buildings &amp; Grounds'!AA112+'Sacred Life &amp; Worship'!AA112+'Christian Formation'!AA112+'Social Ministry'!AA112+Other!AA112</f>
        <v>0</v>
      </c>
      <c r="AB112" s="204">
        <f>Administrative!AB112+'Buildings &amp; Grounds'!AB112+'Sacred Life &amp; Worship'!AB112+'Christian Formation'!AB112+'Social Ministry'!AB112+Other!AB112</f>
        <v>0</v>
      </c>
      <c r="AC112" s="204">
        <f>Administrative!AC112+'Buildings &amp; Grounds'!AC112+'Sacred Life &amp; Worship'!AC112+'Christian Formation'!AC112+'Social Ministry'!AC112+Other!AC112</f>
        <v>0</v>
      </c>
      <c r="AD112" s="204">
        <f>Administrative!AD112+'Buildings &amp; Grounds'!AD112+'Sacred Life &amp; Worship'!AD112+'Christian Formation'!AD112+'Social Ministry'!AD112+Other!AD112</f>
        <v>0</v>
      </c>
      <c r="AE112" s="204">
        <f>Administrative!AE112+'Buildings &amp; Grounds'!AE112+'Sacred Life &amp; Worship'!AE112+'Christian Formation'!AE112+'Social Ministry'!AE112+Other!AE112</f>
        <v>0</v>
      </c>
      <c r="AF112" s="204">
        <f>Administrative!AF112+'Buildings &amp; Grounds'!AF112+'Sacred Life &amp; Worship'!AF112+'Christian Formation'!AF112+'Social Ministry'!AF112+Other!AF112</f>
        <v>0</v>
      </c>
      <c r="AG112" s="204">
        <f>Administrative!AG112+'Buildings &amp; Grounds'!AG112+'Sacred Life &amp; Worship'!AG112+'Christian Formation'!AG112+'Social Ministry'!AG112+Other!AG112</f>
        <v>0</v>
      </c>
      <c r="AH112" s="204">
        <f>Administrative!AH112+'Buildings &amp; Grounds'!AH112+'Sacred Life &amp; Worship'!AH112+'Christian Formation'!AH112+'Social Ministry'!AH112+Other!AH112</f>
        <v>0</v>
      </c>
      <c r="AI112" s="204">
        <f>Administrative!AI112+'Buildings &amp; Grounds'!AI112+'Sacred Life &amp; Worship'!AI112+'Christian Formation'!AI112+'Social Ministry'!AI112+Other!AI112</f>
        <v>0</v>
      </c>
      <c r="AJ112" s="204">
        <f>Administrative!AJ112+'Buildings &amp; Grounds'!AJ112+'Sacred Life &amp; Worship'!AJ112+'Christian Formation'!AJ112+'Social Ministry'!AJ112+Other!AJ112</f>
        <v>0</v>
      </c>
      <c r="AK112" s="195" t="str">
        <f t="shared" si="113"/>
        <v>In Balance</v>
      </c>
    </row>
    <row r="113" spans="2:37" outlineLevel="2" x14ac:dyDescent="0.25">
      <c r="B113" s="172">
        <v>108</v>
      </c>
      <c r="C113" s="192">
        <v>4510.1000000000004</v>
      </c>
      <c r="D113" s="193" t="s">
        <v>684</v>
      </c>
      <c r="E113" s="204">
        <f>Administrative!E113+'Buildings &amp; Grounds'!E113+'Sacred Life &amp; Worship'!E113+'Christian Formation'!E113+'Social Ministry'!E113+Other!E113</f>
        <v>0</v>
      </c>
      <c r="F113" s="204">
        <f>Administrative!F113+'Buildings &amp; Grounds'!F113+'Sacred Life &amp; Worship'!F113+'Christian Formation'!F113+'Social Ministry'!F113+Other!F113</f>
        <v>0</v>
      </c>
      <c r="G113" s="204">
        <f>Administrative!G113+'Buildings &amp; Grounds'!G113+'Sacred Life &amp; Worship'!G113+'Christian Formation'!G113+'Social Ministry'!G113+Other!G113</f>
        <v>0</v>
      </c>
      <c r="H113" s="204">
        <f>Administrative!H113+'Buildings &amp; Grounds'!H113+'Sacred Life &amp; Worship'!H113+'Christian Formation'!H113+'Social Ministry'!H113+Other!H113</f>
        <v>0</v>
      </c>
      <c r="I113" s="49"/>
      <c r="J113" s="196"/>
      <c r="K113" s="32"/>
      <c r="L113" s="196"/>
      <c r="M113" s="196"/>
      <c r="N113" s="197"/>
      <c r="O113" s="204">
        <f>Administrative!O113+'Buildings &amp; Grounds'!O113+'Sacred Life &amp; Worship'!O113+'Christian Formation'!O113+'Social Ministry'!O113+Other!O113</f>
        <v>0</v>
      </c>
      <c r="P113" s="273">
        <f t="shared" si="109"/>
        <v>0</v>
      </c>
      <c r="Q113" s="275">
        <f t="shared" si="110"/>
        <v>0</v>
      </c>
      <c r="R113" s="29">
        <f t="shared" si="111"/>
        <v>0</v>
      </c>
      <c r="S113" s="275">
        <f t="shared" si="112"/>
        <v>0</v>
      </c>
      <c r="T113" s="739"/>
      <c r="U113" s="740"/>
      <c r="W113" s="200"/>
      <c r="X113" s="204">
        <f>Administrative!X113+'Buildings &amp; Grounds'!X113+'Sacred Life &amp; Worship'!X113+'Christian Formation'!X113+'Social Ministry'!X113+Other!X113</f>
        <v>0</v>
      </c>
      <c r="Y113" s="204">
        <f>Administrative!Y113+'Buildings &amp; Grounds'!Y113+'Sacred Life &amp; Worship'!Y113+'Christian Formation'!Y113+'Social Ministry'!Y113+Other!Y113</f>
        <v>0</v>
      </c>
      <c r="Z113" s="204">
        <f>Administrative!Z113+'Buildings &amp; Grounds'!Z113+'Sacred Life &amp; Worship'!Z113+'Christian Formation'!Z113+'Social Ministry'!Z113+Other!Z113</f>
        <v>0</v>
      </c>
      <c r="AA113" s="204">
        <f>Administrative!AA113+'Buildings &amp; Grounds'!AA113+'Sacred Life &amp; Worship'!AA113+'Christian Formation'!AA113+'Social Ministry'!AA113+Other!AA113</f>
        <v>0</v>
      </c>
      <c r="AB113" s="204">
        <f>Administrative!AB113+'Buildings &amp; Grounds'!AB113+'Sacred Life &amp; Worship'!AB113+'Christian Formation'!AB113+'Social Ministry'!AB113+Other!AB113</f>
        <v>0</v>
      </c>
      <c r="AC113" s="204">
        <f>Administrative!AC113+'Buildings &amp; Grounds'!AC113+'Sacred Life &amp; Worship'!AC113+'Christian Formation'!AC113+'Social Ministry'!AC113+Other!AC113</f>
        <v>0</v>
      </c>
      <c r="AD113" s="204">
        <f>Administrative!AD113+'Buildings &amp; Grounds'!AD113+'Sacred Life &amp; Worship'!AD113+'Christian Formation'!AD113+'Social Ministry'!AD113+Other!AD113</f>
        <v>0</v>
      </c>
      <c r="AE113" s="204">
        <f>Administrative!AE113+'Buildings &amp; Grounds'!AE113+'Sacred Life &amp; Worship'!AE113+'Christian Formation'!AE113+'Social Ministry'!AE113+Other!AE113</f>
        <v>0</v>
      </c>
      <c r="AF113" s="204">
        <f>Administrative!AF113+'Buildings &amp; Grounds'!AF113+'Sacred Life &amp; Worship'!AF113+'Christian Formation'!AF113+'Social Ministry'!AF113+Other!AF113</f>
        <v>0</v>
      </c>
      <c r="AG113" s="204">
        <f>Administrative!AG113+'Buildings &amp; Grounds'!AG113+'Sacred Life &amp; Worship'!AG113+'Christian Formation'!AG113+'Social Ministry'!AG113+Other!AG113</f>
        <v>0</v>
      </c>
      <c r="AH113" s="204">
        <f>Administrative!AH113+'Buildings &amp; Grounds'!AH113+'Sacred Life &amp; Worship'!AH113+'Christian Formation'!AH113+'Social Ministry'!AH113+Other!AH113</f>
        <v>0</v>
      </c>
      <c r="AI113" s="204">
        <f>Administrative!AI113+'Buildings &amp; Grounds'!AI113+'Sacred Life &amp; Worship'!AI113+'Christian Formation'!AI113+'Social Ministry'!AI113+Other!AI113</f>
        <v>0</v>
      </c>
      <c r="AJ113" s="204">
        <f>Administrative!AJ113+'Buildings &amp; Grounds'!AJ113+'Sacred Life &amp; Worship'!AJ113+'Christian Formation'!AJ113+'Social Ministry'!AJ113+Other!AJ113</f>
        <v>0</v>
      </c>
      <c r="AK113" s="195" t="str">
        <f t="shared" si="113"/>
        <v>In Balance</v>
      </c>
    </row>
    <row r="114" spans="2:37" outlineLevel="2" x14ac:dyDescent="0.25">
      <c r="B114" s="172">
        <v>109</v>
      </c>
      <c r="C114" s="192">
        <v>4510.2</v>
      </c>
      <c r="D114" s="193" t="s">
        <v>564</v>
      </c>
      <c r="E114" s="204">
        <f>Administrative!E114+'Buildings &amp; Grounds'!E114+'Sacred Life &amp; Worship'!E114+'Christian Formation'!E114+'Social Ministry'!E114+Other!E114</f>
        <v>0</v>
      </c>
      <c r="F114" s="204">
        <f>Administrative!F114+'Buildings &amp; Grounds'!F114+'Sacred Life &amp; Worship'!F114+'Christian Formation'!F114+'Social Ministry'!F114+Other!F114</f>
        <v>0</v>
      </c>
      <c r="G114" s="204">
        <f>Administrative!G114+'Buildings &amp; Grounds'!G114+'Sacred Life &amp; Worship'!G114+'Christian Formation'!G114+'Social Ministry'!G114+Other!G114</f>
        <v>0</v>
      </c>
      <c r="H114" s="204">
        <f>Administrative!H114+'Buildings &amp; Grounds'!H114+'Sacred Life &amp; Worship'!H114+'Christian Formation'!H114+'Social Ministry'!H114+Other!H114</f>
        <v>0</v>
      </c>
      <c r="I114" s="49"/>
      <c r="J114" s="196"/>
      <c r="K114" s="32"/>
      <c r="L114" s="196"/>
      <c r="M114" s="196"/>
      <c r="N114" s="197"/>
      <c r="O114" s="204">
        <f>Administrative!O114+'Buildings &amp; Grounds'!O114+'Sacred Life &amp; Worship'!O114+'Christian Formation'!O114+'Social Ministry'!O114+Other!O114</f>
        <v>0</v>
      </c>
      <c r="P114" s="273">
        <f t="shared" si="109"/>
        <v>0</v>
      </c>
      <c r="Q114" s="275">
        <f t="shared" si="110"/>
        <v>0</v>
      </c>
      <c r="R114" s="29">
        <f t="shared" si="111"/>
        <v>0</v>
      </c>
      <c r="S114" s="275">
        <f t="shared" si="112"/>
        <v>0</v>
      </c>
      <c r="T114" s="739"/>
      <c r="U114" s="740"/>
      <c r="W114" s="200"/>
      <c r="X114" s="204">
        <f>Administrative!X114+'Buildings &amp; Grounds'!X114+'Sacred Life &amp; Worship'!X114+'Christian Formation'!X114+'Social Ministry'!X114+Other!X114</f>
        <v>0</v>
      </c>
      <c r="Y114" s="204">
        <f>Administrative!Y114+'Buildings &amp; Grounds'!Y114+'Sacred Life &amp; Worship'!Y114+'Christian Formation'!Y114+'Social Ministry'!Y114+Other!Y114</f>
        <v>0</v>
      </c>
      <c r="Z114" s="204">
        <f>Administrative!Z114+'Buildings &amp; Grounds'!Z114+'Sacred Life &amp; Worship'!Z114+'Christian Formation'!Z114+'Social Ministry'!Z114+Other!Z114</f>
        <v>0</v>
      </c>
      <c r="AA114" s="204">
        <f>Administrative!AA114+'Buildings &amp; Grounds'!AA114+'Sacred Life &amp; Worship'!AA114+'Christian Formation'!AA114+'Social Ministry'!AA114+Other!AA114</f>
        <v>0</v>
      </c>
      <c r="AB114" s="204">
        <f>Administrative!AB114+'Buildings &amp; Grounds'!AB114+'Sacred Life &amp; Worship'!AB114+'Christian Formation'!AB114+'Social Ministry'!AB114+Other!AB114</f>
        <v>0</v>
      </c>
      <c r="AC114" s="204">
        <f>Administrative!AC114+'Buildings &amp; Grounds'!AC114+'Sacred Life &amp; Worship'!AC114+'Christian Formation'!AC114+'Social Ministry'!AC114+Other!AC114</f>
        <v>0</v>
      </c>
      <c r="AD114" s="204">
        <f>Administrative!AD114+'Buildings &amp; Grounds'!AD114+'Sacred Life &amp; Worship'!AD114+'Christian Formation'!AD114+'Social Ministry'!AD114+Other!AD114</f>
        <v>0</v>
      </c>
      <c r="AE114" s="204">
        <f>Administrative!AE114+'Buildings &amp; Grounds'!AE114+'Sacred Life &amp; Worship'!AE114+'Christian Formation'!AE114+'Social Ministry'!AE114+Other!AE114</f>
        <v>0</v>
      </c>
      <c r="AF114" s="204">
        <f>Administrative!AF114+'Buildings &amp; Grounds'!AF114+'Sacred Life &amp; Worship'!AF114+'Christian Formation'!AF114+'Social Ministry'!AF114+Other!AF114</f>
        <v>0</v>
      </c>
      <c r="AG114" s="204">
        <f>Administrative!AG114+'Buildings &amp; Grounds'!AG114+'Sacred Life &amp; Worship'!AG114+'Christian Formation'!AG114+'Social Ministry'!AG114+Other!AG114</f>
        <v>0</v>
      </c>
      <c r="AH114" s="204">
        <f>Administrative!AH114+'Buildings &amp; Grounds'!AH114+'Sacred Life &amp; Worship'!AH114+'Christian Formation'!AH114+'Social Ministry'!AH114+Other!AH114</f>
        <v>0</v>
      </c>
      <c r="AI114" s="204">
        <f>Administrative!AI114+'Buildings &amp; Grounds'!AI114+'Sacred Life &amp; Worship'!AI114+'Christian Formation'!AI114+'Social Ministry'!AI114+Other!AI114</f>
        <v>0</v>
      </c>
      <c r="AJ114" s="204">
        <f>Administrative!AJ114+'Buildings &amp; Grounds'!AJ114+'Sacred Life &amp; Worship'!AJ114+'Christian Formation'!AJ114+'Social Ministry'!AJ114+Other!AJ114</f>
        <v>0</v>
      </c>
      <c r="AK114" s="195" t="str">
        <f t="shared" si="113"/>
        <v>In Balance</v>
      </c>
    </row>
    <row r="115" spans="2:37" outlineLevel="2" x14ac:dyDescent="0.25">
      <c r="B115" s="172">
        <v>110</v>
      </c>
      <c r="C115" s="234">
        <v>4510</v>
      </c>
      <c r="D115" s="235" t="s">
        <v>619</v>
      </c>
      <c r="E115" s="40">
        <f>E113+E114</f>
        <v>0</v>
      </c>
      <c r="F115" s="40">
        <f>F113+F114</f>
        <v>0</v>
      </c>
      <c r="G115" s="40">
        <f>SUM(G113:G114)</f>
        <v>0</v>
      </c>
      <c r="H115" s="40">
        <f>IFERROR(($G115/'FY 2026-27 Budget Summary'!$F$8)*12, 0)</f>
        <v>0</v>
      </c>
      <c r="I115" s="45"/>
      <c r="J115" s="236"/>
      <c r="K115" s="46"/>
      <c r="L115" s="40"/>
      <c r="M115" s="40"/>
      <c r="N115" s="237"/>
      <c r="O115" s="40">
        <f>SUM(O113:O114)</f>
        <v>0</v>
      </c>
      <c r="P115" s="40">
        <f>SUM(P113:P114)</f>
        <v>0</v>
      </c>
      <c r="Q115" s="46">
        <f t="shared" si="110"/>
        <v>0</v>
      </c>
      <c r="R115" s="40">
        <f>SUM(R113:R114)</f>
        <v>0</v>
      </c>
      <c r="S115" s="46">
        <f t="shared" si="112"/>
        <v>0</v>
      </c>
      <c r="T115" s="235"/>
      <c r="U115" s="238"/>
      <c r="W115" s="239"/>
      <c r="X115" s="240">
        <f>X113+X114</f>
        <v>0</v>
      </c>
      <c r="Y115" s="240">
        <f t="shared" ref="Y115:AJ115" si="114">Y113+Y114</f>
        <v>0</v>
      </c>
      <c r="Z115" s="240">
        <f t="shared" si="114"/>
        <v>0</v>
      </c>
      <c r="AA115" s="240">
        <f t="shared" si="114"/>
        <v>0</v>
      </c>
      <c r="AB115" s="240">
        <f t="shared" si="114"/>
        <v>0</v>
      </c>
      <c r="AC115" s="240">
        <f t="shared" si="114"/>
        <v>0</v>
      </c>
      <c r="AD115" s="240">
        <f t="shared" si="114"/>
        <v>0</v>
      </c>
      <c r="AE115" s="240">
        <f t="shared" si="114"/>
        <v>0</v>
      </c>
      <c r="AF115" s="240">
        <f t="shared" si="114"/>
        <v>0</v>
      </c>
      <c r="AG115" s="240">
        <f t="shared" si="114"/>
        <v>0</v>
      </c>
      <c r="AH115" s="240">
        <f t="shared" si="114"/>
        <v>0</v>
      </c>
      <c r="AI115" s="240">
        <f t="shared" si="114"/>
        <v>0</v>
      </c>
      <c r="AJ115" s="240">
        <f t="shared" si="114"/>
        <v>0</v>
      </c>
      <c r="AK115" s="241" t="str">
        <f t="shared" si="113"/>
        <v>In Balance</v>
      </c>
    </row>
    <row r="116" spans="2:37" outlineLevel="2" x14ac:dyDescent="0.25">
      <c r="B116" s="172">
        <v>111</v>
      </c>
      <c r="C116" s="192">
        <v>4520</v>
      </c>
      <c r="D116" s="193" t="s">
        <v>618</v>
      </c>
      <c r="E116" s="204">
        <f>Administrative!E116+'Buildings &amp; Grounds'!E116+'Sacred Life &amp; Worship'!E116+'Christian Formation'!E116+'Social Ministry'!E116+Other!E116</f>
        <v>0</v>
      </c>
      <c r="F116" s="204">
        <f>Administrative!F116+'Buildings &amp; Grounds'!F116+'Sacred Life &amp; Worship'!F116+'Christian Formation'!F116+'Social Ministry'!F116+Other!F116</f>
        <v>0</v>
      </c>
      <c r="G116" s="204">
        <f>Administrative!G116+'Buildings &amp; Grounds'!G116+'Sacred Life &amp; Worship'!G116+'Christian Formation'!G116+'Social Ministry'!G116+Other!G116</f>
        <v>0</v>
      </c>
      <c r="H116" s="204">
        <f>Administrative!H116+'Buildings &amp; Grounds'!H116+'Sacred Life &amp; Worship'!H116+'Christian Formation'!H116+'Social Ministry'!H116+Other!H116</f>
        <v>0</v>
      </c>
      <c r="I116" s="49"/>
      <c r="J116" s="196"/>
      <c r="K116" s="32"/>
      <c r="L116" s="196"/>
      <c r="M116" s="196"/>
      <c r="N116" s="197"/>
      <c r="O116" s="204">
        <f>Administrative!O116+'Buildings &amp; Grounds'!O116+'Sacred Life &amp; Worship'!O116+'Christian Formation'!O116+'Social Ministry'!O116+Other!O116</f>
        <v>0</v>
      </c>
      <c r="P116" s="273">
        <f t="shared" ref="P116:P117" si="115">ROUND(($O116-$H116),0)</f>
        <v>0</v>
      </c>
      <c r="Q116" s="275">
        <f t="shared" ref="Q116:Q118" si="116">IFERROR(P116/H116, 0)</f>
        <v>0</v>
      </c>
      <c r="R116" s="29">
        <f t="shared" ref="R116:R117" si="117">ROUND(($O116-$F116),0)</f>
        <v>0</v>
      </c>
      <c r="S116" s="275">
        <f t="shared" ref="S116:S118" si="118">IFERROR(R116/F116, 0)</f>
        <v>0</v>
      </c>
      <c r="T116" s="739"/>
      <c r="U116" s="740"/>
      <c r="W116" s="200"/>
      <c r="X116" s="204">
        <f>Administrative!X116+'Buildings &amp; Grounds'!X116+'Sacred Life &amp; Worship'!X116+'Christian Formation'!X116+'Social Ministry'!X116+Other!X116</f>
        <v>0</v>
      </c>
      <c r="Y116" s="204">
        <f>Administrative!Y116+'Buildings &amp; Grounds'!Y116+'Sacred Life &amp; Worship'!Y116+'Christian Formation'!Y116+'Social Ministry'!Y116+Other!Y116</f>
        <v>0</v>
      </c>
      <c r="Z116" s="204">
        <f>Administrative!Z116+'Buildings &amp; Grounds'!Z116+'Sacred Life &amp; Worship'!Z116+'Christian Formation'!Z116+'Social Ministry'!Z116+Other!Z116</f>
        <v>0</v>
      </c>
      <c r="AA116" s="204">
        <f>Administrative!AA116+'Buildings &amp; Grounds'!AA116+'Sacred Life &amp; Worship'!AA116+'Christian Formation'!AA116+'Social Ministry'!AA116+Other!AA116</f>
        <v>0</v>
      </c>
      <c r="AB116" s="204">
        <f>Administrative!AB116+'Buildings &amp; Grounds'!AB116+'Sacred Life &amp; Worship'!AB116+'Christian Formation'!AB116+'Social Ministry'!AB116+Other!AB116</f>
        <v>0</v>
      </c>
      <c r="AC116" s="204">
        <f>Administrative!AC116+'Buildings &amp; Grounds'!AC116+'Sacred Life &amp; Worship'!AC116+'Christian Formation'!AC116+'Social Ministry'!AC116+Other!AC116</f>
        <v>0</v>
      </c>
      <c r="AD116" s="204">
        <f>Administrative!AD116+'Buildings &amp; Grounds'!AD116+'Sacred Life &amp; Worship'!AD116+'Christian Formation'!AD116+'Social Ministry'!AD116+Other!AD116</f>
        <v>0</v>
      </c>
      <c r="AE116" s="204">
        <f>Administrative!AE116+'Buildings &amp; Grounds'!AE116+'Sacred Life &amp; Worship'!AE116+'Christian Formation'!AE116+'Social Ministry'!AE116+Other!AE116</f>
        <v>0</v>
      </c>
      <c r="AF116" s="204">
        <f>Administrative!AF116+'Buildings &amp; Grounds'!AF116+'Sacred Life &amp; Worship'!AF116+'Christian Formation'!AF116+'Social Ministry'!AF116+Other!AF116</f>
        <v>0</v>
      </c>
      <c r="AG116" s="204">
        <f>Administrative!AG116+'Buildings &amp; Grounds'!AG116+'Sacred Life &amp; Worship'!AG116+'Christian Formation'!AG116+'Social Ministry'!AG116+Other!AG116</f>
        <v>0</v>
      </c>
      <c r="AH116" s="204">
        <f>Administrative!AH116+'Buildings &amp; Grounds'!AH116+'Sacred Life &amp; Worship'!AH116+'Christian Formation'!AH116+'Social Ministry'!AH116+Other!AH116</f>
        <v>0</v>
      </c>
      <c r="AI116" s="204">
        <f>Administrative!AI116+'Buildings &amp; Grounds'!AI116+'Sacred Life &amp; Worship'!AI116+'Christian Formation'!AI116+'Social Ministry'!AI116+Other!AI116</f>
        <v>0</v>
      </c>
      <c r="AJ116" s="204">
        <f>Administrative!AJ116+'Buildings &amp; Grounds'!AJ116+'Sacred Life &amp; Worship'!AJ116+'Christian Formation'!AJ116+'Social Ministry'!AJ116+Other!AJ116</f>
        <v>0</v>
      </c>
      <c r="AK116" s="195" t="str">
        <f t="shared" si="113"/>
        <v>In Balance</v>
      </c>
    </row>
    <row r="117" spans="2:37" outlineLevel="2" x14ac:dyDescent="0.25">
      <c r="B117" s="172">
        <v>112</v>
      </c>
      <c r="C117" s="192">
        <v>4590</v>
      </c>
      <c r="D117" s="193" t="s">
        <v>617</v>
      </c>
      <c r="E117" s="204">
        <f>Administrative!E117+'Buildings &amp; Grounds'!E117+'Sacred Life &amp; Worship'!E117+'Christian Formation'!E117+'Social Ministry'!E117+Other!E117</f>
        <v>0</v>
      </c>
      <c r="F117" s="204">
        <f>Administrative!F117+'Buildings &amp; Grounds'!F117+'Sacred Life &amp; Worship'!F117+'Christian Formation'!F117+'Social Ministry'!F117+Other!F117</f>
        <v>0</v>
      </c>
      <c r="G117" s="204">
        <f>Administrative!G117+'Buildings &amp; Grounds'!G117+'Sacred Life &amp; Worship'!G117+'Christian Formation'!G117+'Social Ministry'!G117+Other!G117</f>
        <v>0</v>
      </c>
      <c r="H117" s="204">
        <f>Administrative!H117+'Buildings &amp; Grounds'!H117+'Sacred Life &amp; Worship'!H117+'Christian Formation'!H117+'Social Ministry'!H117+Other!H117</f>
        <v>0</v>
      </c>
      <c r="I117" s="49"/>
      <c r="J117" s="196"/>
      <c r="K117" s="32"/>
      <c r="L117" s="196"/>
      <c r="M117" s="196"/>
      <c r="N117" s="197"/>
      <c r="O117" s="204">
        <f>Administrative!O117+'Buildings &amp; Grounds'!O117+'Sacred Life &amp; Worship'!O117+'Christian Formation'!O117+'Social Ministry'!O117+Other!O117</f>
        <v>0</v>
      </c>
      <c r="P117" s="273">
        <f t="shared" si="115"/>
        <v>0</v>
      </c>
      <c r="Q117" s="275">
        <f t="shared" si="116"/>
        <v>0</v>
      </c>
      <c r="R117" s="29">
        <f t="shared" si="117"/>
        <v>0</v>
      </c>
      <c r="S117" s="275">
        <f t="shared" si="118"/>
        <v>0</v>
      </c>
      <c r="T117" s="739"/>
      <c r="U117" s="740"/>
      <c r="W117" s="200"/>
      <c r="X117" s="204">
        <f>Administrative!X117+'Buildings &amp; Grounds'!X117+'Sacred Life &amp; Worship'!X117+'Christian Formation'!X117+'Social Ministry'!X117+Other!X117</f>
        <v>0</v>
      </c>
      <c r="Y117" s="204">
        <f>Administrative!Y117+'Buildings &amp; Grounds'!Y117+'Sacred Life &amp; Worship'!Y117+'Christian Formation'!Y117+'Social Ministry'!Y117+Other!Y117</f>
        <v>0</v>
      </c>
      <c r="Z117" s="204">
        <f>Administrative!Z117+'Buildings &amp; Grounds'!Z117+'Sacred Life &amp; Worship'!Z117+'Christian Formation'!Z117+'Social Ministry'!Z117+Other!Z117</f>
        <v>0</v>
      </c>
      <c r="AA117" s="204">
        <f>Administrative!AA117+'Buildings &amp; Grounds'!AA117+'Sacred Life &amp; Worship'!AA117+'Christian Formation'!AA117+'Social Ministry'!AA117+Other!AA117</f>
        <v>0</v>
      </c>
      <c r="AB117" s="204">
        <f>Administrative!AB117+'Buildings &amp; Grounds'!AB117+'Sacred Life &amp; Worship'!AB117+'Christian Formation'!AB117+'Social Ministry'!AB117+Other!AB117</f>
        <v>0</v>
      </c>
      <c r="AC117" s="204">
        <f>Administrative!AC117+'Buildings &amp; Grounds'!AC117+'Sacred Life &amp; Worship'!AC117+'Christian Formation'!AC117+'Social Ministry'!AC117+Other!AC117</f>
        <v>0</v>
      </c>
      <c r="AD117" s="204">
        <f>Administrative!AD117+'Buildings &amp; Grounds'!AD117+'Sacred Life &amp; Worship'!AD117+'Christian Formation'!AD117+'Social Ministry'!AD117+Other!AD117</f>
        <v>0</v>
      </c>
      <c r="AE117" s="204">
        <f>Administrative!AE117+'Buildings &amp; Grounds'!AE117+'Sacred Life &amp; Worship'!AE117+'Christian Formation'!AE117+'Social Ministry'!AE117+Other!AE117</f>
        <v>0</v>
      </c>
      <c r="AF117" s="204">
        <f>Administrative!AF117+'Buildings &amp; Grounds'!AF117+'Sacred Life &amp; Worship'!AF117+'Christian Formation'!AF117+'Social Ministry'!AF117+Other!AF117</f>
        <v>0</v>
      </c>
      <c r="AG117" s="204">
        <f>Administrative!AG117+'Buildings &amp; Grounds'!AG117+'Sacred Life &amp; Worship'!AG117+'Christian Formation'!AG117+'Social Ministry'!AG117+Other!AG117</f>
        <v>0</v>
      </c>
      <c r="AH117" s="204">
        <f>Administrative!AH117+'Buildings &amp; Grounds'!AH117+'Sacred Life &amp; Worship'!AH117+'Christian Formation'!AH117+'Social Ministry'!AH117+Other!AH117</f>
        <v>0</v>
      </c>
      <c r="AI117" s="204">
        <f>Administrative!AI117+'Buildings &amp; Grounds'!AI117+'Sacred Life &amp; Worship'!AI117+'Christian Formation'!AI117+'Social Ministry'!AI117+Other!AI117</f>
        <v>0</v>
      </c>
      <c r="AJ117" s="204">
        <f>Administrative!AJ117+'Buildings &amp; Grounds'!AJ117+'Sacred Life &amp; Worship'!AJ117+'Christian Formation'!AJ117+'Social Ministry'!AJ117+Other!AJ117</f>
        <v>0</v>
      </c>
      <c r="AK117" s="195" t="str">
        <f t="shared" si="113"/>
        <v>In Balance</v>
      </c>
    </row>
    <row r="118" spans="2:37" s="208" customFormat="1" outlineLevel="1" x14ac:dyDescent="0.25">
      <c r="B118" s="172">
        <v>113</v>
      </c>
      <c r="C118" s="205" t="s">
        <v>865</v>
      </c>
      <c r="D118" s="206" t="s">
        <v>616</v>
      </c>
      <c r="E118" s="34">
        <f>SUM(E105:E112)+E115+SUM(E116:E117)</f>
        <v>0</v>
      </c>
      <c r="F118" s="34">
        <f>SUM(F105:F112)+F115+SUM(F116:F117)</f>
        <v>0</v>
      </c>
      <c r="G118" s="34">
        <f t="shared" ref="G118" si="119">SUM(G105:G112)+G115+SUM(G116:G117)</f>
        <v>0</v>
      </c>
      <c r="H118" s="34">
        <f>SUM(H105:H112)+H115+SUM(H116:H117)</f>
        <v>0</v>
      </c>
      <c r="I118" s="35"/>
      <c r="J118" s="34"/>
      <c r="K118" s="36"/>
      <c r="L118" s="34"/>
      <c r="M118" s="34"/>
      <c r="N118" s="37"/>
      <c r="O118" s="34">
        <f>SUM(O105:O112)+O115+SUM(O116:O117)</f>
        <v>0</v>
      </c>
      <c r="P118" s="34">
        <f>SUM(P105:P112)+P115+SUM(P116:P117)</f>
        <v>0</v>
      </c>
      <c r="Q118" s="36">
        <f t="shared" si="116"/>
        <v>0</v>
      </c>
      <c r="R118" s="34">
        <f>SUM(R105:R112)+R115+SUM(R116:R117)</f>
        <v>0</v>
      </c>
      <c r="S118" s="36">
        <f t="shared" si="118"/>
        <v>0</v>
      </c>
      <c r="T118" s="206"/>
      <c r="U118" s="207"/>
      <c r="W118" s="209"/>
      <c r="X118" s="34">
        <f t="shared" ref="X118:AJ118" si="120">SUM(X105:X112)+X115+SUM(X116:X117)</f>
        <v>0</v>
      </c>
      <c r="Y118" s="34">
        <f t="shared" si="120"/>
        <v>0</v>
      </c>
      <c r="Z118" s="34">
        <f t="shared" si="120"/>
        <v>0</v>
      </c>
      <c r="AA118" s="34">
        <f t="shared" si="120"/>
        <v>0</v>
      </c>
      <c r="AB118" s="34">
        <f t="shared" si="120"/>
        <v>0</v>
      </c>
      <c r="AC118" s="34">
        <f t="shared" si="120"/>
        <v>0</v>
      </c>
      <c r="AD118" s="34">
        <f t="shared" si="120"/>
        <v>0</v>
      </c>
      <c r="AE118" s="34">
        <f t="shared" si="120"/>
        <v>0</v>
      </c>
      <c r="AF118" s="34">
        <f t="shared" si="120"/>
        <v>0</v>
      </c>
      <c r="AG118" s="34">
        <f t="shared" si="120"/>
        <v>0</v>
      </c>
      <c r="AH118" s="34">
        <f t="shared" si="120"/>
        <v>0</v>
      </c>
      <c r="AI118" s="34">
        <f t="shared" si="120"/>
        <v>0</v>
      </c>
      <c r="AJ118" s="34">
        <f t="shared" si="120"/>
        <v>0</v>
      </c>
      <c r="AK118" s="210" t="str">
        <f t="shared" si="113"/>
        <v>In Balance</v>
      </c>
    </row>
    <row r="119" spans="2:37" outlineLevel="2" x14ac:dyDescent="0.2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25">
      <c r="B120" s="172">
        <v>115</v>
      </c>
      <c r="C120" s="192">
        <v>4610</v>
      </c>
      <c r="D120" s="193" t="s">
        <v>615</v>
      </c>
      <c r="E120" s="204">
        <f>Administrative!E120+'Buildings &amp; Grounds'!E120+'Sacred Life &amp; Worship'!E120+'Christian Formation'!E120+'Social Ministry'!E120+Other!E120</f>
        <v>0</v>
      </c>
      <c r="F120" s="204">
        <f>Administrative!F120+'Buildings &amp; Grounds'!F120+'Sacred Life &amp; Worship'!F120+'Christian Formation'!F120+'Social Ministry'!F120+Other!F120</f>
        <v>0</v>
      </c>
      <c r="G120" s="204">
        <f>Administrative!G120+'Buildings &amp; Grounds'!G120+'Sacred Life &amp; Worship'!G120+'Christian Formation'!G120+'Social Ministry'!G120+Other!G120</f>
        <v>0</v>
      </c>
      <c r="H120" s="204">
        <f>Administrative!H120+'Buildings &amp; Grounds'!H120+'Sacred Life &amp; Worship'!H120+'Christian Formation'!H120+'Social Ministry'!H120+Other!H120</f>
        <v>0</v>
      </c>
      <c r="I120" s="49"/>
      <c r="J120" s="196"/>
      <c r="K120" s="32"/>
      <c r="L120" s="196"/>
      <c r="M120" s="196"/>
      <c r="N120" s="197"/>
      <c r="O120" s="204">
        <f>Administrative!O120+'Buildings &amp; Grounds'!O120+'Sacred Life &amp; Worship'!O120+'Christian Formation'!O120+'Social Ministry'!O120+Other!O120</f>
        <v>0</v>
      </c>
      <c r="P120" s="273">
        <f t="shared" ref="P120:P126" si="121">ROUND(($O120-$H120),0)</f>
        <v>0</v>
      </c>
      <c r="Q120" s="275">
        <f t="shared" ref="Q120:Q126" si="122">IFERROR(P120/H120, 0)</f>
        <v>0</v>
      </c>
      <c r="R120" s="29">
        <f t="shared" ref="R120:R126" si="123">ROUND(($O120-$F120),0)</f>
        <v>0</v>
      </c>
      <c r="S120" s="275">
        <f t="shared" ref="S120:S126" si="124">IFERROR(R120/F120, 0)</f>
        <v>0</v>
      </c>
      <c r="T120" s="739"/>
      <c r="U120" s="740"/>
      <c r="W120" s="200"/>
      <c r="X120" s="204">
        <f>Administrative!X120+'Buildings &amp; Grounds'!X120+'Sacred Life &amp; Worship'!X120+'Christian Formation'!X120+'Social Ministry'!X120+Other!X120</f>
        <v>0</v>
      </c>
      <c r="Y120" s="204">
        <f>Administrative!Y120+'Buildings &amp; Grounds'!Y120+'Sacred Life &amp; Worship'!Y120+'Christian Formation'!Y120+'Social Ministry'!Y120+Other!Y120</f>
        <v>0</v>
      </c>
      <c r="Z120" s="204">
        <f>Administrative!Z120+'Buildings &amp; Grounds'!Z120+'Sacred Life &amp; Worship'!Z120+'Christian Formation'!Z120+'Social Ministry'!Z120+Other!Z120</f>
        <v>0</v>
      </c>
      <c r="AA120" s="204">
        <f>Administrative!AA120+'Buildings &amp; Grounds'!AA120+'Sacred Life &amp; Worship'!AA120+'Christian Formation'!AA120+'Social Ministry'!AA120+Other!AA120</f>
        <v>0</v>
      </c>
      <c r="AB120" s="204">
        <f>Administrative!AB120+'Buildings &amp; Grounds'!AB120+'Sacred Life &amp; Worship'!AB120+'Christian Formation'!AB120+'Social Ministry'!AB120+Other!AB120</f>
        <v>0</v>
      </c>
      <c r="AC120" s="204">
        <f>Administrative!AC120+'Buildings &amp; Grounds'!AC120+'Sacred Life &amp; Worship'!AC120+'Christian Formation'!AC120+'Social Ministry'!AC120+Other!AC120</f>
        <v>0</v>
      </c>
      <c r="AD120" s="204">
        <f>Administrative!AD120+'Buildings &amp; Grounds'!AD120+'Sacred Life &amp; Worship'!AD120+'Christian Formation'!AD120+'Social Ministry'!AD120+Other!AD120</f>
        <v>0</v>
      </c>
      <c r="AE120" s="204">
        <f>Administrative!AE120+'Buildings &amp; Grounds'!AE120+'Sacred Life &amp; Worship'!AE120+'Christian Formation'!AE120+'Social Ministry'!AE120+Other!AE120</f>
        <v>0</v>
      </c>
      <c r="AF120" s="204">
        <f>Administrative!AF120+'Buildings &amp; Grounds'!AF120+'Sacred Life &amp; Worship'!AF120+'Christian Formation'!AF120+'Social Ministry'!AF120+Other!AF120</f>
        <v>0</v>
      </c>
      <c r="AG120" s="204">
        <f>Administrative!AG120+'Buildings &amp; Grounds'!AG120+'Sacred Life &amp; Worship'!AG120+'Christian Formation'!AG120+'Social Ministry'!AG120+Other!AG120</f>
        <v>0</v>
      </c>
      <c r="AH120" s="204">
        <f>Administrative!AH120+'Buildings &amp; Grounds'!AH120+'Sacred Life &amp; Worship'!AH120+'Christian Formation'!AH120+'Social Ministry'!AH120+Other!AH120</f>
        <v>0</v>
      </c>
      <c r="AI120" s="204">
        <f>Administrative!AI120+'Buildings &amp; Grounds'!AI120+'Sacred Life &amp; Worship'!AI120+'Christian Formation'!AI120+'Social Ministry'!AI120+Other!AI120</f>
        <v>0</v>
      </c>
      <c r="AJ120" s="204">
        <f>Administrative!AJ120+'Buildings &amp; Grounds'!AJ120+'Sacred Life &amp; Worship'!AJ120+'Christian Formation'!AJ120+'Social Ministry'!AJ120+Other!AJ120</f>
        <v>0</v>
      </c>
      <c r="AK120" s="195" t="str">
        <f t="shared" ref="AK120:AK144" si="125">IF(AJ120=O120,"In Balance",CONCATENATE("Out of Balance by $",AJ120-O120))</f>
        <v>In Balance</v>
      </c>
    </row>
    <row r="121" spans="2:37" outlineLevel="2" x14ac:dyDescent="0.25">
      <c r="B121" s="172">
        <v>116</v>
      </c>
      <c r="C121" s="192">
        <v>4620</v>
      </c>
      <c r="D121" s="193" t="s">
        <v>614</v>
      </c>
      <c r="E121" s="204">
        <f>Administrative!E121+'Buildings &amp; Grounds'!E121+'Sacred Life &amp; Worship'!E121+'Christian Formation'!E121+'Social Ministry'!E121+Other!E121</f>
        <v>0</v>
      </c>
      <c r="F121" s="204">
        <f>Administrative!F121+'Buildings &amp; Grounds'!F121+'Sacred Life &amp; Worship'!F121+'Christian Formation'!F121+'Social Ministry'!F121+Other!F121</f>
        <v>0</v>
      </c>
      <c r="G121" s="204">
        <f>Administrative!G121+'Buildings &amp; Grounds'!G121+'Sacred Life &amp; Worship'!G121+'Christian Formation'!G121+'Social Ministry'!G121+Other!G121</f>
        <v>0</v>
      </c>
      <c r="H121" s="204">
        <f>Administrative!H121+'Buildings &amp; Grounds'!H121+'Sacred Life &amp; Worship'!H121+'Christian Formation'!H121+'Social Ministry'!H121+Other!H121</f>
        <v>0</v>
      </c>
      <c r="I121" s="49"/>
      <c r="J121" s="196"/>
      <c r="K121" s="32"/>
      <c r="L121" s="196"/>
      <c r="M121" s="196"/>
      <c r="N121" s="197"/>
      <c r="O121" s="204">
        <f>Administrative!O121+'Buildings &amp; Grounds'!O121+'Sacred Life &amp; Worship'!O121+'Christian Formation'!O121+'Social Ministry'!O121+Other!O121</f>
        <v>0</v>
      </c>
      <c r="P121" s="273">
        <f t="shared" si="121"/>
        <v>0</v>
      </c>
      <c r="Q121" s="275">
        <f t="shared" si="122"/>
        <v>0</v>
      </c>
      <c r="R121" s="29">
        <f t="shared" si="123"/>
        <v>0</v>
      </c>
      <c r="S121" s="275">
        <f t="shared" si="124"/>
        <v>0</v>
      </c>
      <c r="T121" s="739"/>
      <c r="U121" s="740"/>
      <c r="W121" s="200"/>
      <c r="X121" s="204">
        <f>Administrative!X121+'Buildings &amp; Grounds'!X121+'Sacred Life &amp; Worship'!X121+'Christian Formation'!X121+'Social Ministry'!X121+Other!X121</f>
        <v>0</v>
      </c>
      <c r="Y121" s="204">
        <f>Administrative!Y121+'Buildings &amp; Grounds'!Y121+'Sacred Life &amp; Worship'!Y121+'Christian Formation'!Y121+'Social Ministry'!Y121+Other!Y121</f>
        <v>0</v>
      </c>
      <c r="Z121" s="204">
        <f>Administrative!Z121+'Buildings &amp; Grounds'!Z121+'Sacred Life &amp; Worship'!Z121+'Christian Formation'!Z121+'Social Ministry'!Z121+Other!Z121</f>
        <v>0</v>
      </c>
      <c r="AA121" s="204">
        <f>Administrative!AA121+'Buildings &amp; Grounds'!AA121+'Sacred Life &amp; Worship'!AA121+'Christian Formation'!AA121+'Social Ministry'!AA121+Other!AA121</f>
        <v>0</v>
      </c>
      <c r="AB121" s="204">
        <f>Administrative!AB121+'Buildings &amp; Grounds'!AB121+'Sacred Life &amp; Worship'!AB121+'Christian Formation'!AB121+'Social Ministry'!AB121+Other!AB121</f>
        <v>0</v>
      </c>
      <c r="AC121" s="204">
        <f>Administrative!AC121+'Buildings &amp; Grounds'!AC121+'Sacred Life &amp; Worship'!AC121+'Christian Formation'!AC121+'Social Ministry'!AC121+Other!AC121</f>
        <v>0</v>
      </c>
      <c r="AD121" s="204">
        <f>Administrative!AD121+'Buildings &amp; Grounds'!AD121+'Sacred Life &amp; Worship'!AD121+'Christian Formation'!AD121+'Social Ministry'!AD121+Other!AD121</f>
        <v>0</v>
      </c>
      <c r="AE121" s="204">
        <f>Administrative!AE121+'Buildings &amp; Grounds'!AE121+'Sacred Life &amp; Worship'!AE121+'Christian Formation'!AE121+'Social Ministry'!AE121+Other!AE121</f>
        <v>0</v>
      </c>
      <c r="AF121" s="204">
        <f>Administrative!AF121+'Buildings &amp; Grounds'!AF121+'Sacred Life &amp; Worship'!AF121+'Christian Formation'!AF121+'Social Ministry'!AF121+Other!AF121</f>
        <v>0</v>
      </c>
      <c r="AG121" s="204">
        <f>Administrative!AG121+'Buildings &amp; Grounds'!AG121+'Sacred Life &amp; Worship'!AG121+'Christian Formation'!AG121+'Social Ministry'!AG121+Other!AG121</f>
        <v>0</v>
      </c>
      <c r="AH121" s="204">
        <f>Administrative!AH121+'Buildings &amp; Grounds'!AH121+'Sacred Life &amp; Worship'!AH121+'Christian Formation'!AH121+'Social Ministry'!AH121+Other!AH121</f>
        <v>0</v>
      </c>
      <c r="AI121" s="204">
        <f>Administrative!AI121+'Buildings &amp; Grounds'!AI121+'Sacred Life &amp; Worship'!AI121+'Christian Formation'!AI121+'Social Ministry'!AI121+Other!AI121</f>
        <v>0</v>
      </c>
      <c r="AJ121" s="204">
        <f>Administrative!AJ121+'Buildings &amp; Grounds'!AJ121+'Sacred Life &amp; Worship'!AJ121+'Christian Formation'!AJ121+'Social Ministry'!AJ121+Other!AJ121</f>
        <v>0</v>
      </c>
      <c r="AK121" s="195" t="str">
        <f t="shared" si="125"/>
        <v>In Balance</v>
      </c>
    </row>
    <row r="122" spans="2:37" outlineLevel="2" x14ac:dyDescent="0.25">
      <c r="B122" s="172">
        <v>117</v>
      </c>
      <c r="C122" s="192">
        <v>4630</v>
      </c>
      <c r="D122" s="193" t="s">
        <v>613</v>
      </c>
      <c r="E122" s="204">
        <f>Administrative!E122+'Buildings &amp; Grounds'!E122+'Sacred Life &amp; Worship'!E122+'Christian Formation'!E122+'Social Ministry'!E122+Other!E122</f>
        <v>0</v>
      </c>
      <c r="F122" s="204">
        <f>Administrative!F122+'Buildings &amp; Grounds'!F122+'Sacred Life &amp; Worship'!F122+'Christian Formation'!F122+'Social Ministry'!F122+Other!F122</f>
        <v>0</v>
      </c>
      <c r="G122" s="204">
        <f>Administrative!G122+'Buildings &amp; Grounds'!G122+'Sacred Life &amp; Worship'!G122+'Christian Formation'!G122+'Social Ministry'!G122+Other!G122</f>
        <v>0</v>
      </c>
      <c r="H122" s="204">
        <f>Administrative!H122+'Buildings &amp; Grounds'!H122+'Sacred Life &amp; Worship'!H122+'Christian Formation'!H122+'Social Ministry'!H122+Other!H122</f>
        <v>0</v>
      </c>
      <c r="I122" s="49"/>
      <c r="J122" s="196"/>
      <c r="K122" s="32"/>
      <c r="L122" s="196"/>
      <c r="M122" s="196"/>
      <c r="N122" s="197"/>
      <c r="O122" s="204">
        <f>Administrative!O122+'Buildings &amp; Grounds'!O122+'Sacred Life &amp; Worship'!O122+'Christian Formation'!O122+'Social Ministry'!O122+Other!O122</f>
        <v>0</v>
      </c>
      <c r="P122" s="273">
        <f t="shared" si="121"/>
        <v>0</v>
      </c>
      <c r="Q122" s="275">
        <f t="shared" si="122"/>
        <v>0</v>
      </c>
      <c r="R122" s="29">
        <f t="shared" si="123"/>
        <v>0</v>
      </c>
      <c r="S122" s="275">
        <f t="shared" si="124"/>
        <v>0</v>
      </c>
      <c r="T122" s="739"/>
      <c r="U122" s="740"/>
      <c r="W122" s="200"/>
      <c r="X122" s="204">
        <f>Administrative!X122+'Buildings &amp; Grounds'!X122+'Sacred Life &amp; Worship'!X122+'Christian Formation'!X122+'Social Ministry'!X122+Other!X122</f>
        <v>0</v>
      </c>
      <c r="Y122" s="204">
        <f>Administrative!Y122+'Buildings &amp; Grounds'!Y122+'Sacred Life &amp; Worship'!Y122+'Christian Formation'!Y122+'Social Ministry'!Y122+Other!Y122</f>
        <v>0</v>
      </c>
      <c r="Z122" s="204">
        <f>Administrative!Z122+'Buildings &amp; Grounds'!Z122+'Sacred Life &amp; Worship'!Z122+'Christian Formation'!Z122+'Social Ministry'!Z122+Other!Z122</f>
        <v>0</v>
      </c>
      <c r="AA122" s="204">
        <f>Administrative!AA122+'Buildings &amp; Grounds'!AA122+'Sacred Life &amp; Worship'!AA122+'Christian Formation'!AA122+'Social Ministry'!AA122+Other!AA122</f>
        <v>0</v>
      </c>
      <c r="AB122" s="204">
        <f>Administrative!AB122+'Buildings &amp; Grounds'!AB122+'Sacred Life &amp; Worship'!AB122+'Christian Formation'!AB122+'Social Ministry'!AB122+Other!AB122</f>
        <v>0</v>
      </c>
      <c r="AC122" s="204">
        <f>Administrative!AC122+'Buildings &amp; Grounds'!AC122+'Sacred Life &amp; Worship'!AC122+'Christian Formation'!AC122+'Social Ministry'!AC122+Other!AC122</f>
        <v>0</v>
      </c>
      <c r="AD122" s="204">
        <f>Administrative!AD122+'Buildings &amp; Grounds'!AD122+'Sacred Life &amp; Worship'!AD122+'Christian Formation'!AD122+'Social Ministry'!AD122+Other!AD122</f>
        <v>0</v>
      </c>
      <c r="AE122" s="204">
        <f>Administrative!AE122+'Buildings &amp; Grounds'!AE122+'Sacred Life &amp; Worship'!AE122+'Christian Formation'!AE122+'Social Ministry'!AE122+Other!AE122</f>
        <v>0</v>
      </c>
      <c r="AF122" s="204">
        <f>Administrative!AF122+'Buildings &amp; Grounds'!AF122+'Sacred Life &amp; Worship'!AF122+'Christian Formation'!AF122+'Social Ministry'!AF122+Other!AF122</f>
        <v>0</v>
      </c>
      <c r="AG122" s="204">
        <f>Administrative!AG122+'Buildings &amp; Grounds'!AG122+'Sacred Life &amp; Worship'!AG122+'Christian Formation'!AG122+'Social Ministry'!AG122+Other!AG122</f>
        <v>0</v>
      </c>
      <c r="AH122" s="204">
        <f>Administrative!AH122+'Buildings &amp; Grounds'!AH122+'Sacred Life &amp; Worship'!AH122+'Christian Formation'!AH122+'Social Ministry'!AH122+Other!AH122</f>
        <v>0</v>
      </c>
      <c r="AI122" s="204">
        <f>Administrative!AI122+'Buildings &amp; Grounds'!AI122+'Sacred Life &amp; Worship'!AI122+'Christian Formation'!AI122+'Social Ministry'!AI122+Other!AI122</f>
        <v>0</v>
      </c>
      <c r="AJ122" s="204">
        <f>Administrative!AJ122+'Buildings &amp; Grounds'!AJ122+'Sacred Life &amp; Worship'!AJ122+'Christian Formation'!AJ122+'Social Ministry'!AJ122+Other!AJ122</f>
        <v>0</v>
      </c>
      <c r="AK122" s="195" t="str">
        <f t="shared" si="125"/>
        <v>In Balance</v>
      </c>
    </row>
    <row r="123" spans="2:37" outlineLevel="2" x14ac:dyDescent="0.25">
      <c r="B123" s="172">
        <v>118</v>
      </c>
      <c r="C123" s="192">
        <v>4640</v>
      </c>
      <c r="D123" s="193" t="s">
        <v>612</v>
      </c>
      <c r="E123" s="204">
        <f>Administrative!E123+'Buildings &amp; Grounds'!E123+'Sacred Life &amp; Worship'!E123+'Christian Formation'!E123+'Social Ministry'!E123+Other!E123</f>
        <v>0</v>
      </c>
      <c r="F123" s="204">
        <f>Administrative!F123+'Buildings &amp; Grounds'!F123+'Sacred Life &amp; Worship'!F123+'Christian Formation'!F123+'Social Ministry'!F123+Other!F123</f>
        <v>0</v>
      </c>
      <c r="G123" s="204">
        <f>Administrative!G123+'Buildings &amp; Grounds'!G123+'Sacred Life &amp; Worship'!G123+'Christian Formation'!G123+'Social Ministry'!G123+Other!G123</f>
        <v>0</v>
      </c>
      <c r="H123" s="204">
        <f>Administrative!H123+'Buildings &amp; Grounds'!H123+'Sacred Life &amp; Worship'!H123+'Christian Formation'!H123+'Social Ministry'!H123+Other!H123</f>
        <v>0</v>
      </c>
      <c r="I123" s="49"/>
      <c r="J123" s="196"/>
      <c r="K123" s="32"/>
      <c r="L123" s="196"/>
      <c r="M123" s="196"/>
      <c r="N123" s="197"/>
      <c r="O123" s="204">
        <f>Administrative!O123+'Buildings &amp; Grounds'!O123+'Sacred Life &amp; Worship'!O123+'Christian Formation'!O123+'Social Ministry'!O123+Other!O123</f>
        <v>0</v>
      </c>
      <c r="P123" s="273">
        <f t="shared" si="121"/>
        <v>0</v>
      </c>
      <c r="Q123" s="275">
        <f t="shared" si="122"/>
        <v>0</v>
      </c>
      <c r="R123" s="29">
        <f t="shared" si="123"/>
        <v>0</v>
      </c>
      <c r="S123" s="275">
        <f t="shared" si="124"/>
        <v>0</v>
      </c>
      <c r="T123" s="739"/>
      <c r="U123" s="740"/>
      <c r="W123" s="200"/>
      <c r="X123" s="204">
        <f>Administrative!X123+'Buildings &amp; Grounds'!X123+'Sacred Life &amp; Worship'!X123+'Christian Formation'!X123+'Social Ministry'!X123+Other!X123</f>
        <v>0</v>
      </c>
      <c r="Y123" s="204">
        <f>Administrative!Y123+'Buildings &amp; Grounds'!Y123+'Sacred Life &amp; Worship'!Y123+'Christian Formation'!Y123+'Social Ministry'!Y123+Other!Y123</f>
        <v>0</v>
      </c>
      <c r="Z123" s="204">
        <f>Administrative!Z123+'Buildings &amp; Grounds'!Z123+'Sacred Life &amp; Worship'!Z123+'Christian Formation'!Z123+'Social Ministry'!Z123+Other!Z123</f>
        <v>0</v>
      </c>
      <c r="AA123" s="204">
        <f>Administrative!AA123+'Buildings &amp; Grounds'!AA123+'Sacred Life &amp; Worship'!AA123+'Christian Formation'!AA123+'Social Ministry'!AA123+Other!AA123</f>
        <v>0</v>
      </c>
      <c r="AB123" s="204">
        <f>Administrative!AB123+'Buildings &amp; Grounds'!AB123+'Sacred Life &amp; Worship'!AB123+'Christian Formation'!AB123+'Social Ministry'!AB123+Other!AB123</f>
        <v>0</v>
      </c>
      <c r="AC123" s="204">
        <f>Administrative!AC123+'Buildings &amp; Grounds'!AC123+'Sacred Life &amp; Worship'!AC123+'Christian Formation'!AC123+'Social Ministry'!AC123+Other!AC123</f>
        <v>0</v>
      </c>
      <c r="AD123" s="204">
        <f>Administrative!AD123+'Buildings &amp; Grounds'!AD123+'Sacred Life &amp; Worship'!AD123+'Christian Formation'!AD123+'Social Ministry'!AD123+Other!AD123</f>
        <v>0</v>
      </c>
      <c r="AE123" s="204">
        <f>Administrative!AE123+'Buildings &amp; Grounds'!AE123+'Sacred Life &amp; Worship'!AE123+'Christian Formation'!AE123+'Social Ministry'!AE123+Other!AE123</f>
        <v>0</v>
      </c>
      <c r="AF123" s="204">
        <f>Administrative!AF123+'Buildings &amp; Grounds'!AF123+'Sacred Life &amp; Worship'!AF123+'Christian Formation'!AF123+'Social Ministry'!AF123+Other!AF123</f>
        <v>0</v>
      </c>
      <c r="AG123" s="204">
        <f>Administrative!AG123+'Buildings &amp; Grounds'!AG123+'Sacred Life &amp; Worship'!AG123+'Christian Formation'!AG123+'Social Ministry'!AG123+Other!AG123</f>
        <v>0</v>
      </c>
      <c r="AH123" s="204">
        <f>Administrative!AH123+'Buildings &amp; Grounds'!AH123+'Sacred Life &amp; Worship'!AH123+'Christian Formation'!AH123+'Social Ministry'!AH123+Other!AH123</f>
        <v>0</v>
      </c>
      <c r="AI123" s="204">
        <f>Administrative!AI123+'Buildings &amp; Grounds'!AI123+'Sacred Life &amp; Worship'!AI123+'Christian Formation'!AI123+'Social Ministry'!AI123+Other!AI123</f>
        <v>0</v>
      </c>
      <c r="AJ123" s="204">
        <f>Administrative!AJ123+'Buildings &amp; Grounds'!AJ123+'Sacred Life &amp; Worship'!AJ123+'Christian Formation'!AJ123+'Social Ministry'!AJ123+Other!AJ123</f>
        <v>0</v>
      </c>
      <c r="AK123" s="195" t="str">
        <f t="shared" si="125"/>
        <v>In Balance</v>
      </c>
    </row>
    <row r="124" spans="2:37" outlineLevel="2" x14ac:dyDescent="0.25">
      <c r="B124" s="172">
        <v>119</v>
      </c>
      <c r="C124" s="192">
        <v>4660</v>
      </c>
      <c r="D124" s="193" t="s">
        <v>611</v>
      </c>
      <c r="E124" s="204">
        <f>Administrative!E124+'Buildings &amp; Grounds'!E124+'Sacred Life &amp; Worship'!E124+'Christian Formation'!E124+'Social Ministry'!E124+Other!E124</f>
        <v>0</v>
      </c>
      <c r="F124" s="204">
        <f>Administrative!F124+'Buildings &amp; Grounds'!F124+'Sacred Life &amp; Worship'!F124+'Christian Formation'!F124+'Social Ministry'!F124+Other!F124</f>
        <v>0</v>
      </c>
      <c r="G124" s="204">
        <f>Administrative!G124+'Buildings &amp; Grounds'!G124+'Sacred Life &amp; Worship'!G124+'Christian Formation'!G124+'Social Ministry'!G124+Other!G124</f>
        <v>0</v>
      </c>
      <c r="H124" s="204">
        <f>Administrative!H124+'Buildings &amp; Grounds'!H124+'Sacred Life &amp; Worship'!H124+'Christian Formation'!H124+'Social Ministry'!H124+Other!H124</f>
        <v>0</v>
      </c>
      <c r="I124" s="49"/>
      <c r="J124" s="196"/>
      <c r="K124" s="32"/>
      <c r="L124" s="196"/>
      <c r="M124" s="196"/>
      <c r="N124" s="197"/>
      <c r="O124" s="204">
        <f>Administrative!O124+'Buildings &amp; Grounds'!O124+'Sacred Life &amp; Worship'!O124+'Christian Formation'!O124+'Social Ministry'!O124+Other!O124</f>
        <v>0</v>
      </c>
      <c r="P124" s="273">
        <f t="shared" si="121"/>
        <v>0</v>
      </c>
      <c r="Q124" s="275">
        <f t="shared" si="122"/>
        <v>0</v>
      </c>
      <c r="R124" s="29">
        <f t="shared" si="123"/>
        <v>0</v>
      </c>
      <c r="S124" s="275">
        <f t="shared" si="124"/>
        <v>0</v>
      </c>
      <c r="T124" s="739"/>
      <c r="U124" s="740"/>
      <c r="W124" s="200"/>
      <c r="X124" s="204">
        <f>Administrative!X124+'Buildings &amp; Grounds'!X124+'Sacred Life &amp; Worship'!X124+'Christian Formation'!X124+'Social Ministry'!X124+Other!X124</f>
        <v>0</v>
      </c>
      <c r="Y124" s="204">
        <f>Administrative!Y124+'Buildings &amp; Grounds'!Y124+'Sacred Life &amp; Worship'!Y124+'Christian Formation'!Y124+'Social Ministry'!Y124+Other!Y124</f>
        <v>0</v>
      </c>
      <c r="Z124" s="204">
        <f>Administrative!Z124+'Buildings &amp; Grounds'!Z124+'Sacred Life &amp; Worship'!Z124+'Christian Formation'!Z124+'Social Ministry'!Z124+Other!Z124</f>
        <v>0</v>
      </c>
      <c r="AA124" s="204">
        <f>Administrative!AA124+'Buildings &amp; Grounds'!AA124+'Sacred Life &amp; Worship'!AA124+'Christian Formation'!AA124+'Social Ministry'!AA124+Other!AA124</f>
        <v>0</v>
      </c>
      <c r="AB124" s="204">
        <f>Administrative!AB124+'Buildings &amp; Grounds'!AB124+'Sacred Life &amp; Worship'!AB124+'Christian Formation'!AB124+'Social Ministry'!AB124+Other!AB124</f>
        <v>0</v>
      </c>
      <c r="AC124" s="204">
        <f>Administrative!AC124+'Buildings &amp; Grounds'!AC124+'Sacred Life &amp; Worship'!AC124+'Christian Formation'!AC124+'Social Ministry'!AC124+Other!AC124</f>
        <v>0</v>
      </c>
      <c r="AD124" s="204">
        <f>Administrative!AD124+'Buildings &amp; Grounds'!AD124+'Sacred Life &amp; Worship'!AD124+'Christian Formation'!AD124+'Social Ministry'!AD124+Other!AD124</f>
        <v>0</v>
      </c>
      <c r="AE124" s="204">
        <f>Administrative!AE124+'Buildings &amp; Grounds'!AE124+'Sacred Life &amp; Worship'!AE124+'Christian Formation'!AE124+'Social Ministry'!AE124+Other!AE124</f>
        <v>0</v>
      </c>
      <c r="AF124" s="204">
        <f>Administrative!AF124+'Buildings &amp; Grounds'!AF124+'Sacred Life &amp; Worship'!AF124+'Christian Formation'!AF124+'Social Ministry'!AF124+Other!AF124</f>
        <v>0</v>
      </c>
      <c r="AG124" s="204">
        <f>Administrative!AG124+'Buildings &amp; Grounds'!AG124+'Sacred Life &amp; Worship'!AG124+'Christian Formation'!AG124+'Social Ministry'!AG124+Other!AG124</f>
        <v>0</v>
      </c>
      <c r="AH124" s="204">
        <f>Administrative!AH124+'Buildings &amp; Grounds'!AH124+'Sacred Life &amp; Worship'!AH124+'Christian Formation'!AH124+'Social Ministry'!AH124+Other!AH124</f>
        <v>0</v>
      </c>
      <c r="AI124" s="204">
        <f>Administrative!AI124+'Buildings &amp; Grounds'!AI124+'Sacred Life &amp; Worship'!AI124+'Christian Formation'!AI124+'Social Ministry'!AI124+Other!AI124</f>
        <v>0</v>
      </c>
      <c r="AJ124" s="204">
        <f>Administrative!AJ124+'Buildings &amp; Grounds'!AJ124+'Sacred Life &amp; Worship'!AJ124+'Christian Formation'!AJ124+'Social Ministry'!AJ124+Other!AJ124</f>
        <v>0</v>
      </c>
      <c r="AK124" s="195" t="str">
        <f t="shared" si="125"/>
        <v>In Balance</v>
      </c>
    </row>
    <row r="125" spans="2:37" outlineLevel="2" x14ac:dyDescent="0.25">
      <c r="B125" s="172">
        <v>120</v>
      </c>
      <c r="C125" s="192">
        <v>4670</v>
      </c>
      <c r="D125" s="193" t="s">
        <v>610</v>
      </c>
      <c r="E125" s="204">
        <f>Administrative!E125+'Buildings &amp; Grounds'!E125+'Sacred Life &amp; Worship'!E125+'Christian Formation'!E125+'Social Ministry'!E125+Other!E125</f>
        <v>0</v>
      </c>
      <c r="F125" s="204">
        <f>Administrative!F125+'Buildings &amp; Grounds'!F125+'Sacred Life &amp; Worship'!F125+'Christian Formation'!F125+'Social Ministry'!F125+Other!F125</f>
        <v>0</v>
      </c>
      <c r="G125" s="204">
        <f>Administrative!G125+'Buildings &amp; Grounds'!G125+'Sacred Life &amp; Worship'!G125+'Christian Formation'!G125+'Social Ministry'!G125+Other!G125</f>
        <v>0</v>
      </c>
      <c r="H125" s="204">
        <f>Administrative!H125+'Buildings &amp; Grounds'!H125+'Sacred Life &amp; Worship'!H125+'Christian Formation'!H125+'Social Ministry'!H125+Other!H125</f>
        <v>0</v>
      </c>
      <c r="I125" s="49"/>
      <c r="J125" s="196"/>
      <c r="K125" s="32"/>
      <c r="L125" s="196"/>
      <c r="M125" s="196"/>
      <c r="N125" s="197"/>
      <c r="O125" s="204">
        <f>Administrative!O125+'Buildings &amp; Grounds'!O125+'Sacred Life &amp; Worship'!O125+'Christian Formation'!O125+'Social Ministry'!O125+Other!O125</f>
        <v>0</v>
      </c>
      <c r="P125" s="273">
        <f t="shared" si="121"/>
        <v>0</v>
      </c>
      <c r="Q125" s="275">
        <f t="shared" si="122"/>
        <v>0</v>
      </c>
      <c r="R125" s="29">
        <f t="shared" si="123"/>
        <v>0</v>
      </c>
      <c r="S125" s="275">
        <f t="shared" si="124"/>
        <v>0</v>
      </c>
      <c r="T125" s="739"/>
      <c r="U125" s="740"/>
      <c r="W125" s="200"/>
      <c r="X125" s="204">
        <f>Administrative!X125+'Buildings &amp; Grounds'!X125+'Sacred Life &amp; Worship'!X125+'Christian Formation'!X125+'Social Ministry'!X125+Other!X125</f>
        <v>0</v>
      </c>
      <c r="Y125" s="204">
        <f>Administrative!Y125+'Buildings &amp; Grounds'!Y125+'Sacred Life &amp; Worship'!Y125+'Christian Formation'!Y125+'Social Ministry'!Y125+Other!Y125</f>
        <v>0</v>
      </c>
      <c r="Z125" s="204">
        <f>Administrative!Z125+'Buildings &amp; Grounds'!Z125+'Sacred Life &amp; Worship'!Z125+'Christian Formation'!Z125+'Social Ministry'!Z125+Other!Z125</f>
        <v>0</v>
      </c>
      <c r="AA125" s="204">
        <f>Administrative!AA125+'Buildings &amp; Grounds'!AA125+'Sacred Life &amp; Worship'!AA125+'Christian Formation'!AA125+'Social Ministry'!AA125+Other!AA125</f>
        <v>0</v>
      </c>
      <c r="AB125" s="204">
        <f>Administrative!AB125+'Buildings &amp; Grounds'!AB125+'Sacred Life &amp; Worship'!AB125+'Christian Formation'!AB125+'Social Ministry'!AB125+Other!AB125</f>
        <v>0</v>
      </c>
      <c r="AC125" s="204">
        <f>Administrative!AC125+'Buildings &amp; Grounds'!AC125+'Sacred Life &amp; Worship'!AC125+'Christian Formation'!AC125+'Social Ministry'!AC125+Other!AC125</f>
        <v>0</v>
      </c>
      <c r="AD125" s="204">
        <f>Administrative!AD125+'Buildings &amp; Grounds'!AD125+'Sacred Life &amp; Worship'!AD125+'Christian Formation'!AD125+'Social Ministry'!AD125+Other!AD125</f>
        <v>0</v>
      </c>
      <c r="AE125" s="204">
        <f>Administrative!AE125+'Buildings &amp; Grounds'!AE125+'Sacred Life &amp; Worship'!AE125+'Christian Formation'!AE125+'Social Ministry'!AE125+Other!AE125</f>
        <v>0</v>
      </c>
      <c r="AF125" s="204">
        <f>Administrative!AF125+'Buildings &amp; Grounds'!AF125+'Sacred Life &amp; Worship'!AF125+'Christian Formation'!AF125+'Social Ministry'!AF125+Other!AF125</f>
        <v>0</v>
      </c>
      <c r="AG125" s="204">
        <f>Administrative!AG125+'Buildings &amp; Grounds'!AG125+'Sacred Life &amp; Worship'!AG125+'Christian Formation'!AG125+'Social Ministry'!AG125+Other!AG125</f>
        <v>0</v>
      </c>
      <c r="AH125" s="204">
        <f>Administrative!AH125+'Buildings &amp; Grounds'!AH125+'Sacred Life &amp; Worship'!AH125+'Christian Formation'!AH125+'Social Ministry'!AH125+Other!AH125</f>
        <v>0</v>
      </c>
      <c r="AI125" s="204">
        <f>Administrative!AI125+'Buildings &amp; Grounds'!AI125+'Sacred Life &amp; Worship'!AI125+'Christian Formation'!AI125+'Social Ministry'!AI125+Other!AI125</f>
        <v>0</v>
      </c>
      <c r="AJ125" s="204">
        <f>Administrative!AJ125+'Buildings &amp; Grounds'!AJ125+'Sacred Life &amp; Worship'!AJ125+'Christian Formation'!AJ125+'Social Ministry'!AJ125+Other!AJ125</f>
        <v>0</v>
      </c>
      <c r="AK125" s="195" t="str">
        <f t="shared" si="125"/>
        <v>In Balance</v>
      </c>
    </row>
    <row r="126" spans="2:37" outlineLevel="2" x14ac:dyDescent="0.25">
      <c r="B126" s="172">
        <v>121</v>
      </c>
      <c r="C126" s="192">
        <v>4680.1000000000004</v>
      </c>
      <c r="D126" s="193" t="s">
        <v>697</v>
      </c>
      <c r="E126" s="204">
        <f>Administrative!E126+'Buildings &amp; Grounds'!E126+'Sacred Life &amp; Worship'!E126+'Christian Formation'!E126+'Social Ministry'!E126+Other!E126</f>
        <v>0</v>
      </c>
      <c r="F126" s="204">
        <f>Administrative!F126+'Buildings &amp; Grounds'!F126+'Sacred Life &amp; Worship'!F126+'Christian Formation'!F126+'Social Ministry'!F126+Other!F126</f>
        <v>0</v>
      </c>
      <c r="G126" s="204">
        <f>Administrative!G126+'Buildings &amp; Grounds'!G126+'Sacred Life &amp; Worship'!G126+'Christian Formation'!G126+'Social Ministry'!G126+Other!G126</f>
        <v>0</v>
      </c>
      <c r="H126" s="204">
        <f>Administrative!H126+'Buildings &amp; Grounds'!H126+'Sacred Life &amp; Worship'!H126+'Christian Formation'!H126+'Social Ministry'!H126+Other!H126</f>
        <v>0</v>
      </c>
      <c r="I126" s="49"/>
      <c r="J126" s="196"/>
      <c r="K126" s="32"/>
      <c r="L126" s="196"/>
      <c r="M126" s="196"/>
      <c r="N126" s="197"/>
      <c r="O126" s="204">
        <f>Administrative!O126+'Buildings &amp; Grounds'!O126+'Sacred Life &amp; Worship'!O126+'Christian Formation'!O126+'Social Ministry'!O126+Other!O126</f>
        <v>0</v>
      </c>
      <c r="P126" s="273">
        <f t="shared" si="121"/>
        <v>0</v>
      </c>
      <c r="Q126" s="275">
        <f t="shared" si="122"/>
        <v>0</v>
      </c>
      <c r="R126" s="29">
        <f t="shared" si="123"/>
        <v>0</v>
      </c>
      <c r="S126" s="275">
        <f t="shared" si="124"/>
        <v>0</v>
      </c>
      <c r="T126" s="739"/>
      <c r="U126" s="740"/>
      <c r="W126" s="200"/>
      <c r="X126" s="204">
        <f>Administrative!X126+'Buildings &amp; Grounds'!X126+'Sacred Life &amp; Worship'!X126+'Christian Formation'!X126+'Social Ministry'!X126+Other!X126</f>
        <v>0</v>
      </c>
      <c r="Y126" s="204">
        <f>Administrative!Y126+'Buildings &amp; Grounds'!Y126+'Sacred Life &amp; Worship'!Y126+'Christian Formation'!Y126+'Social Ministry'!Y126+Other!Y126</f>
        <v>0</v>
      </c>
      <c r="Z126" s="204">
        <f>Administrative!Z126+'Buildings &amp; Grounds'!Z126+'Sacred Life &amp; Worship'!Z126+'Christian Formation'!Z126+'Social Ministry'!Z126+Other!Z126</f>
        <v>0</v>
      </c>
      <c r="AA126" s="204">
        <f>Administrative!AA126+'Buildings &amp; Grounds'!AA126+'Sacred Life &amp; Worship'!AA126+'Christian Formation'!AA126+'Social Ministry'!AA126+Other!AA126</f>
        <v>0</v>
      </c>
      <c r="AB126" s="204">
        <f>Administrative!AB126+'Buildings &amp; Grounds'!AB126+'Sacred Life &amp; Worship'!AB126+'Christian Formation'!AB126+'Social Ministry'!AB126+Other!AB126</f>
        <v>0</v>
      </c>
      <c r="AC126" s="204">
        <f>Administrative!AC126+'Buildings &amp; Grounds'!AC126+'Sacred Life &amp; Worship'!AC126+'Christian Formation'!AC126+'Social Ministry'!AC126+Other!AC126</f>
        <v>0</v>
      </c>
      <c r="AD126" s="204">
        <f>Administrative!AD126+'Buildings &amp; Grounds'!AD126+'Sacred Life &amp; Worship'!AD126+'Christian Formation'!AD126+'Social Ministry'!AD126+Other!AD126</f>
        <v>0</v>
      </c>
      <c r="AE126" s="204">
        <f>Administrative!AE126+'Buildings &amp; Grounds'!AE126+'Sacred Life &amp; Worship'!AE126+'Christian Formation'!AE126+'Social Ministry'!AE126+Other!AE126</f>
        <v>0</v>
      </c>
      <c r="AF126" s="204">
        <f>Administrative!AF126+'Buildings &amp; Grounds'!AF126+'Sacred Life &amp; Worship'!AF126+'Christian Formation'!AF126+'Social Ministry'!AF126+Other!AF126</f>
        <v>0</v>
      </c>
      <c r="AG126" s="204">
        <f>Administrative!AG126+'Buildings &amp; Grounds'!AG126+'Sacred Life &amp; Worship'!AG126+'Christian Formation'!AG126+'Social Ministry'!AG126+Other!AG126</f>
        <v>0</v>
      </c>
      <c r="AH126" s="204">
        <f>Administrative!AH126+'Buildings &amp; Grounds'!AH126+'Sacred Life &amp; Worship'!AH126+'Christian Formation'!AH126+'Social Ministry'!AH126+Other!AH126</f>
        <v>0</v>
      </c>
      <c r="AI126" s="204">
        <f>Administrative!AI126+'Buildings &amp; Grounds'!AI126+'Sacred Life &amp; Worship'!AI126+'Christian Formation'!AI126+'Social Ministry'!AI126+Other!AI126</f>
        <v>0</v>
      </c>
      <c r="AJ126" s="204">
        <f>Administrative!AJ126+'Buildings &amp; Grounds'!AJ126+'Sacred Life &amp; Worship'!AJ126+'Christian Formation'!AJ126+'Social Ministry'!AJ126+Other!AJ126</f>
        <v>0</v>
      </c>
      <c r="AK126" s="195" t="str">
        <f t="shared" si="125"/>
        <v>In Balance</v>
      </c>
    </row>
    <row r="127" spans="2:37" s="243" customFormat="1" ht="13.5" customHeight="1" outlineLevel="2" x14ac:dyDescent="0.2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25">
      <c r="B128" s="172">
        <v>123</v>
      </c>
      <c r="C128" s="87">
        <v>4680</v>
      </c>
      <c r="D128" s="40" t="s">
        <v>934</v>
      </c>
      <c r="E128" s="40">
        <f>SUM(E126:E127)</f>
        <v>0</v>
      </c>
      <c r="F128" s="40">
        <f>SUM(F126:F127)</f>
        <v>0</v>
      </c>
      <c r="G128" s="40">
        <f>SUM(G126:G127)</f>
        <v>0</v>
      </c>
      <c r="H128" s="40">
        <f>IFERROR(($G128/'FY 2026-27 Budget Summary'!$F$8)*12, 0)</f>
        <v>0</v>
      </c>
      <c r="I128" s="45"/>
      <c r="J128" s="236"/>
      <c r="K128" s="46"/>
      <c r="L128" s="40"/>
      <c r="M128" s="40"/>
      <c r="N128" s="237"/>
      <c r="O128" s="40">
        <f>SUM(O126:O127)</f>
        <v>0</v>
      </c>
      <c r="P128" s="40">
        <f>SUM(P126:P127)</f>
        <v>0</v>
      </c>
      <c r="Q128" s="46">
        <f t="shared" ref="Q128" si="126">IFERROR(P128/H128, 0)</f>
        <v>0</v>
      </c>
      <c r="R128" s="40">
        <f>SUM(R126:R127)</f>
        <v>0</v>
      </c>
      <c r="S128" s="46">
        <f t="shared" ref="S128" si="127">IFERROR(R128/F128, 0)</f>
        <v>0</v>
      </c>
      <c r="T128" s="235"/>
      <c r="U128" s="238"/>
      <c r="W128" s="239"/>
      <c r="X128" s="240">
        <f>X126+X127</f>
        <v>0</v>
      </c>
      <c r="Y128" s="240">
        <f t="shared" ref="Y128:AJ128" si="128">Y126+Y127</f>
        <v>0</v>
      </c>
      <c r="Z128" s="240">
        <f t="shared" si="128"/>
        <v>0</v>
      </c>
      <c r="AA128" s="240">
        <f t="shared" si="128"/>
        <v>0</v>
      </c>
      <c r="AB128" s="240">
        <f t="shared" si="128"/>
        <v>0</v>
      </c>
      <c r="AC128" s="240">
        <f t="shared" si="128"/>
        <v>0</v>
      </c>
      <c r="AD128" s="240">
        <f t="shared" si="128"/>
        <v>0</v>
      </c>
      <c r="AE128" s="240">
        <f t="shared" si="128"/>
        <v>0</v>
      </c>
      <c r="AF128" s="240">
        <f t="shared" si="128"/>
        <v>0</v>
      </c>
      <c r="AG128" s="240">
        <f t="shared" si="128"/>
        <v>0</v>
      </c>
      <c r="AH128" s="240">
        <f t="shared" si="128"/>
        <v>0</v>
      </c>
      <c r="AI128" s="240">
        <f t="shared" si="128"/>
        <v>0</v>
      </c>
      <c r="AJ128" s="240">
        <f t="shared" si="128"/>
        <v>0</v>
      </c>
      <c r="AK128" s="241" t="str">
        <f t="shared" si="125"/>
        <v>In Balance</v>
      </c>
    </row>
    <row r="129" spans="2:37" outlineLevel="2" x14ac:dyDescent="0.25">
      <c r="B129" s="172">
        <v>124</v>
      </c>
      <c r="C129" s="192">
        <v>4710</v>
      </c>
      <c r="D129" s="193" t="s">
        <v>609</v>
      </c>
      <c r="E129" s="204">
        <f>Administrative!E129+'Buildings &amp; Grounds'!E129+'Sacred Life &amp; Worship'!E129+'Christian Formation'!E129+'Social Ministry'!E129+Other!E129</f>
        <v>0</v>
      </c>
      <c r="F129" s="204">
        <f>Administrative!F129+'Buildings &amp; Grounds'!F129+'Sacred Life &amp; Worship'!F129+'Christian Formation'!F129+'Social Ministry'!F129+Other!F129</f>
        <v>0</v>
      </c>
      <c r="G129" s="204">
        <f>Administrative!G129+'Buildings &amp; Grounds'!G129+'Sacred Life &amp; Worship'!G129+'Christian Formation'!G129+'Social Ministry'!G129+Other!G129</f>
        <v>0</v>
      </c>
      <c r="H129" s="204">
        <f>Administrative!H129+'Buildings &amp; Grounds'!H129+'Sacred Life &amp; Worship'!H129+'Christian Formation'!H129+'Social Ministry'!H129+Other!H129</f>
        <v>0</v>
      </c>
      <c r="I129" s="49"/>
      <c r="J129" s="196"/>
      <c r="K129" s="32"/>
      <c r="L129" s="196"/>
      <c r="M129" s="196"/>
      <c r="N129" s="197"/>
      <c r="O129" s="204">
        <f>Administrative!O129+'Buildings &amp; Grounds'!O129+'Sacred Life &amp; Worship'!O129+'Christian Formation'!O129+'Social Ministry'!O129+Other!O129</f>
        <v>0</v>
      </c>
      <c r="P129" s="273">
        <f t="shared" ref="P129:P135" si="129">ROUND(($O129-$H129),0)</f>
        <v>0</v>
      </c>
      <c r="Q129" s="275">
        <f t="shared" ref="Q129:Q135" si="130">IFERROR(P129/H129, 0)</f>
        <v>0</v>
      </c>
      <c r="R129" s="29">
        <f t="shared" ref="R129:R135" si="131">ROUND(($O129-$F129),0)</f>
        <v>0</v>
      </c>
      <c r="S129" s="275">
        <f t="shared" ref="S129:S135" si="132">IFERROR(R129/F129, 0)</f>
        <v>0</v>
      </c>
      <c r="T129" s="739"/>
      <c r="U129" s="740"/>
      <c r="W129" s="200"/>
      <c r="X129" s="204">
        <f>Administrative!X129+'Buildings &amp; Grounds'!X129+'Sacred Life &amp; Worship'!X129+'Christian Formation'!X129+'Social Ministry'!X129+Other!X129</f>
        <v>0</v>
      </c>
      <c r="Y129" s="204">
        <f>Administrative!Y129+'Buildings &amp; Grounds'!Y129+'Sacred Life &amp; Worship'!Y129+'Christian Formation'!Y129+'Social Ministry'!Y129+Other!Y129</f>
        <v>0</v>
      </c>
      <c r="Z129" s="204">
        <f>Administrative!Z129+'Buildings &amp; Grounds'!Z129+'Sacred Life &amp; Worship'!Z129+'Christian Formation'!Z129+'Social Ministry'!Z129+Other!Z129</f>
        <v>0</v>
      </c>
      <c r="AA129" s="204">
        <f>Administrative!AA129+'Buildings &amp; Grounds'!AA129+'Sacred Life &amp; Worship'!AA129+'Christian Formation'!AA129+'Social Ministry'!AA129+Other!AA129</f>
        <v>0</v>
      </c>
      <c r="AB129" s="204">
        <f>Administrative!AB129+'Buildings &amp; Grounds'!AB129+'Sacred Life &amp; Worship'!AB129+'Christian Formation'!AB129+'Social Ministry'!AB129+Other!AB129</f>
        <v>0</v>
      </c>
      <c r="AC129" s="204">
        <f>Administrative!AC129+'Buildings &amp; Grounds'!AC129+'Sacred Life &amp; Worship'!AC129+'Christian Formation'!AC129+'Social Ministry'!AC129+Other!AC129</f>
        <v>0</v>
      </c>
      <c r="AD129" s="204">
        <f>Administrative!AD129+'Buildings &amp; Grounds'!AD129+'Sacred Life &amp; Worship'!AD129+'Christian Formation'!AD129+'Social Ministry'!AD129+Other!AD129</f>
        <v>0</v>
      </c>
      <c r="AE129" s="204">
        <f>Administrative!AE129+'Buildings &amp; Grounds'!AE129+'Sacred Life &amp; Worship'!AE129+'Christian Formation'!AE129+'Social Ministry'!AE129+Other!AE129</f>
        <v>0</v>
      </c>
      <c r="AF129" s="204">
        <f>Administrative!AF129+'Buildings &amp; Grounds'!AF129+'Sacred Life &amp; Worship'!AF129+'Christian Formation'!AF129+'Social Ministry'!AF129+Other!AF129</f>
        <v>0</v>
      </c>
      <c r="AG129" s="204">
        <f>Administrative!AG129+'Buildings &amp; Grounds'!AG129+'Sacred Life &amp; Worship'!AG129+'Christian Formation'!AG129+'Social Ministry'!AG129+Other!AG129</f>
        <v>0</v>
      </c>
      <c r="AH129" s="204">
        <f>Administrative!AH129+'Buildings &amp; Grounds'!AH129+'Sacred Life &amp; Worship'!AH129+'Christian Formation'!AH129+'Social Ministry'!AH129+Other!AH129</f>
        <v>0</v>
      </c>
      <c r="AI129" s="204">
        <f>Administrative!AI129+'Buildings &amp; Grounds'!AI129+'Sacred Life &amp; Worship'!AI129+'Christian Formation'!AI129+'Social Ministry'!AI129+Other!AI129</f>
        <v>0</v>
      </c>
      <c r="AJ129" s="204">
        <f>Administrative!AJ129+'Buildings &amp; Grounds'!AJ129+'Sacred Life &amp; Worship'!AJ129+'Christian Formation'!AJ129+'Social Ministry'!AJ129+Other!AJ129</f>
        <v>0</v>
      </c>
      <c r="AK129" s="195" t="str">
        <f t="shared" si="125"/>
        <v>In Balance</v>
      </c>
    </row>
    <row r="130" spans="2:37" outlineLevel="2" x14ac:dyDescent="0.25">
      <c r="B130" s="172">
        <v>125</v>
      </c>
      <c r="C130" s="192">
        <v>4720</v>
      </c>
      <c r="D130" s="193" t="s">
        <v>608</v>
      </c>
      <c r="E130" s="204">
        <f>Administrative!E130+'Buildings &amp; Grounds'!E130+'Sacred Life &amp; Worship'!E130+'Christian Formation'!E130+'Social Ministry'!E130+Other!E130</f>
        <v>0</v>
      </c>
      <c r="F130" s="204">
        <f>Administrative!F130+'Buildings &amp; Grounds'!F130+'Sacred Life &amp; Worship'!F130+'Christian Formation'!F130+'Social Ministry'!F130+Other!F130</f>
        <v>0</v>
      </c>
      <c r="G130" s="204">
        <f>Administrative!G130+'Buildings &amp; Grounds'!G130+'Sacred Life &amp; Worship'!G130+'Christian Formation'!G130+'Social Ministry'!G130+Other!G130</f>
        <v>0</v>
      </c>
      <c r="H130" s="204">
        <f>Administrative!H130+'Buildings &amp; Grounds'!H130+'Sacred Life &amp; Worship'!H130+'Christian Formation'!H130+'Social Ministry'!H130+Other!H130</f>
        <v>0</v>
      </c>
      <c r="I130" s="49"/>
      <c r="J130" s="196"/>
      <c r="K130" s="32"/>
      <c r="L130" s="196"/>
      <c r="M130" s="196"/>
      <c r="N130" s="197"/>
      <c r="O130" s="204">
        <f>Administrative!O130+'Buildings &amp; Grounds'!O130+'Sacred Life &amp; Worship'!O130+'Christian Formation'!O130+'Social Ministry'!O130+Other!O130</f>
        <v>0</v>
      </c>
      <c r="P130" s="273">
        <f t="shared" si="129"/>
        <v>0</v>
      </c>
      <c r="Q130" s="275">
        <f t="shared" si="130"/>
        <v>0</v>
      </c>
      <c r="R130" s="29">
        <f t="shared" si="131"/>
        <v>0</v>
      </c>
      <c r="S130" s="275">
        <f t="shared" si="132"/>
        <v>0</v>
      </c>
      <c r="T130" s="739"/>
      <c r="U130" s="740"/>
      <c r="W130" s="200"/>
      <c r="X130" s="204">
        <f>Administrative!X130+'Buildings &amp; Grounds'!X130+'Sacred Life &amp; Worship'!X130+'Christian Formation'!X130+'Social Ministry'!X130+Other!X130</f>
        <v>0</v>
      </c>
      <c r="Y130" s="204">
        <f>Administrative!Y130+'Buildings &amp; Grounds'!Y130+'Sacred Life &amp; Worship'!Y130+'Christian Formation'!Y130+'Social Ministry'!Y130+Other!Y130</f>
        <v>0</v>
      </c>
      <c r="Z130" s="204">
        <f>Administrative!Z130+'Buildings &amp; Grounds'!Z130+'Sacred Life &amp; Worship'!Z130+'Christian Formation'!Z130+'Social Ministry'!Z130+Other!Z130</f>
        <v>0</v>
      </c>
      <c r="AA130" s="204">
        <f>Administrative!AA130+'Buildings &amp; Grounds'!AA130+'Sacred Life &amp; Worship'!AA130+'Christian Formation'!AA130+'Social Ministry'!AA130+Other!AA130</f>
        <v>0</v>
      </c>
      <c r="AB130" s="204">
        <f>Administrative!AB130+'Buildings &amp; Grounds'!AB130+'Sacred Life &amp; Worship'!AB130+'Christian Formation'!AB130+'Social Ministry'!AB130+Other!AB130</f>
        <v>0</v>
      </c>
      <c r="AC130" s="204">
        <f>Administrative!AC130+'Buildings &amp; Grounds'!AC130+'Sacred Life &amp; Worship'!AC130+'Christian Formation'!AC130+'Social Ministry'!AC130+Other!AC130</f>
        <v>0</v>
      </c>
      <c r="AD130" s="204">
        <f>Administrative!AD130+'Buildings &amp; Grounds'!AD130+'Sacred Life &amp; Worship'!AD130+'Christian Formation'!AD130+'Social Ministry'!AD130+Other!AD130</f>
        <v>0</v>
      </c>
      <c r="AE130" s="204">
        <f>Administrative!AE130+'Buildings &amp; Grounds'!AE130+'Sacred Life &amp; Worship'!AE130+'Christian Formation'!AE130+'Social Ministry'!AE130+Other!AE130</f>
        <v>0</v>
      </c>
      <c r="AF130" s="204">
        <f>Administrative!AF130+'Buildings &amp; Grounds'!AF130+'Sacred Life &amp; Worship'!AF130+'Christian Formation'!AF130+'Social Ministry'!AF130+Other!AF130</f>
        <v>0</v>
      </c>
      <c r="AG130" s="204">
        <f>Administrative!AG130+'Buildings &amp; Grounds'!AG130+'Sacred Life &amp; Worship'!AG130+'Christian Formation'!AG130+'Social Ministry'!AG130+Other!AG130</f>
        <v>0</v>
      </c>
      <c r="AH130" s="204">
        <f>Administrative!AH130+'Buildings &amp; Grounds'!AH130+'Sacred Life &amp; Worship'!AH130+'Christian Formation'!AH130+'Social Ministry'!AH130+Other!AH130</f>
        <v>0</v>
      </c>
      <c r="AI130" s="204">
        <f>Administrative!AI130+'Buildings &amp; Grounds'!AI130+'Sacred Life &amp; Worship'!AI130+'Christian Formation'!AI130+'Social Ministry'!AI130+Other!AI130</f>
        <v>0</v>
      </c>
      <c r="AJ130" s="204">
        <f>Administrative!AJ130+'Buildings &amp; Grounds'!AJ130+'Sacred Life &amp; Worship'!AJ130+'Christian Formation'!AJ130+'Social Ministry'!AJ130+Other!AJ130</f>
        <v>0</v>
      </c>
      <c r="AK130" s="195" t="str">
        <f t="shared" si="125"/>
        <v>In Balance</v>
      </c>
    </row>
    <row r="131" spans="2:37" outlineLevel="2" x14ac:dyDescent="0.25">
      <c r="B131" s="172">
        <v>126</v>
      </c>
      <c r="C131" s="192">
        <v>4730</v>
      </c>
      <c r="D131" s="193" t="s">
        <v>607</v>
      </c>
      <c r="E131" s="204">
        <f>Administrative!E131+'Buildings &amp; Grounds'!E131+'Sacred Life &amp; Worship'!E131+'Christian Formation'!E131+'Social Ministry'!E131+Other!E131</f>
        <v>0</v>
      </c>
      <c r="F131" s="204">
        <f>Administrative!F131+'Buildings &amp; Grounds'!F131+'Sacred Life &amp; Worship'!F131+'Christian Formation'!F131+'Social Ministry'!F131+Other!F131</f>
        <v>0</v>
      </c>
      <c r="G131" s="204">
        <f>Administrative!G131+'Buildings &amp; Grounds'!G131+'Sacred Life &amp; Worship'!G131+'Christian Formation'!G131+'Social Ministry'!G131+Other!G131</f>
        <v>0</v>
      </c>
      <c r="H131" s="204">
        <f>Administrative!H131+'Buildings &amp; Grounds'!H131+'Sacred Life &amp; Worship'!H131+'Christian Formation'!H131+'Social Ministry'!H131+Other!H131</f>
        <v>0</v>
      </c>
      <c r="I131" s="49"/>
      <c r="J131" s="196"/>
      <c r="K131" s="32"/>
      <c r="L131" s="196"/>
      <c r="M131" s="196"/>
      <c r="N131" s="197"/>
      <c r="O131" s="204">
        <f>Administrative!O131+'Buildings &amp; Grounds'!O131+'Sacred Life &amp; Worship'!O131+'Christian Formation'!O131+'Social Ministry'!O131+Other!O131</f>
        <v>0</v>
      </c>
      <c r="P131" s="273">
        <f t="shared" si="129"/>
        <v>0</v>
      </c>
      <c r="Q131" s="275">
        <f t="shared" si="130"/>
        <v>0</v>
      </c>
      <c r="R131" s="29">
        <f t="shared" si="131"/>
        <v>0</v>
      </c>
      <c r="S131" s="275">
        <f t="shared" si="132"/>
        <v>0</v>
      </c>
      <c r="T131" s="739"/>
      <c r="U131" s="740"/>
      <c r="W131" s="200"/>
      <c r="X131" s="204">
        <f>Administrative!X131+'Buildings &amp; Grounds'!X131+'Sacred Life &amp; Worship'!X131+'Christian Formation'!X131+'Social Ministry'!X131+Other!X131</f>
        <v>0</v>
      </c>
      <c r="Y131" s="204">
        <f>Administrative!Y131+'Buildings &amp; Grounds'!Y131+'Sacred Life &amp; Worship'!Y131+'Christian Formation'!Y131+'Social Ministry'!Y131+Other!Y131</f>
        <v>0</v>
      </c>
      <c r="Z131" s="204">
        <f>Administrative!Z131+'Buildings &amp; Grounds'!Z131+'Sacred Life &amp; Worship'!Z131+'Christian Formation'!Z131+'Social Ministry'!Z131+Other!Z131</f>
        <v>0</v>
      </c>
      <c r="AA131" s="204">
        <f>Administrative!AA131+'Buildings &amp; Grounds'!AA131+'Sacred Life &amp; Worship'!AA131+'Christian Formation'!AA131+'Social Ministry'!AA131+Other!AA131</f>
        <v>0</v>
      </c>
      <c r="AB131" s="204">
        <f>Administrative!AB131+'Buildings &amp; Grounds'!AB131+'Sacred Life &amp; Worship'!AB131+'Christian Formation'!AB131+'Social Ministry'!AB131+Other!AB131</f>
        <v>0</v>
      </c>
      <c r="AC131" s="204">
        <f>Administrative!AC131+'Buildings &amp; Grounds'!AC131+'Sacred Life &amp; Worship'!AC131+'Christian Formation'!AC131+'Social Ministry'!AC131+Other!AC131</f>
        <v>0</v>
      </c>
      <c r="AD131" s="204">
        <f>Administrative!AD131+'Buildings &amp; Grounds'!AD131+'Sacred Life &amp; Worship'!AD131+'Christian Formation'!AD131+'Social Ministry'!AD131+Other!AD131</f>
        <v>0</v>
      </c>
      <c r="AE131" s="204">
        <f>Administrative!AE131+'Buildings &amp; Grounds'!AE131+'Sacred Life &amp; Worship'!AE131+'Christian Formation'!AE131+'Social Ministry'!AE131+Other!AE131</f>
        <v>0</v>
      </c>
      <c r="AF131" s="204">
        <f>Administrative!AF131+'Buildings &amp; Grounds'!AF131+'Sacred Life &amp; Worship'!AF131+'Christian Formation'!AF131+'Social Ministry'!AF131+Other!AF131</f>
        <v>0</v>
      </c>
      <c r="AG131" s="204">
        <f>Administrative!AG131+'Buildings &amp; Grounds'!AG131+'Sacred Life &amp; Worship'!AG131+'Christian Formation'!AG131+'Social Ministry'!AG131+Other!AG131</f>
        <v>0</v>
      </c>
      <c r="AH131" s="204">
        <f>Administrative!AH131+'Buildings &amp; Grounds'!AH131+'Sacred Life &amp; Worship'!AH131+'Christian Formation'!AH131+'Social Ministry'!AH131+Other!AH131</f>
        <v>0</v>
      </c>
      <c r="AI131" s="204">
        <f>Administrative!AI131+'Buildings &amp; Grounds'!AI131+'Sacred Life &amp; Worship'!AI131+'Christian Formation'!AI131+'Social Ministry'!AI131+Other!AI131</f>
        <v>0</v>
      </c>
      <c r="AJ131" s="204">
        <f>Administrative!AJ131+'Buildings &amp; Grounds'!AJ131+'Sacred Life &amp; Worship'!AJ131+'Christian Formation'!AJ131+'Social Ministry'!AJ131+Other!AJ131</f>
        <v>0</v>
      </c>
      <c r="AK131" s="195" t="str">
        <f t="shared" si="125"/>
        <v>In Balance</v>
      </c>
    </row>
    <row r="132" spans="2:37" outlineLevel="2" x14ac:dyDescent="0.25">
      <c r="B132" s="172">
        <v>127</v>
      </c>
      <c r="C132" s="192">
        <v>4735</v>
      </c>
      <c r="D132" s="193" t="s">
        <v>885</v>
      </c>
      <c r="E132" s="204">
        <f>Administrative!E132+'Buildings &amp; Grounds'!E132+'Sacred Life &amp; Worship'!E132+'Christian Formation'!E132+'Social Ministry'!E132+Other!E132</f>
        <v>0</v>
      </c>
      <c r="F132" s="204">
        <f>Administrative!F132+'Buildings &amp; Grounds'!F132+'Sacred Life &amp; Worship'!F132+'Christian Formation'!F132+'Social Ministry'!F132+Other!F132</f>
        <v>0</v>
      </c>
      <c r="G132" s="204">
        <f>Administrative!G132+'Buildings &amp; Grounds'!G132+'Sacred Life &amp; Worship'!G132+'Christian Formation'!G132+'Social Ministry'!G132+Other!G132</f>
        <v>0</v>
      </c>
      <c r="H132" s="204">
        <f>Administrative!H132+'Buildings &amp; Grounds'!H132+'Sacred Life &amp; Worship'!H132+'Christian Formation'!H132+'Social Ministry'!H132+Other!H132</f>
        <v>0</v>
      </c>
      <c r="I132" s="49"/>
      <c r="J132" s="196"/>
      <c r="K132" s="32"/>
      <c r="L132" s="196"/>
      <c r="M132" s="196"/>
      <c r="N132" s="197"/>
      <c r="O132" s="204">
        <f>Administrative!O132+'Buildings &amp; Grounds'!O132+'Sacred Life &amp; Worship'!O132+'Christian Formation'!O132+'Social Ministry'!O132+Other!O132</f>
        <v>0</v>
      </c>
      <c r="P132" s="273">
        <f t="shared" si="129"/>
        <v>0</v>
      </c>
      <c r="Q132" s="275">
        <f t="shared" si="130"/>
        <v>0</v>
      </c>
      <c r="R132" s="29">
        <f t="shared" si="131"/>
        <v>0</v>
      </c>
      <c r="S132" s="275">
        <f t="shared" si="132"/>
        <v>0</v>
      </c>
      <c r="T132" s="739"/>
      <c r="U132" s="740"/>
      <c r="W132" s="200"/>
      <c r="X132" s="204">
        <f>Administrative!X132+'Buildings &amp; Grounds'!X132+'Sacred Life &amp; Worship'!X132+'Christian Formation'!X132+'Social Ministry'!X132+Other!X132</f>
        <v>0</v>
      </c>
      <c r="Y132" s="204">
        <f>Administrative!Y132+'Buildings &amp; Grounds'!Y132+'Sacred Life &amp; Worship'!Y132+'Christian Formation'!Y132+'Social Ministry'!Y132+Other!Y132</f>
        <v>0</v>
      </c>
      <c r="Z132" s="204">
        <f>Administrative!Z132+'Buildings &amp; Grounds'!Z132+'Sacred Life &amp; Worship'!Z132+'Christian Formation'!Z132+'Social Ministry'!Z132+Other!Z132</f>
        <v>0</v>
      </c>
      <c r="AA132" s="204">
        <f>Administrative!AA132+'Buildings &amp; Grounds'!AA132+'Sacred Life &amp; Worship'!AA132+'Christian Formation'!AA132+'Social Ministry'!AA132+Other!AA132</f>
        <v>0</v>
      </c>
      <c r="AB132" s="204">
        <f>Administrative!AB132+'Buildings &amp; Grounds'!AB132+'Sacred Life &amp; Worship'!AB132+'Christian Formation'!AB132+'Social Ministry'!AB132+Other!AB132</f>
        <v>0</v>
      </c>
      <c r="AC132" s="204">
        <f>Administrative!AC132+'Buildings &amp; Grounds'!AC132+'Sacred Life &amp; Worship'!AC132+'Christian Formation'!AC132+'Social Ministry'!AC132+Other!AC132</f>
        <v>0</v>
      </c>
      <c r="AD132" s="204">
        <f>Administrative!AD132+'Buildings &amp; Grounds'!AD132+'Sacred Life &amp; Worship'!AD132+'Christian Formation'!AD132+'Social Ministry'!AD132+Other!AD132</f>
        <v>0</v>
      </c>
      <c r="AE132" s="204">
        <f>Administrative!AE132+'Buildings &amp; Grounds'!AE132+'Sacred Life &amp; Worship'!AE132+'Christian Formation'!AE132+'Social Ministry'!AE132+Other!AE132</f>
        <v>0</v>
      </c>
      <c r="AF132" s="204">
        <f>Administrative!AF132+'Buildings &amp; Grounds'!AF132+'Sacred Life &amp; Worship'!AF132+'Christian Formation'!AF132+'Social Ministry'!AF132+Other!AF132</f>
        <v>0</v>
      </c>
      <c r="AG132" s="204">
        <f>Administrative!AG132+'Buildings &amp; Grounds'!AG132+'Sacred Life &amp; Worship'!AG132+'Christian Formation'!AG132+'Social Ministry'!AG132+Other!AG132</f>
        <v>0</v>
      </c>
      <c r="AH132" s="204">
        <f>Administrative!AH132+'Buildings &amp; Grounds'!AH132+'Sacred Life &amp; Worship'!AH132+'Christian Formation'!AH132+'Social Ministry'!AH132+Other!AH132</f>
        <v>0</v>
      </c>
      <c r="AI132" s="204">
        <f>Administrative!AI132+'Buildings &amp; Grounds'!AI132+'Sacred Life &amp; Worship'!AI132+'Christian Formation'!AI132+'Social Ministry'!AI132+Other!AI132</f>
        <v>0</v>
      </c>
      <c r="AJ132" s="204">
        <f>Administrative!AJ132+'Buildings &amp; Grounds'!AJ132+'Sacred Life &amp; Worship'!AJ132+'Christian Formation'!AJ132+'Social Ministry'!AJ132+Other!AJ132</f>
        <v>0</v>
      </c>
      <c r="AK132" s="195" t="str">
        <f t="shared" si="125"/>
        <v>In Balance</v>
      </c>
    </row>
    <row r="133" spans="2:37" outlineLevel="2" x14ac:dyDescent="0.25">
      <c r="B133" s="172">
        <v>128</v>
      </c>
      <c r="C133" s="192">
        <v>4750</v>
      </c>
      <c r="D133" s="193" t="s">
        <v>605</v>
      </c>
      <c r="E133" s="204">
        <f>Administrative!E133+'Buildings &amp; Grounds'!E133+'Sacred Life &amp; Worship'!E133+'Christian Formation'!E133+'Social Ministry'!E133+Other!E133</f>
        <v>0</v>
      </c>
      <c r="F133" s="204">
        <f>Administrative!F133+'Buildings &amp; Grounds'!F133+'Sacred Life &amp; Worship'!F133+'Christian Formation'!F133+'Social Ministry'!F133+Other!F133</f>
        <v>0</v>
      </c>
      <c r="G133" s="204">
        <f>Administrative!G133+'Buildings &amp; Grounds'!G133+'Sacred Life &amp; Worship'!G133+'Christian Formation'!G133+'Social Ministry'!G133+Other!G133</f>
        <v>0</v>
      </c>
      <c r="H133" s="204">
        <f>Administrative!H133+'Buildings &amp; Grounds'!H133+'Sacred Life &amp; Worship'!H133+'Christian Formation'!H133+'Social Ministry'!H133+Other!H133</f>
        <v>0</v>
      </c>
      <c r="I133" s="49"/>
      <c r="J133" s="196"/>
      <c r="K133" s="32"/>
      <c r="L133" s="196"/>
      <c r="M133" s="196"/>
      <c r="N133" s="197"/>
      <c r="O133" s="204">
        <f>Administrative!O133+'Buildings &amp; Grounds'!O133+'Sacred Life &amp; Worship'!O133+'Christian Formation'!O133+'Social Ministry'!O133+Other!O133</f>
        <v>0</v>
      </c>
      <c r="P133" s="273">
        <f t="shared" si="129"/>
        <v>0</v>
      </c>
      <c r="Q133" s="275">
        <f t="shared" si="130"/>
        <v>0</v>
      </c>
      <c r="R133" s="29">
        <f t="shared" si="131"/>
        <v>0</v>
      </c>
      <c r="S133" s="275">
        <f t="shared" si="132"/>
        <v>0</v>
      </c>
      <c r="T133" s="739"/>
      <c r="U133" s="740"/>
      <c r="W133" s="200"/>
      <c r="X133" s="204">
        <f>Administrative!X133+'Buildings &amp; Grounds'!X133+'Sacred Life &amp; Worship'!X133+'Christian Formation'!X133+'Social Ministry'!X133+Other!X133</f>
        <v>0</v>
      </c>
      <c r="Y133" s="204">
        <f>Administrative!Y133+'Buildings &amp; Grounds'!Y133+'Sacred Life &amp; Worship'!Y133+'Christian Formation'!Y133+'Social Ministry'!Y133+Other!Y133</f>
        <v>0</v>
      </c>
      <c r="Z133" s="204">
        <f>Administrative!Z133+'Buildings &amp; Grounds'!Z133+'Sacred Life &amp; Worship'!Z133+'Christian Formation'!Z133+'Social Ministry'!Z133+Other!Z133</f>
        <v>0</v>
      </c>
      <c r="AA133" s="204">
        <f>Administrative!AA133+'Buildings &amp; Grounds'!AA133+'Sacred Life &amp; Worship'!AA133+'Christian Formation'!AA133+'Social Ministry'!AA133+Other!AA133</f>
        <v>0</v>
      </c>
      <c r="AB133" s="204">
        <f>Administrative!AB133+'Buildings &amp; Grounds'!AB133+'Sacred Life &amp; Worship'!AB133+'Christian Formation'!AB133+'Social Ministry'!AB133+Other!AB133</f>
        <v>0</v>
      </c>
      <c r="AC133" s="204">
        <f>Administrative!AC133+'Buildings &amp; Grounds'!AC133+'Sacred Life &amp; Worship'!AC133+'Christian Formation'!AC133+'Social Ministry'!AC133+Other!AC133</f>
        <v>0</v>
      </c>
      <c r="AD133" s="204">
        <f>Administrative!AD133+'Buildings &amp; Grounds'!AD133+'Sacred Life &amp; Worship'!AD133+'Christian Formation'!AD133+'Social Ministry'!AD133+Other!AD133</f>
        <v>0</v>
      </c>
      <c r="AE133" s="204">
        <f>Administrative!AE133+'Buildings &amp; Grounds'!AE133+'Sacred Life &amp; Worship'!AE133+'Christian Formation'!AE133+'Social Ministry'!AE133+Other!AE133</f>
        <v>0</v>
      </c>
      <c r="AF133" s="204">
        <f>Administrative!AF133+'Buildings &amp; Grounds'!AF133+'Sacred Life &amp; Worship'!AF133+'Christian Formation'!AF133+'Social Ministry'!AF133+Other!AF133</f>
        <v>0</v>
      </c>
      <c r="AG133" s="204">
        <f>Administrative!AG133+'Buildings &amp; Grounds'!AG133+'Sacred Life &amp; Worship'!AG133+'Christian Formation'!AG133+'Social Ministry'!AG133+Other!AG133</f>
        <v>0</v>
      </c>
      <c r="AH133" s="204">
        <f>Administrative!AH133+'Buildings &amp; Grounds'!AH133+'Sacred Life &amp; Worship'!AH133+'Christian Formation'!AH133+'Social Ministry'!AH133+Other!AH133</f>
        <v>0</v>
      </c>
      <c r="AI133" s="204">
        <f>Administrative!AI133+'Buildings &amp; Grounds'!AI133+'Sacred Life &amp; Worship'!AI133+'Christian Formation'!AI133+'Social Ministry'!AI133+Other!AI133</f>
        <v>0</v>
      </c>
      <c r="AJ133" s="204">
        <f>Administrative!AJ133+'Buildings &amp; Grounds'!AJ133+'Sacred Life &amp; Worship'!AJ133+'Christian Formation'!AJ133+'Social Ministry'!AJ133+Other!AJ133</f>
        <v>0</v>
      </c>
      <c r="AK133" s="195" t="str">
        <f t="shared" si="125"/>
        <v>In Balance</v>
      </c>
    </row>
    <row r="134" spans="2:37" outlineLevel="2" x14ac:dyDescent="0.25">
      <c r="B134" s="172">
        <v>129</v>
      </c>
      <c r="C134" s="192">
        <v>4760</v>
      </c>
      <c r="D134" s="193" t="s">
        <v>776</v>
      </c>
      <c r="E134" s="204">
        <f>Administrative!E134+'Buildings &amp; Grounds'!E134+'Sacred Life &amp; Worship'!E134+'Christian Formation'!E134+'Social Ministry'!E134+Other!E134</f>
        <v>0</v>
      </c>
      <c r="F134" s="204">
        <f>Administrative!F134+'Buildings &amp; Grounds'!F134+'Sacred Life &amp; Worship'!F134+'Christian Formation'!F134+'Social Ministry'!F134+Other!F134</f>
        <v>0</v>
      </c>
      <c r="G134" s="204">
        <f>Administrative!G134+'Buildings &amp; Grounds'!G134+'Sacred Life &amp; Worship'!G134+'Christian Formation'!G134+'Social Ministry'!G134+Other!G134</f>
        <v>0</v>
      </c>
      <c r="H134" s="204">
        <f>Administrative!H134+'Buildings &amp; Grounds'!H134+'Sacred Life &amp; Worship'!H134+'Christian Formation'!H134+'Social Ministry'!H134+Other!H134</f>
        <v>0</v>
      </c>
      <c r="I134" s="49"/>
      <c r="J134" s="196"/>
      <c r="K134" s="32"/>
      <c r="L134" s="196"/>
      <c r="M134" s="196"/>
      <c r="N134" s="197"/>
      <c r="O134" s="204">
        <f>Administrative!O134+'Buildings &amp; Grounds'!O134+'Sacred Life &amp; Worship'!O134+'Christian Formation'!O134+'Social Ministry'!O134+Other!O134</f>
        <v>0</v>
      </c>
      <c r="P134" s="273">
        <f t="shared" si="129"/>
        <v>0</v>
      </c>
      <c r="Q134" s="275">
        <f t="shared" si="130"/>
        <v>0</v>
      </c>
      <c r="R134" s="29">
        <f t="shared" si="131"/>
        <v>0</v>
      </c>
      <c r="S134" s="275">
        <f t="shared" si="132"/>
        <v>0</v>
      </c>
      <c r="T134" s="739"/>
      <c r="U134" s="740"/>
      <c r="W134" s="200"/>
      <c r="X134" s="204">
        <f>Administrative!X134+'Buildings &amp; Grounds'!X134+'Sacred Life &amp; Worship'!X134+'Christian Formation'!X134+'Social Ministry'!X134+Other!X134</f>
        <v>0</v>
      </c>
      <c r="Y134" s="204">
        <f>Administrative!Y134+'Buildings &amp; Grounds'!Y134+'Sacred Life &amp; Worship'!Y134+'Christian Formation'!Y134+'Social Ministry'!Y134+Other!Y134</f>
        <v>0</v>
      </c>
      <c r="Z134" s="204">
        <f>Administrative!Z134+'Buildings &amp; Grounds'!Z134+'Sacred Life &amp; Worship'!Z134+'Christian Formation'!Z134+'Social Ministry'!Z134+Other!Z134</f>
        <v>0</v>
      </c>
      <c r="AA134" s="204">
        <f>Administrative!AA134+'Buildings &amp; Grounds'!AA134+'Sacred Life &amp; Worship'!AA134+'Christian Formation'!AA134+'Social Ministry'!AA134+Other!AA134</f>
        <v>0</v>
      </c>
      <c r="AB134" s="204">
        <f>Administrative!AB134+'Buildings &amp; Grounds'!AB134+'Sacred Life &amp; Worship'!AB134+'Christian Formation'!AB134+'Social Ministry'!AB134+Other!AB134</f>
        <v>0</v>
      </c>
      <c r="AC134" s="204">
        <f>Administrative!AC134+'Buildings &amp; Grounds'!AC134+'Sacred Life &amp; Worship'!AC134+'Christian Formation'!AC134+'Social Ministry'!AC134+Other!AC134</f>
        <v>0</v>
      </c>
      <c r="AD134" s="204">
        <f>Administrative!AD134+'Buildings &amp; Grounds'!AD134+'Sacred Life &amp; Worship'!AD134+'Christian Formation'!AD134+'Social Ministry'!AD134+Other!AD134</f>
        <v>0</v>
      </c>
      <c r="AE134" s="204">
        <f>Administrative!AE134+'Buildings &amp; Grounds'!AE134+'Sacred Life &amp; Worship'!AE134+'Christian Formation'!AE134+'Social Ministry'!AE134+Other!AE134</f>
        <v>0</v>
      </c>
      <c r="AF134" s="204">
        <f>Administrative!AF134+'Buildings &amp; Grounds'!AF134+'Sacred Life &amp; Worship'!AF134+'Christian Formation'!AF134+'Social Ministry'!AF134+Other!AF134</f>
        <v>0</v>
      </c>
      <c r="AG134" s="204">
        <f>Administrative!AG134+'Buildings &amp; Grounds'!AG134+'Sacred Life &amp; Worship'!AG134+'Christian Formation'!AG134+'Social Ministry'!AG134+Other!AG134</f>
        <v>0</v>
      </c>
      <c r="AH134" s="204">
        <f>Administrative!AH134+'Buildings &amp; Grounds'!AH134+'Sacred Life &amp; Worship'!AH134+'Christian Formation'!AH134+'Social Ministry'!AH134+Other!AH134</f>
        <v>0</v>
      </c>
      <c r="AI134" s="204">
        <f>Administrative!AI134+'Buildings &amp; Grounds'!AI134+'Sacred Life &amp; Worship'!AI134+'Christian Formation'!AI134+'Social Ministry'!AI134+Other!AI134</f>
        <v>0</v>
      </c>
      <c r="AJ134" s="204">
        <f>Administrative!AJ134+'Buildings &amp; Grounds'!AJ134+'Sacred Life &amp; Worship'!AJ134+'Christian Formation'!AJ134+'Social Ministry'!AJ134+Other!AJ134</f>
        <v>0</v>
      </c>
      <c r="AK134" s="195" t="str">
        <f t="shared" si="125"/>
        <v>In Balance</v>
      </c>
    </row>
    <row r="135" spans="2:37" outlineLevel="2" x14ac:dyDescent="0.25">
      <c r="B135" s="172">
        <v>130</v>
      </c>
      <c r="C135" s="192">
        <v>4780</v>
      </c>
      <c r="D135" s="193" t="s">
        <v>604</v>
      </c>
      <c r="E135" s="204">
        <f>Administrative!E135+'Buildings &amp; Grounds'!E135+'Sacred Life &amp; Worship'!E135+'Christian Formation'!E135+'Social Ministry'!E135+Other!E135</f>
        <v>0</v>
      </c>
      <c r="F135" s="204">
        <f>Administrative!F135+'Buildings &amp; Grounds'!F135+'Sacred Life &amp; Worship'!F135+'Christian Formation'!F135+'Social Ministry'!F135+Other!F135</f>
        <v>0</v>
      </c>
      <c r="G135" s="204">
        <f>Administrative!G135+'Buildings &amp; Grounds'!G135+'Sacred Life &amp; Worship'!G135+'Christian Formation'!G135+'Social Ministry'!G135+Other!G135</f>
        <v>0</v>
      </c>
      <c r="H135" s="204">
        <f>Administrative!H135+'Buildings &amp; Grounds'!H135+'Sacred Life &amp; Worship'!H135+'Christian Formation'!H135+'Social Ministry'!H135+Other!H135</f>
        <v>0</v>
      </c>
      <c r="I135" s="49"/>
      <c r="J135" s="196"/>
      <c r="K135" s="32"/>
      <c r="L135" s="196"/>
      <c r="M135" s="196"/>
      <c r="N135" s="197"/>
      <c r="O135" s="204">
        <f>Administrative!O135+'Buildings &amp; Grounds'!O135+'Sacred Life &amp; Worship'!O135+'Christian Formation'!O135+'Social Ministry'!O135+Other!O135</f>
        <v>0</v>
      </c>
      <c r="P135" s="273">
        <f t="shared" si="129"/>
        <v>0</v>
      </c>
      <c r="Q135" s="275">
        <f t="shared" si="130"/>
        <v>0</v>
      </c>
      <c r="R135" s="29">
        <f t="shared" si="131"/>
        <v>0</v>
      </c>
      <c r="S135" s="275">
        <f t="shared" si="132"/>
        <v>0</v>
      </c>
      <c r="T135" s="739"/>
      <c r="U135" s="740"/>
      <c r="W135" s="200"/>
      <c r="X135" s="204">
        <f>Administrative!X135+'Buildings &amp; Grounds'!X135+'Sacred Life &amp; Worship'!X135+'Christian Formation'!X135+'Social Ministry'!X135+Other!X135</f>
        <v>0</v>
      </c>
      <c r="Y135" s="204">
        <f>Administrative!Y135+'Buildings &amp; Grounds'!Y135+'Sacred Life &amp; Worship'!Y135+'Christian Formation'!Y135+'Social Ministry'!Y135+Other!Y135</f>
        <v>0</v>
      </c>
      <c r="Z135" s="204">
        <f>Administrative!Z135+'Buildings &amp; Grounds'!Z135+'Sacred Life &amp; Worship'!Z135+'Christian Formation'!Z135+'Social Ministry'!Z135+Other!Z135</f>
        <v>0</v>
      </c>
      <c r="AA135" s="204">
        <f>Administrative!AA135+'Buildings &amp; Grounds'!AA135+'Sacred Life &amp; Worship'!AA135+'Christian Formation'!AA135+'Social Ministry'!AA135+Other!AA135</f>
        <v>0</v>
      </c>
      <c r="AB135" s="204">
        <f>Administrative!AB135+'Buildings &amp; Grounds'!AB135+'Sacred Life &amp; Worship'!AB135+'Christian Formation'!AB135+'Social Ministry'!AB135+Other!AB135</f>
        <v>0</v>
      </c>
      <c r="AC135" s="204">
        <f>Administrative!AC135+'Buildings &amp; Grounds'!AC135+'Sacred Life &amp; Worship'!AC135+'Christian Formation'!AC135+'Social Ministry'!AC135+Other!AC135</f>
        <v>0</v>
      </c>
      <c r="AD135" s="204">
        <f>Administrative!AD135+'Buildings &amp; Grounds'!AD135+'Sacred Life &amp; Worship'!AD135+'Christian Formation'!AD135+'Social Ministry'!AD135+Other!AD135</f>
        <v>0</v>
      </c>
      <c r="AE135" s="204">
        <f>Administrative!AE135+'Buildings &amp; Grounds'!AE135+'Sacred Life &amp; Worship'!AE135+'Christian Formation'!AE135+'Social Ministry'!AE135+Other!AE135</f>
        <v>0</v>
      </c>
      <c r="AF135" s="204">
        <f>Administrative!AF135+'Buildings &amp; Grounds'!AF135+'Sacred Life &amp; Worship'!AF135+'Christian Formation'!AF135+'Social Ministry'!AF135+Other!AF135</f>
        <v>0</v>
      </c>
      <c r="AG135" s="204">
        <f>Administrative!AG135+'Buildings &amp; Grounds'!AG135+'Sacred Life &amp; Worship'!AG135+'Christian Formation'!AG135+'Social Ministry'!AG135+Other!AG135</f>
        <v>0</v>
      </c>
      <c r="AH135" s="204">
        <f>Administrative!AH135+'Buildings &amp; Grounds'!AH135+'Sacred Life &amp; Worship'!AH135+'Christian Formation'!AH135+'Social Ministry'!AH135+Other!AH135</f>
        <v>0</v>
      </c>
      <c r="AI135" s="204">
        <f>Administrative!AI135+'Buildings &amp; Grounds'!AI135+'Sacred Life &amp; Worship'!AI135+'Christian Formation'!AI135+'Social Ministry'!AI135+Other!AI135</f>
        <v>0</v>
      </c>
      <c r="AJ135" s="204">
        <f>Administrative!AJ135+'Buildings &amp; Grounds'!AJ135+'Sacred Life &amp; Worship'!AJ135+'Christian Formation'!AJ135+'Social Ministry'!AJ135+Other!AJ135</f>
        <v>0</v>
      </c>
      <c r="AK135" s="195" t="str">
        <f t="shared" si="125"/>
        <v>In Balance</v>
      </c>
    </row>
    <row r="136" spans="2:37" outlineLevel="2" x14ac:dyDescent="0.2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25">
      <c r="B137" s="172">
        <v>132</v>
      </c>
      <c r="C137" s="192">
        <v>4790</v>
      </c>
      <c r="D137" s="193" t="s">
        <v>603</v>
      </c>
      <c r="E137" s="204">
        <f>Administrative!E137+'Buildings &amp; Grounds'!E137+'Sacred Life &amp; Worship'!E137+'Christian Formation'!E137+'Social Ministry'!E137+Other!E137</f>
        <v>0</v>
      </c>
      <c r="F137" s="204">
        <f>Administrative!F137+'Buildings &amp; Grounds'!F137+'Sacred Life &amp; Worship'!F137+'Christian Formation'!F137+'Social Ministry'!F137+Other!F137</f>
        <v>0</v>
      </c>
      <c r="G137" s="204">
        <f>Administrative!G137+'Buildings &amp; Grounds'!G137+'Sacred Life &amp; Worship'!G137+'Christian Formation'!G137+'Social Ministry'!G137+Other!G137</f>
        <v>0</v>
      </c>
      <c r="H137" s="204">
        <f>Administrative!H137+'Buildings &amp; Grounds'!H137+'Sacred Life &amp; Worship'!H137+'Christian Formation'!H137+'Social Ministry'!H137+Other!H137</f>
        <v>0</v>
      </c>
      <c r="I137" s="49"/>
      <c r="J137" s="196"/>
      <c r="K137" s="32"/>
      <c r="L137" s="196"/>
      <c r="M137" s="196"/>
      <c r="N137" s="197"/>
      <c r="O137" s="204">
        <f>Administrative!O137+'Buildings &amp; Grounds'!O137+'Sacred Life &amp; Worship'!O137+'Christian Formation'!O137+'Social Ministry'!O137+Other!O137</f>
        <v>0</v>
      </c>
      <c r="P137" s="273">
        <f>ROUND(($O137-$H137),0)</f>
        <v>0</v>
      </c>
      <c r="Q137" s="275">
        <f t="shared" ref="Q137" si="133">IFERROR(P137/H137, 0)</f>
        <v>0</v>
      </c>
      <c r="R137" s="29">
        <f t="shared" ref="R137" si="134">ROUND(($O137-$F137),0)</f>
        <v>0</v>
      </c>
      <c r="S137" s="275">
        <f t="shared" ref="S137" si="135">IFERROR(R137/F137, 0)</f>
        <v>0</v>
      </c>
      <c r="T137" s="739"/>
      <c r="U137" s="740"/>
      <c r="W137" s="200"/>
      <c r="X137" s="204">
        <f>Administrative!X137+'Buildings &amp; Grounds'!X137+'Sacred Life &amp; Worship'!X137+'Christian Formation'!X137+'Social Ministry'!X137+Other!X137</f>
        <v>0</v>
      </c>
      <c r="Y137" s="204">
        <f>Administrative!Y137+'Buildings &amp; Grounds'!Y137+'Sacred Life &amp; Worship'!Y137+'Christian Formation'!Y137+'Social Ministry'!Y137+Other!Y137</f>
        <v>0</v>
      </c>
      <c r="Z137" s="204">
        <f>Administrative!Z137+'Buildings &amp; Grounds'!Z137+'Sacred Life &amp; Worship'!Z137+'Christian Formation'!Z137+'Social Ministry'!Z137+Other!Z137</f>
        <v>0</v>
      </c>
      <c r="AA137" s="204">
        <f>Administrative!AA137+'Buildings &amp; Grounds'!AA137+'Sacred Life &amp; Worship'!AA137+'Christian Formation'!AA137+'Social Ministry'!AA137+Other!AA137</f>
        <v>0</v>
      </c>
      <c r="AB137" s="204">
        <f>Administrative!AB137+'Buildings &amp; Grounds'!AB137+'Sacred Life &amp; Worship'!AB137+'Christian Formation'!AB137+'Social Ministry'!AB137+Other!AB137</f>
        <v>0</v>
      </c>
      <c r="AC137" s="204">
        <f>Administrative!AC137+'Buildings &amp; Grounds'!AC137+'Sacred Life &amp; Worship'!AC137+'Christian Formation'!AC137+'Social Ministry'!AC137+Other!AC137</f>
        <v>0</v>
      </c>
      <c r="AD137" s="204">
        <f>Administrative!AD137+'Buildings &amp; Grounds'!AD137+'Sacred Life &amp; Worship'!AD137+'Christian Formation'!AD137+'Social Ministry'!AD137+Other!AD137</f>
        <v>0</v>
      </c>
      <c r="AE137" s="204">
        <f>Administrative!AE137+'Buildings &amp; Grounds'!AE137+'Sacred Life &amp; Worship'!AE137+'Christian Formation'!AE137+'Social Ministry'!AE137+Other!AE137</f>
        <v>0</v>
      </c>
      <c r="AF137" s="204">
        <f>Administrative!AF137+'Buildings &amp; Grounds'!AF137+'Sacred Life &amp; Worship'!AF137+'Christian Formation'!AF137+'Social Ministry'!AF137+Other!AF137</f>
        <v>0</v>
      </c>
      <c r="AG137" s="204">
        <f>Administrative!AG137+'Buildings &amp; Grounds'!AG137+'Sacred Life &amp; Worship'!AG137+'Christian Formation'!AG137+'Social Ministry'!AG137+Other!AG137</f>
        <v>0</v>
      </c>
      <c r="AH137" s="204">
        <f>Administrative!AH137+'Buildings &amp; Grounds'!AH137+'Sacred Life &amp; Worship'!AH137+'Christian Formation'!AH137+'Social Ministry'!AH137+Other!AH137</f>
        <v>0</v>
      </c>
      <c r="AI137" s="204">
        <f>Administrative!AI137+'Buildings &amp; Grounds'!AI137+'Sacred Life &amp; Worship'!AI137+'Christian Formation'!AI137+'Social Ministry'!AI137+Other!AI137</f>
        <v>0</v>
      </c>
      <c r="AJ137" s="204">
        <f>Administrative!AJ137+'Buildings &amp; Grounds'!AJ137+'Sacred Life &amp; Worship'!AJ137+'Christian Formation'!AJ137+'Social Ministry'!AJ137+Other!AJ137</f>
        <v>0</v>
      </c>
      <c r="AK137" s="195" t="str">
        <f t="shared" si="125"/>
        <v>In Balance</v>
      </c>
    </row>
    <row r="138" spans="2:37" outlineLevel="2" x14ac:dyDescent="0.2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25">
      <c r="B139" s="172">
        <v>134</v>
      </c>
      <c r="C139" s="192">
        <v>4810.1000000000004</v>
      </c>
      <c r="D139" s="193" t="s">
        <v>699</v>
      </c>
      <c r="E139" s="204">
        <f>Administrative!E139+'Buildings &amp; Grounds'!E139+'Sacred Life &amp; Worship'!E139+'Christian Formation'!E139+'Social Ministry'!E139+Other!E139</f>
        <v>0</v>
      </c>
      <c r="F139" s="204">
        <f>Administrative!F139+'Buildings &amp; Grounds'!F139+'Sacred Life &amp; Worship'!F139+'Christian Formation'!F139+'Social Ministry'!F139+Other!F139</f>
        <v>0</v>
      </c>
      <c r="G139" s="204">
        <f>Administrative!G139+'Buildings &amp; Grounds'!G139+'Sacred Life &amp; Worship'!G139+'Christian Formation'!G139+'Social Ministry'!G139+Other!G139</f>
        <v>0</v>
      </c>
      <c r="H139" s="204">
        <f>Administrative!H139+'Buildings &amp; Grounds'!H139+'Sacred Life &amp; Worship'!H139+'Christian Formation'!H139+'Social Ministry'!H139+Other!H139</f>
        <v>0</v>
      </c>
      <c r="I139" s="49"/>
      <c r="J139" s="196"/>
      <c r="K139" s="32"/>
      <c r="L139" s="196"/>
      <c r="M139" s="196"/>
      <c r="N139" s="197"/>
      <c r="O139" s="204">
        <f>Administrative!O139+'Buildings &amp; Grounds'!O139+'Sacred Life &amp; Worship'!O139+'Christian Formation'!O139+'Social Ministry'!O139+Other!O139</f>
        <v>0</v>
      </c>
      <c r="P139" s="273">
        <f t="shared" ref="P139:P140" si="136">ROUND(($O139-$H139),0)</f>
        <v>0</v>
      </c>
      <c r="Q139" s="275">
        <f t="shared" ref="Q139:Q144" si="137">IFERROR(P139/H139, 0)</f>
        <v>0</v>
      </c>
      <c r="R139" s="29">
        <f t="shared" ref="R139:R140" si="138">ROUND(($O139-$F139),0)</f>
        <v>0</v>
      </c>
      <c r="S139" s="275">
        <f t="shared" ref="S139:S144" si="139">IFERROR(R139/F139, 0)</f>
        <v>0</v>
      </c>
      <c r="T139" s="739"/>
      <c r="U139" s="740"/>
      <c r="W139" s="200"/>
      <c r="X139" s="204">
        <f>Administrative!X139+'Buildings &amp; Grounds'!X139+'Sacred Life &amp; Worship'!X139+'Christian Formation'!X139+'Social Ministry'!X139+Other!X139</f>
        <v>0</v>
      </c>
      <c r="Y139" s="204">
        <f>Administrative!Y139+'Buildings &amp; Grounds'!Y139+'Sacred Life &amp; Worship'!Y139+'Christian Formation'!Y139+'Social Ministry'!Y139+Other!Y139</f>
        <v>0</v>
      </c>
      <c r="Z139" s="204">
        <f>Administrative!Z139+'Buildings &amp; Grounds'!Z139+'Sacred Life &amp; Worship'!Z139+'Christian Formation'!Z139+'Social Ministry'!Z139+Other!Z139</f>
        <v>0</v>
      </c>
      <c r="AA139" s="204">
        <f>Administrative!AA139+'Buildings &amp; Grounds'!AA139+'Sacred Life &amp; Worship'!AA139+'Christian Formation'!AA139+'Social Ministry'!AA139+Other!AA139</f>
        <v>0</v>
      </c>
      <c r="AB139" s="204">
        <f>Administrative!AB139+'Buildings &amp; Grounds'!AB139+'Sacred Life &amp; Worship'!AB139+'Christian Formation'!AB139+'Social Ministry'!AB139+Other!AB139</f>
        <v>0</v>
      </c>
      <c r="AC139" s="204">
        <f>Administrative!AC139+'Buildings &amp; Grounds'!AC139+'Sacred Life &amp; Worship'!AC139+'Christian Formation'!AC139+'Social Ministry'!AC139+Other!AC139</f>
        <v>0</v>
      </c>
      <c r="AD139" s="204">
        <f>Administrative!AD139+'Buildings &amp; Grounds'!AD139+'Sacred Life &amp; Worship'!AD139+'Christian Formation'!AD139+'Social Ministry'!AD139+Other!AD139</f>
        <v>0</v>
      </c>
      <c r="AE139" s="204">
        <f>Administrative!AE139+'Buildings &amp; Grounds'!AE139+'Sacred Life &amp; Worship'!AE139+'Christian Formation'!AE139+'Social Ministry'!AE139+Other!AE139</f>
        <v>0</v>
      </c>
      <c r="AF139" s="204">
        <f>Administrative!AF139+'Buildings &amp; Grounds'!AF139+'Sacred Life &amp; Worship'!AF139+'Christian Formation'!AF139+'Social Ministry'!AF139+Other!AF139</f>
        <v>0</v>
      </c>
      <c r="AG139" s="204">
        <f>Administrative!AG139+'Buildings &amp; Grounds'!AG139+'Sacred Life &amp; Worship'!AG139+'Christian Formation'!AG139+'Social Ministry'!AG139+Other!AG139</f>
        <v>0</v>
      </c>
      <c r="AH139" s="204">
        <f>Administrative!AH139+'Buildings &amp; Grounds'!AH139+'Sacred Life &amp; Worship'!AH139+'Christian Formation'!AH139+'Social Ministry'!AH139+Other!AH139</f>
        <v>0</v>
      </c>
      <c r="AI139" s="204">
        <f>Administrative!AI139+'Buildings &amp; Grounds'!AI139+'Sacred Life &amp; Worship'!AI139+'Christian Formation'!AI139+'Social Ministry'!AI139+Other!AI139</f>
        <v>0</v>
      </c>
      <c r="AJ139" s="204">
        <f>Administrative!AJ139+'Buildings &amp; Grounds'!AJ139+'Sacred Life &amp; Worship'!AJ139+'Christian Formation'!AJ139+'Social Ministry'!AJ139+Other!AJ139</f>
        <v>0</v>
      </c>
      <c r="AK139" s="195" t="str">
        <f t="shared" si="125"/>
        <v>In Balance</v>
      </c>
    </row>
    <row r="140" spans="2:37" outlineLevel="2" x14ac:dyDescent="0.25">
      <c r="B140" s="172">
        <v>135</v>
      </c>
      <c r="C140" s="192">
        <v>4810.2</v>
      </c>
      <c r="D140" s="244" t="s">
        <v>698</v>
      </c>
      <c r="E140" s="204">
        <f>Administrative!E140+'Buildings &amp; Grounds'!E140+'Sacred Life &amp; Worship'!E140+'Christian Formation'!E140+'Social Ministry'!E140+Other!E140</f>
        <v>0</v>
      </c>
      <c r="F140" s="204">
        <f>Administrative!F140+'Buildings &amp; Grounds'!F140+'Sacred Life &amp; Worship'!F140+'Christian Formation'!F140+'Social Ministry'!F140+Other!F140</f>
        <v>0</v>
      </c>
      <c r="G140" s="204">
        <f>Administrative!G140+'Buildings &amp; Grounds'!G140+'Sacred Life &amp; Worship'!G140+'Christian Formation'!G140+'Social Ministry'!G140+Other!G140</f>
        <v>0</v>
      </c>
      <c r="H140" s="204">
        <f>Administrative!H140+'Buildings &amp; Grounds'!H140+'Sacred Life &amp; Worship'!H140+'Christian Formation'!H140+'Social Ministry'!H140+Other!H140</f>
        <v>0</v>
      </c>
      <c r="I140" s="49"/>
      <c r="J140" s="196"/>
      <c r="K140" s="32"/>
      <c r="L140" s="196"/>
      <c r="M140" s="196"/>
      <c r="N140" s="197"/>
      <c r="O140" s="204">
        <f>Administrative!O140+'Buildings &amp; Grounds'!O140+'Sacred Life &amp; Worship'!O140+'Christian Formation'!O140+'Social Ministry'!O140+Other!O140</f>
        <v>0</v>
      </c>
      <c r="P140" s="273">
        <f t="shared" si="136"/>
        <v>0</v>
      </c>
      <c r="Q140" s="275">
        <f t="shared" si="137"/>
        <v>0</v>
      </c>
      <c r="R140" s="29">
        <f t="shared" si="138"/>
        <v>0</v>
      </c>
      <c r="S140" s="275">
        <f t="shared" si="139"/>
        <v>0</v>
      </c>
      <c r="T140" s="739"/>
      <c r="U140" s="740"/>
      <c r="W140" s="200"/>
      <c r="X140" s="204">
        <f>Administrative!X140+'Buildings &amp; Grounds'!X140+'Sacred Life &amp; Worship'!X140+'Christian Formation'!X140+'Social Ministry'!X140+Other!X140</f>
        <v>0</v>
      </c>
      <c r="Y140" s="204">
        <f>Administrative!Y140+'Buildings &amp; Grounds'!Y140+'Sacred Life &amp; Worship'!Y140+'Christian Formation'!Y140+'Social Ministry'!Y140+Other!Y140</f>
        <v>0</v>
      </c>
      <c r="Z140" s="204">
        <f>Administrative!Z140+'Buildings &amp; Grounds'!Z140+'Sacred Life &amp; Worship'!Z140+'Christian Formation'!Z140+'Social Ministry'!Z140+Other!Z140</f>
        <v>0</v>
      </c>
      <c r="AA140" s="204">
        <f>Administrative!AA140+'Buildings &amp; Grounds'!AA140+'Sacred Life &amp; Worship'!AA140+'Christian Formation'!AA140+'Social Ministry'!AA140+Other!AA140</f>
        <v>0</v>
      </c>
      <c r="AB140" s="204">
        <f>Administrative!AB140+'Buildings &amp; Grounds'!AB140+'Sacred Life &amp; Worship'!AB140+'Christian Formation'!AB140+'Social Ministry'!AB140+Other!AB140</f>
        <v>0</v>
      </c>
      <c r="AC140" s="204">
        <f>Administrative!AC140+'Buildings &amp; Grounds'!AC140+'Sacred Life &amp; Worship'!AC140+'Christian Formation'!AC140+'Social Ministry'!AC140+Other!AC140</f>
        <v>0</v>
      </c>
      <c r="AD140" s="204">
        <f>Administrative!AD140+'Buildings &amp; Grounds'!AD140+'Sacred Life &amp; Worship'!AD140+'Christian Formation'!AD140+'Social Ministry'!AD140+Other!AD140</f>
        <v>0</v>
      </c>
      <c r="AE140" s="204">
        <f>Administrative!AE140+'Buildings &amp; Grounds'!AE140+'Sacred Life &amp; Worship'!AE140+'Christian Formation'!AE140+'Social Ministry'!AE140+Other!AE140</f>
        <v>0</v>
      </c>
      <c r="AF140" s="204">
        <f>Administrative!AF140+'Buildings &amp; Grounds'!AF140+'Sacred Life &amp; Worship'!AF140+'Christian Formation'!AF140+'Social Ministry'!AF140+Other!AF140</f>
        <v>0</v>
      </c>
      <c r="AG140" s="204">
        <f>Administrative!AG140+'Buildings &amp; Grounds'!AG140+'Sacred Life &amp; Worship'!AG140+'Christian Formation'!AG140+'Social Ministry'!AG140+Other!AG140</f>
        <v>0</v>
      </c>
      <c r="AH140" s="204">
        <f>Administrative!AH140+'Buildings &amp; Grounds'!AH140+'Sacred Life &amp; Worship'!AH140+'Christian Formation'!AH140+'Social Ministry'!AH140+Other!AH140</f>
        <v>0</v>
      </c>
      <c r="AI140" s="204">
        <f>Administrative!AI140+'Buildings &amp; Grounds'!AI140+'Sacred Life &amp; Worship'!AI140+'Christian Formation'!AI140+'Social Ministry'!AI140+Other!AI140</f>
        <v>0</v>
      </c>
      <c r="AJ140" s="204">
        <f>Administrative!AJ140+'Buildings &amp; Grounds'!AJ140+'Sacred Life &amp; Worship'!AJ140+'Christian Formation'!AJ140+'Social Ministry'!AJ140+Other!AJ140</f>
        <v>0</v>
      </c>
      <c r="AK140" s="195" t="str">
        <f t="shared" si="125"/>
        <v>In Balance</v>
      </c>
    </row>
    <row r="141" spans="2:37" outlineLevel="2" x14ac:dyDescent="0.25">
      <c r="B141" s="172">
        <v>136</v>
      </c>
      <c r="C141" s="234">
        <v>4810</v>
      </c>
      <c r="D141" s="245" t="s">
        <v>686</v>
      </c>
      <c r="E141" s="40">
        <f>SUM(E139:E140)</f>
        <v>0</v>
      </c>
      <c r="F141" s="40">
        <f>SUM(F139:F140)</f>
        <v>0</v>
      </c>
      <c r="G141" s="40">
        <f>SUM(G139:G140)</f>
        <v>0</v>
      </c>
      <c r="H141" s="40">
        <f>IFERROR(($G141/'FY 2026-27 Budget Summary'!$F$8)*12, 0)</f>
        <v>0</v>
      </c>
      <c r="I141" s="45"/>
      <c r="J141" s="236"/>
      <c r="K141" s="46"/>
      <c r="L141" s="40"/>
      <c r="M141" s="40"/>
      <c r="N141" s="237"/>
      <c r="O141" s="40">
        <f>SUM(O139:O140)</f>
        <v>0</v>
      </c>
      <c r="P141" s="40">
        <f>SUM(P139:P140)</f>
        <v>0</v>
      </c>
      <c r="Q141" s="46">
        <f t="shared" si="137"/>
        <v>0</v>
      </c>
      <c r="R141" s="40">
        <f>SUM(R139:R140)</f>
        <v>0</v>
      </c>
      <c r="S141" s="730">
        <f t="shared" si="139"/>
        <v>0</v>
      </c>
      <c r="T141" s="245"/>
      <c r="U141" s="246"/>
      <c r="W141" s="239"/>
      <c r="X141" s="240">
        <f>X139+X140</f>
        <v>0</v>
      </c>
      <c r="Y141" s="240">
        <f t="shared" ref="Y141:AJ141" si="140">Y139+Y140</f>
        <v>0</v>
      </c>
      <c r="Z141" s="240">
        <f t="shared" si="140"/>
        <v>0</v>
      </c>
      <c r="AA141" s="240">
        <f t="shared" si="140"/>
        <v>0</v>
      </c>
      <c r="AB141" s="240">
        <f t="shared" si="140"/>
        <v>0</v>
      </c>
      <c r="AC141" s="240">
        <f t="shared" si="140"/>
        <v>0</v>
      </c>
      <c r="AD141" s="240">
        <f t="shared" si="140"/>
        <v>0</v>
      </c>
      <c r="AE141" s="240">
        <f t="shared" si="140"/>
        <v>0</v>
      </c>
      <c r="AF141" s="240">
        <f t="shared" si="140"/>
        <v>0</v>
      </c>
      <c r="AG141" s="240">
        <f t="shared" si="140"/>
        <v>0</v>
      </c>
      <c r="AH141" s="240">
        <f t="shared" si="140"/>
        <v>0</v>
      </c>
      <c r="AI141" s="240">
        <f t="shared" si="140"/>
        <v>0</v>
      </c>
      <c r="AJ141" s="240">
        <f t="shared" si="140"/>
        <v>0</v>
      </c>
      <c r="AK141" s="241" t="str">
        <f t="shared" si="125"/>
        <v>In Balance</v>
      </c>
    </row>
    <row r="142" spans="2:37" s="208" customFormat="1" outlineLevel="1" x14ac:dyDescent="0.2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c r="M142" s="34"/>
      <c r="N142" s="249"/>
      <c r="O142" s="34">
        <f>SUM(O120:O125)+O128+SUM(O129:O138)+O141</f>
        <v>0</v>
      </c>
      <c r="P142" s="34">
        <f>SUM(P120:P125)+P128+SUM(P129:P138)+P141</f>
        <v>0</v>
      </c>
      <c r="Q142" s="36">
        <f t="shared" si="137"/>
        <v>0</v>
      </c>
      <c r="R142" s="34">
        <f>SUM(R120:R125)+R128+SUM(R129:R138)+R141</f>
        <v>0</v>
      </c>
      <c r="S142" s="36">
        <f t="shared" si="139"/>
        <v>0</v>
      </c>
      <c r="T142" s="206"/>
      <c r="U142" s="207"/>
      <c r="W142" s="209"/>
      <c r="X142" s="34">
        <f>SUM(X120:X125)+X128+SUM(X129:X138)+X141</f>
        <v>0</v>
      </c>
      <c r="Y142" s="34">
        <f t="shared" ref="Y142:AJ142" si="141">SUM(Y120:Y125)+Y128+SUM(Y129:Y138)+Y141</f>
        <v>0</v>
      </c>
      <c r="Z142" s="34">
        <f t="shared" si="141"/>
        <v>0</v>
      </c>
      <c r="AA142" s="34">
        <f t="shared" si="141"/>
        <v>0</v>
      </c>
      <c r="AB142" s="34">
        <f t="shared" si="141"/>
        <v>0</v>
      </c>
      <c r="AC142" s="34">
        <f t="shared" si="141"/>
        <v>0</v>
      </c>
      <c r="AD142" s="34">
        <f t="shared" si="141"/>
        <v>0</v>
      </c>
      <c r="AE142" s="34">
        <f t="shared" si="141"/>
        <v>0</v>
      </c>
      <c r="AF142" s="34">
        <f t="shared" si="141"/>
        <v>0</v>
      </c>
      <c r="AG142" s="34">
        <f t="shared" si="141"/>
        <v>0</v>
      </c>
      <c r="AH142" s="34">
        <f t="shared" si="141"/>
        <v>0</v>
      </c>
      <c r="AI142" s="34">
        <f t="shared" si="141"/>
        <v>0</v>
      </c>
      <c r="AJ142" s="34">
        <f t="shared" si="141"/>
        <v>0</v>
      </c>
      <c r="AK142" s="80" t="str">
        <f t="shared" si="125"/>
        <v>In Balance</v>
      </c>
    </row>
    <row r="143" spans="2:37" s="208" customFormat="1" x14ac:dyDescent="0.25">
      <c r="B143" s="172">
        <v>138</v>
      </c>
      <c r="C143" s="229"/>
      <c r="D143" s="230" t="s">
        <v>601</v>
      </c>
      <c r="E143" s="43">
        <f>SUM(E142+E118+E103+E90)</f>
        <v>0</v>
      </c>
      <c r="F143" s="43">
        <f>SUM(F142+F118+F103+F90)</f>
        <v>0</v>
      </c>
      <c r="G143" s="43">
        <f>SUM(G142+G118+G103+G90)</f>
        <v>0</v>
      </c>
      <c r="H143" s="43">
        <f>SUM(H142+H118+H103+H90)</f>
        <v>0</v>
      </c>
      <c r="I143" s="250"/>
      <c r="J143" s="251"/>
      <c r="K143" s="44"/>
      <c r="L143" s="43"/>
      <c r="M143" s="43"/>
      <c r="N143" s="252"/>
      <c r="O143" s="43">
        <f>SUM(O142+O118+O103+O90)</f>
        <v>0</v>
      </c>
      <c r="P143" s="43">
        <f>SUM(P142+P118+P103+P90)</f>
        <v>0</v>
      </c>
      <c r="Q143" s="44">
        <f t="shared" si="137"/>
        <v>0</v>
      </c>
      <c r="R143" s="43">
        <f>SUM(R142+R118+R103+R90)</f>
        <v>0</v>
      </c>
      <c r="S143" s="44">
        <f t="shared" si="139"/>
        <v>0</v>
      </c>
      <c r="T143" s="230"/>
      <c r="U143" s="231"/>
      <c r="W143" s="232"/>
      <c r="X143" s="43">
        <f>SUM(X142+X118+X103+X90)</f>
        <v>0</v>
      </c>
      <c r="Y143" s="43">
        <f t="shared" ref="Y143:AJ143" si="142">SUM(Y142+Y118+Y103+Y90)</f>
        <v>0</v>
      </c>
      <c r="Z143" s="43">
        <f t="shared" si="142"/>
        <v>0</v>
      </c>
      <c r="AA143" s="43">
        <f t="shared" si="142"/>
        <v>0</v>
      </c>
      <c r="AB143" s="43">
        <f t="shared" si="142"/>
        <v>0</v>
      </c>
      <c r="AC143" s="43">
        <f t="shared" si="142"/>
        <v>0</v>
      </c>
      <c r="AD143" s="43">
        <f t="shared" si="142"/>
        <v>0</v>
      </c>
      <c r="AE143" s="43">
        <f t="shared" si="142"/>
        <v>0</v>
      </c>
      <c r="AF143" s="43">
        <f t="shared" si="142"/>
        <v>0</v>
      </c>
      <c r="AG143" s="43">
        <f t="shared" si="142"/>
        <v>0</v>
      </c>
      <c r="AH143" s="43">
        <f t="shared" si="142"/>
        <v>0</v>
      </c>
      <c r="AI143" s="43">
        <f t="shared" si="142"/>
        <v>0</v>
      </c>
      <c r="AJ143" s="43">
        <f t="shared" si="142"/>
        <v>0</v>
      </c>
      <c r="AK143" s="81" t="str">
        <f t="shared" si="125"/>
        <v>In Balance</v>
      </c>
    </row>
    <row r="144" spans="2:37" s="256" customFormat="1" ht="23.25" customHeight="1" thickBot="1" x14ac:dyDescent="0.3">
      <c r="B144" s="172">
        <v>139</v>
      </c>
      <c r="C144" s="361"/>
      <c r="D144" s="362" t="s">
        <v>679</v>
      </c>
      <c r="E144" s="302">
        <f>E70-E143</f>
        <v>0</v>
      </c>
      <c r="F144" s="302">
        <f>F70-F143</f>
        <v>0</v>
      </c>
      <c r="G144" s="302">
        <f>G70-G143</f>
        <v>0</v>
      </c>
      <c r="H144" s="302">
        <f>H70-H143</f>
        <v>0</v>
      </c>
      <c r="I144" s="303"/>
      <c r="J144" s="302"/>
      <c r="K144" s="302"/>
      <c r="L144" s="302"/>
      <c r="M144" s="302"/>
      <c r="N144" s="304"/>
      <c r="O144" s="302">
        <f>O70-O143</f>
        <v>0</v>
      </c>
      <c r="P144" s="302">
        <f>P70-P143</f>
        <v>0</v>
      </c>
      <c r="Q144" s="305">
        <f t="shared" si="137"/>
        <v>0</v>
      </c>
      <c r="R144" s="302">
        <f>R70-R143</f>
        <v>0</v>
      </c>
      <c r="S144" s="305">
        <f t="shared" si="139"/>
        <v>0</v>
      </c>
      <c r="T144" s="362"/>
      <c r="U144" s="363"/>
      <c r="W144" s="364"/>
      <c r="X144" s="302">
        <f t="shared" ref="X144:AJ144" si="143">X70-X143</f>
        <v>0</v>
      </c>
      <c r="Y144" s="302">
        <f t="shared" si="143"/>
        <v>0</v>
      </c>
      <c r="Z144" s="302">
        <f t="shared" si="143"/>
        <v>0</v>
      </c>
      <c r="AA144" s="302">
        <f t="shared" si="143"/>
        <v>0</v>
      </c>
      <c r="AB144" s="302">
        <f t="shared" si="143"/>
        <v>0</v>
      </c>
      <c r="AC144" s="302">
        <f t="shared" si="143"/>
        <v>0</v>
      </c>
      <c r="AD144" s="302">
        <f t="shared" si="143"/>
        <v>0</v>
      </c>
      <c r="AE144" s="302">
        <f t="shared" si="143"/>
        <v>0</v>
      </c>
      <c r="AF144" s="302">
        <f t="shared" si="143"/>
        <v>0</v>
      </c>
      <c r="AG144" s="302">
        <f t="shared" si="143"/>
        <v>0</v>
      </c>
      <c r="AH144" s="302">
        <f t="shared" si="143"/>
        <v>0</v>
      </c>
      <c r="AI144" s="302">
        <f t="shared" si="143"/>
        <v>0</v>
      </c>
      <c r="AJ144" s="302">
        <f t="shared" si="143"/>
        <v>0</v>
      </c>
      <c r="AK144" s="310" t="str">
        <f t="shared" si="125"/>
        <v>In Balance</v>
      </c>
    </row>
    <row r="145" spans="2:37" s="256" customFormat="1" ht="11.25" customHeight="1" x14ac:dyDescent="0.2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2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3">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25">
      <c r="B148" s="172">
        <v>143</v>
      </c>
      <c r="C148" s="356">
        <v>3070</v>
      </c>
      <c r="D148" s="357" t="s">
        <v>769</v>
      </c>
      <c r="E148" s="204">
        <f>Administrative!E148+'Buildings &amp; Grounds'!E148+'Sacred Life &amp; Worship'!E148+'Christian Formation'!E148+'Social Ministry'!E148+Other!E148</f>
        <v>0</v>
      </c>
      <c r="F148" s="204">
        <f>Administrative!F148+'Buildings &amp; Grounds'!F148+'Sacred Life &amp; Worship'!F148+'Christian Formation'!F148+'Social Ministry'!F148+Other!F148</f>
        <v>0</v>
      </c>
      <c r="G148" s="204">
        <f>Administrative!G148+'Buildings &amp; Grounds'!G148+'Sacred Life &amp; Worship'!G148+'Christian Formation'!G148+'Social Ministry'!G148+Other!G148</f>
        <v>0</v>
      </c>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25">
      <c r="B149" s="172">
        <v>144</v>
      </c>
      <c r="C149" s="192">
        <v>3430</v>
      </c>
      <c r="D149" s="193" t="s">
        <v>1186</v>
      </c>
      <c r="E149" s="204">
        <f>Administrative!E149+'Buildings &amp; Grounds'!E149+'Sacred Life &amp; Worship'!E149+'Christian Formation'!E149+'Social Ministry'!E149+Other!E149</f>
        <v>0</v>
      </c>
      <c r="F149" s="204">
        <f>Administrative!F149+'Buildings &amp; Grounds'!F149+'Sacred Life &amp; Worship'!F149+'Christian Formation'!F149+'Social Ministry'!F149+Other!F149</f>
        <v>0</v>
      </c>
      <c r="G149" s="204">
        <f>Administrative!G149+'Buildings &amp; Grounds'!G149+'Sacred Life &amp; Worship'!G149+'Christian Formation'!G149+'Social Ministry'!G149+Other!G149</f>
        <v>0</v>
      </c>
      <c r="H149" s="204">
        <f>Administrative!H149+'Buildings &amp; Grounds'!H149+'Sacred Life &amp; Worship'!H149+'Christian Formation'!H149+'Social Ministry'!H149+Other!H149</f>
        <v>0</v>
      </c>
      <c r="I149" s="49"/>
      <c r="J149" s="196"/>
      <c r="K149" s="32"/>
      <c r="L149" s="32"/>
      <c r="M149" s="196"/>
      <c r="N149" s="197"/>
      <c r="O149" s="204">
        <f>Administrative!O149+'Buildings &amp; Grounds'!O149+'Sacred Life &amp; Worship'!O149+'Christian Formation'!O149+'Social Ministry'!O149+Other!O149</f>
        <v>0</v>
      </c>
      <c r="P149" s="273">
        <f t="shared" ref="P149:P150" si="144">ROUND(($O149-$H149),0)</f>
        <v>0</v>
      </c>
      <c r="Q149" s="275">
        <f t="shared" ref="Q149:Q150" si="145">IFERROR(P149/H149, 0)</f>
        <v>0</v>
      </c>
      <c r="R149" s="29">
        <f t="shared" ref="R149:R150" si="146">ROUND(($O149-$F149),0)</f>
        <v>0</v>
      </c>
      <c r="S149" s="275">
        <f t="shared" ref="S149:S150" si="147">IFERROR(R149/F149, 0)</f>
        <v>0</v>
      </c>
      <c r="T149" s="739"/>
      <c r="U149" s="740"/>
      <c r="W149" s="200"/>
      <c r="X149" s="204">
        <f>Administrative!X149+'Buildings &amp; Grounds'!X149+'Sacred Life &amp; Worship'!X149+'Christian Formation'!X149+'Social Ministry'!X149+Other!X149</f>
        <v>0</v>
      </c>
      <c r="Y149" s="204">
        <f>Administrative!Y149+'Buildings &amp; Grounds'!Y149+'Sacred Life &amp; Worship'!Y149+'Christian Formation'!Y149+'Social Ministry'!Y149+Other!Y149</f>
        <v>0</v>
      </c>
      <c r="Z149" s="204">
        <f>Administrative!Z149+'Buildings &amp; Grounds'!Z149+'Sacred Life &amp; Worship'!Z149+'Christian Formation'!Z149+'Social Ministry'!Z149+Other!Z149</f>
        <v>0</v>
      </c>
      <c r="AA149" s="204">
        <f>Administrative!AA149+'Buildings &amp; Grounds'!AA149+'Sacred Life &amp; Worship'!AA149+'Christian Formation'!AA149+'Social Ministry'!AA149+Other!AA149</f>
        <v>0</v>
      </c>
      <c r="AB149" s="204">
        <f>Administrative!AB149+'Buildings &amp; Grounds'!AB149+'Sacred Life &amp; Worship'!AB149+'Christian Formation'!AB149+'Social Ministry'!AB149+Other!AB149</f>
        <v>0</v>
      </c>
      <c r="AC149" s="204">
        <f>Administrative!AC149+'Buildings &amp; Grounds'!AC149+'Sacred Life &amp; Worship'!AC149+'Christian Formation'!AC149+'Social Ministry'!AC149+Other!AC149</f>
        <v>0</v>
      </c>
      <c r="AD149" s="204">
        <f>Administrative!AD149+'Buildings &amp; Grounds'!AD149+'Sacred Life &amp; Worship'!AD149+'Christian Formation'!AD149+'Social Ministry'!AD149+Other!AD149</f>
        <v>0</v>
      </c>
      <c r="AE149" s="204">
        <f>Administrative!AE149+'Buildings &amp; Grounds'!AE149+'Sacred Life &amp; Worship'!AE149+'Christian Formation'!AE149+'Social Ministry'!AE149+Other!AE149</f>
        <v>0</v>
      </c>
      <c r="AF149" s="204">
        <f>Administrative!AF149+'Buildings &amp; Grounds'!AF149+'Sacred Life &amp; Worship'!AF149+'Christian Formation'!AF149+'Social Ministry'!AF149+Other!AF149</f>
        <v>0</v>
      </c>
      <c r="AG149" s="204">
        <f>Administrative!AG149+'Buildings &amp; Grounds'!AG149+'Sacred Life &amp; Worship'!AG149+'Christian Formation'!AG149+'Social Ministry'!AG149+Other!AG149</f>
        <v>0</v>
      </c>
      <c r="AH149" s="204">
        <f>Administrative!AH149+'Buildings &amp; Grounds'!AH149+'Sacred Life &amp; Worship'!AH149+'Christian Formation'!AH149+'Social Ministry'!AH149+Other!AH149</f>
        <v>0</v>
      </c>
      <c r="AI149" s="204">
        <f>Administrative!AI149+'Buildings &amp; Grounds'!AI149+'Sacred Life &amp; Worship'!AI149+'Christian Formation'!AI149+'Social Ministry'!AI149+Other!AI149</f>
        <v>0</v>
      </c>
      <c r="AJ149" s="204">
        <f>Administrative!AJ149+'Buildings &amp; Grounds'!AJ149+'Sacred Life &amp; Worship'!AJ149+'Christian Formation'!AJ149+'Social Ministry'!AJ149+Other!AJ149</f>
        <v>0</v>
      </c>
      <c r="AK149" s="195" t="str">
        <f t="shared" ref="AK149" si="148">IF(AJ149=O149,"In Balance",CONCATENATE("Out of Balance by $",AJ149-O149))</f>
        <v>In Balance</v>
      </c>
    </row>
    <row r="150" spans="2:37" s="256" customFormat="1" ht="11.25" customHeight="1" outlineLevel="1" x14ac:dyDescent="0.25">
      <c r="B150" s="172">
        <v>145</v>
      </c>
      <c r="C150" s="192">
        <v>3460</v>
      </c>
      <c r="D150" s="193" t="s">
        <v>655</v>
      </c>
      <c r="E150" s="204">
        <f>Administrative!E150+'Buildings &amp; Grounds'!E150+'Sacred Life &amp; Worship'!E150+'Christian Formation'!E150+'Social Ministry'!E150+Other!E150</f>
        <v>0</v>
      </c>
      <c r="F150" s="204">
        <f>Administrative!F150+'Buildings &amp; Grounds'!F150+'Sacred Life &amp; Worship'!F150+'Christian Formation'!F150+'Social Ministry'!F150+Other!F150</f>
        <v>0</v>
      </c>
      <c r="G150" s="204">
        <f>Administrative!G150+'Buildings &amp; Grounds'!G150+'Sacred Life &amp; Worship'!G150+'Christian Formation'!G150+'Social Ministry'!G150+Other!G150</f>
        <v>0</v>
      </c>
      <c r="H150" s="204">
        <f>Administrative!H150+'Buildings &amp; Grounds'!H150+'Sacred Life &amp; Worship'!H150+'Christian Formation'!H150+'Social Ministry'!H150+Other!H150</f>
        <v>0</v>
      </c>
      <c r="I150" s="49"/>
      <c r="J150" s="196"/>
      <c r="K150" s="32"/>
      <c r="L150" s="32"/>
      <c r="M150" s="196"/>
      <c r="N150" s="197"/>
      <c r="O150" s="204">
        <f>Administrative!O150+'Buildings &amp; Grounds'!O150+'Sacred Life &amp; Worship'!O150+'Christian Formation'!O150+'Social Ministry'!O150+Other!O150</f>
        <v>0</v>
      </c>
      <c r="P150" s="273">
        <f t="shared" si="144"/>
        <v>0</v>
      </c>
      <c r="Q150" s="275">
        <f t="shared" si="145"/>
        <v>0</v>
      </c>
      <c r="R150" s="29">
        <f t="shared" si="146"/>
        <v>0</v>
      </c>
      <c r="S150" s="275">
        <f t="shared" si="147"/>
        <v>0</v>
      </c>
      <c r="T150" s="739"/>
      <c r="U150" s="740"/>
      <c r="W150" s="200"/>
      <c r="X150" s="204">
        <f>Administrative!X150+'Buildings &amp; Grounds'!X150+'Sacred Life &amp; Worship'!X150+'Christian Formation'!X150+'Social Ministry'!X150+Other!X150</f>
        <v>0</v>
      </c>
      <c r="Y150" s="204">
        <f>Administrative!Y150+'Buildings &amp; Grounds'!Y150+'Sacred Life &amp; Worship'!Y150+'Christian Formation'!Y150+'Social Ministry'!Y150+Other!Y150</f>
        <v>0</v>
      </c>
      <c r="Z150" s="204">
        <f>Administrative!Z150+'Buildings &amp; Grounds'!Z150+'Sacred Life &amp; Worship'!Z150+'Christian Formation'!Z150+'Social Ministry'!Z150+Other!Z150</f>
        <v>0</v>
      </c>
      <c r="AA150" s="204">
        <f>Administrative!AA150+'Buildings &amp; Grounds'!AA150+'Sacred Life &amp; Worship'!AA150+'Christian Formation'!AA150+'Social Ministry'!AA150+Other!AA150</f>
        <v>0</v>
      </c>
      <c r="AB150" s="204">
        <f>Administrative!AB150+'Buildings &amp; Grounds'!AB150+'Sacred Life &amp; Worship'!AB150+'Christian Formation'!AB150+'Social Ministry'!AB150+Other!AB150</f>
        <v>0</v>
      </c>
      <c r="AC150" s="204">
        <f>Administrative!AC150+'Buildings &amp; Grounds'!AC150+'Sacred Life &amp; Worship'!AC150+'Christian Formation'!AC150+'Social Ministry'!AC150+Other!AC150</f>
        <v>0</v>
      </c>
      <c r="AD150" s="204">
        <f>Administrative!AD150+'Buildings &amp; Grounds'!AD150+'Sacred Life &amp; Worship'!AD150+'Christian Formation'!AD150+'Social Ministry'!AD150+Other!AD150</f>
        <v>0</v>
      </c>
      <c r="AE150" s="204">
        <f>Administrative!AE150+'Buildings &amp; Grounds'!AE150+'Sacred Life &amp; Worship'!AE150+'Christian Formation'!AE150+'Social Ministry'!AE150+Other!AE150</f>
        <v>0</v>
      </c>
      <c r="AF150" s="204">
        <f>Administrative!AF150+'Buildings &amp; Grounds'!AF150+'Sacred Life &amp; Worship'!AF150+'Christian Formation'!AF150+'Social Ministry'!AF150+Other!AF150</f>
        <v>0</v>
      </c>
      <c r="AG150" s="204">
        <f>Administrative!AG150+'Buildings &amp; Grounds'!AG150+'Sacred Life &amp; Worship'!AG150+'Christian Formation'!AG150+'Social Ministry'!AG150+Other!AG150</f>
        <v>0</v>
      </c>
      <c r="AH150" s="204">
        <f>Administrative!AH150+'Buildings &amp; Grounds'!AH150+'Sacred Life &amp; Worship'!AH150+'Christian Formation'!AH150+'Social Ministry'!AH150+Other!AH150</f>
        <v>0</v>
      </c>
      <c r="AI150" s="204">
        <f>Administrative!AI150+'Buildings &amp; Grounds'!AI150+'Sacred Life &amp; Worship'!AI150+'Christian Formation'!AI150+'Social Ministry'!AI150+Other!AI150</f>
        <v>0</v>
      </c>
      <c r="AJ150" s="204">
        <f>Administrative!AJ150+'Buildings &amp; Grounds'!AJ150+'Sacred Life &amp; Worship'!AJ150+'Christian Formation'!AJ150+'Social Ministry'!AJ150+Other!AJ150</f>
        <v>0</v>
      </c>
      <c r="AK150" s="195" t="str">
        <f>IF(AJ150=O150,"In Balance",CONCATENATE("Out of Balance by $",AJ150-O150))</f>
        <v>In Balance</v>
      </c>
    </row>
    <row r="151" spans="2:37" s="256" customFormat="1" ht="11.25" customHeight="1" thickBot="1" x14ac:dyDescent="0.3">
      <c r="B151" s="172">
        <v>146</v>
      </c>
      <c r="C151" s="229"/>
      <c r="D151" s="258" t="s">
        <v>771</v>
      </c>
      <c r="E151" s="43">
        <f>SUM(E148:E150)</f>
        <v>0</v>
      </c>
      <c r="F151" s="43">
        <f>SUM(F148:F150)</f>
        <v>0</v>
      </c>
      <c r="G151" s="43">
        <f>SUM(G148:G150)</f>
        <v>0</v>
      </c>
      <c r="H151" s="43">
        <f>SUM(H148:H150)</f>
        <v>0</v>
      </c>
      <c r="I151" s="250"/>
      <c r="J151" s="251"/>
      <c r="K151" s="44"/>
      <c r="L151" s="43"/>
      <c r="M151" s="43"/>
      <c r="N151" s="252"/>
      <c r="O151" s="43">
        <f>SUM(O148:O150)</f>
        <v>0</v>
      </c>
      <c r="P151" s="43">
        <f>SUM(P148:P150)</f>
        <v>0</v>
      </c>
      <c r="Q151" s="44">
        <f>IFERROR(P151/H151, 0)</f>
        <v>0</v>
      </c>
      <c r="R151" s="43">
        <f>SUM(R148:R150)</f>
        <v>0</v>
      </c>
      <c r="S151" s="44">
        <f t="shared" ref="S151" si="149">IFERROR(R151/F151, 0)</f>
        <v>0</v>
      </c>
      <c r="T151" s="258"/>
      <c r="U151" s="259"/>
      <c r="W151" s="260"/>
      <c r="X151" s="427">
        <f>SUM(X148:X150)</f>
        <v>0</v>
      </c>
      <c r="Y151" s="427">
        <f t="shared" ref="Y151:AJ151" si="150">SUM(Y148:Y150)</f>
        <v>0</v>
      </c>
      <c r="Z151" s="427">
        <f t="shared" si="150"/>
        <v>0</v>
      </c>
      <c r="AA151" s="427">
        <f t="shared" si="150"/>
        <v>0</v>
      </c>
      <c r="AB151" s="427">
        <f t="shared" si="150"/>
        <v>0</v>
      </c>
      <c r="AC151" s="427">
        <f t="shared" si="150"/>
        <v>0</v>
      </c>
      <c r="AD151" s="427">
        <f t="shared" si="150"/>
        <v>0</v>
      </c>
      <c r="AE151" s="427">
        <f t="shared" si="150"/>
        <v>0</v>
      </c>
      <c r="AF151" s="427">
        <f t="shared" si="150"/>
        <v>0</v>
      </c>
      <c r="AG151" s="427">
        <f t="shared" si="150"/>
        <v>0</v>
      </c>
      <c r="AH151" s="427">
        <f t="shared" si="150"/>
        <v>0</v>
      </c>
      <c r="AI151" s="427">
        <f t="shared" si="150"/>
        <v>0</v>
      </c>
      <c r="AJ151" s="427">
        <f t="shared" si="150"/>
        <v>0</v>
      </c>
      <c r="AK151" s="233"/>
    </row>
    <row r="152" spans="2:37" s="256" customFormat="1" ht="11.25" customHeight="1" x14ac:dyDescent="0.2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2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3">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25">
      <c r="B155" s="172">
        <v>150</v>
      </c>
      <c r="C155" s="192">
        <v>4690</v>
      </c>
      <c r="D155" s="193" t="s">
        <v>778</v>
      </c>
      <c r="E155" s="204">
        <f>Administrative!E155+'Buildings &amp; Grounds'!E155+'Sacred Life &amp; Worship'!E155+'Christian Formation'!E155+'Social Ministry'!E155+Other!E155</f>
        <v>0</v>
      </c>
      <c r="F155" s="204">
        <f>Administrative!F155+'Buildings &amp; Grounds'!F155+'Sacred Life &amp; Worship'!F155+'Christian Formation'!F155+'Social Ministry'!F155+Other!F155</f>
        <v>0</v>
      </c>
      <c r="G155" s="204">
        <f>Administrative!G155+'Buildings &amp; Grounds'!G155+'Sacred Life &amp; Worship'!G155+'Christian Formation'!G155+'Social Ministry'!G155+Other!G155</f>
        <v>0</v>
      </c>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25">
      <c r="B156" s="172">
        <v>151</v>
      </c>
      <c r="C156" s="192">
        <v>4740</v>
      </c>
      <c r="D156" s="193" t="s">
        <v>606</v>
      </c>
      <c r="E156" s="204">
        <f>Administrative!E156+'Buildings &amp; Grounds'!E156+'Sacred Life &amp; Worship'!E156+'Christian Formation'!E156+'Social Ministry'!E156+Other!E156</f>
        <v>0</v>
      </c>
      <c r="F156" s="204">
        <f>Administrative!F156+'Buildings &amp; Grounds'!F156+'Sacred Life &amp; Worship'!F156+'Christian Formation'!F156+'Social Ministry'!F156+Other!F156</f>
        <v>0</v>
      </c>
      <c r="G156" s="204">
        <f>Administrative!G156+'Buildings &amp; Grounds'!G156+'Sacred Life &amp; Worship'!G156+'Christian Formation'!G156+'Social Ministry'!G156+Other!G156</f>
        <v>0</v>
      </c>
      <c r="H156" s="204">
        <f>Administrative!H156+'Buildings &amp; Grounds'!H156+'Sacred Life &amp; Worship'!H156+'Christian Formation'!H156+'Social Ministry'!H156+Other!H156</f>
        <v>0</v>
      </c>
      <c r="I156" s="49"/>
      <c r="J156" s="196"/>
      <c r="K156" s="32"/>
      <c r="L156" s="32"/>
      <c r="M156" s="196"/>
      <c r="N156" s="197"/>
      <c r="O156" s="204">
        <f>Administrative!O156+'Buildings &amp; Grounds'!O156+'Sacred Life &amp; Worship'!O156+'Christian Formation'!O156+'Social Ministry'!O156+Other!O156</f>
        <v>0</v>
      </c>
      <c r="P156" s="273">
        <f t="shared" ref="P156:P158" si="151">ROUND(($O156-$H156),0)</f>
        <v>0</v>
      </c>
      <c r="Q156" s="275">
        <f t="shared" ref="Q156:Q158" si="152">IFERROR(P156/H156, 0)</f>
        <v>0</v>
      </c>
      <c r="R156" s="29">
        <f t="shared" ref="R156:R158" si="153">ROUND(($O156-$F156),0)</f>
        <v>0</v>
      </c>
      <c r="S156" s="275">
        <f t="shared" ref="S156:S158" si="154">IFERROR(R156/F156, 0)</f>
        <v>0</v>
      </c>
      <c r="T156" s="739"/>
      <c r="U156" s="740"/>
      <c r="W156" s="200"/>
      <c r="X156" s="204">
        <f>Administrative!X156+'Buildings &amp; Grounds'!X156+'Sacred Life &amp; Worship'!X156+'Christian Formation'!X156+'Social Ministry'!X156+Other!X156</f>
        <v>0</v>
      </c>
      <c r="Y156" s="204">
        <f>Administrative!Y156+'Buildings &amp; Grounds'!Y156+'Sacred Life &amp; Worship'!Y156+'Christian Formation'!Y156+'Social Ministry'!Y156+Other!Y156</f>
        <v>0</v>
      </c>
      <c r="Z156" s="204">
        <f>Administrative!Z156+'Buildings &amp; Grounds'!Z156+'Sacred Life &amp; Worship'!Z156+'Christian Formation'!Z156+'Social Ministry'!Z156+Other!Z156</f>
        <v>0</v>
      </c>
      <c r="AA156" s="204">
        <f>Administrative!AA156+'Buildings &amp; Grounds'!AA156+'Sacred Life &amp; Worship'!AA156+'Christian Formation'!AA156+'Social Ministry'!AA156+Other!AA156</f>
        <v>0</v>
      </c>
      <c r="AB156" s="204">
        <f>Administrative!AB156+'Buildings &amp; Grounds'!AB156+'Sacred Life &amp; Worship'!AB156+'Christian Formation'!AB156+'Social Ministry'!AB156+Other!AB156</f>
        <v>0</v>
      </c>
      <c r="AC156" s="204">
        <f>Administrative!AC156+'Buildings &amp; Grounds'!AC156+'Sacred Life &amp; Worship'!AC156+'Christian Formation'!AC156+'Social Ministry'!AC156+Other!AC156</f>
        <v>0</v>
      </c>
      <c r="AD156" s="204">
        <f>Administrative!AD156+'Buildings &amp; Grounds'!AD156+'Sacred Life &amp; Worship'!AD156+'Christian Formation'!AD156+'Social Ministry'!AD156+Other!AD156</f>
        <v>0</v>
      </c>
      <c r="AE156" s="204">
        <f>Administrative!AE156+'Buildings &amp; Grounds'!AE156+'Sacred Life &amp; Worship'!AE156+'Christian Formation'!AE156+'Social Ministry'!AE156+Other!AE156</f>
        <v>0</v>
      </c>
      <c r="AF156" s="204">
        <f>Administrative!AF156+'Buildings &amp; Grounds'!AF156+'Sacred Life &amp; Worship'!AF156+'Christian Formation'!AF156+'Social Ministry'!AF156+Other!AF156</f>
        <v>0</v>
      </c>
      <c r="AG156" s="204">
        <f>Administrative!AG156+'Buildings &amp; Grounds'!AG156+'Sacred Life &amp; Worship'!AG156+'Christian Formation'!AG156+'Social Ministry'!AG156+Other!AG156</f>
        <v>0</v>
      </c>
      <c r="AH156" s="204">
        <f>Administrative!AH156+'Buildings &amp; Grounds'!AH156+'Sacred Life &amp; Worship'!AH156+'Christian Formation'!AH156+'Social Ministry'!AH156+Other!AH156</f>
        <v>0</v>
      </c>
      <c r="AI156" s="204">
        <f>Administrative!AI156+'Buildings &amp; Grounds'!AI156+'Sacred Life &amp; Worship'!AI156+'Christian Formation'!AI156+'Social Ministry'!AI156+Other!AI156</f>
        <v>0</v>
      </c>
      <c r="AJ156" s="204">
        <f>Administrative!AJ156+'Buildings &amp; Grounds'!AJ156+'Sacred Life &amp; Worship'!AJ156+'Christian Formation'!AJ156+'Social Ministry'!AJ156+Other!AJ156</f>
        <v>0</v>
      </c>
      <c r="AK156" s="195" t="str">
        <f>IF(AJ156=O156,"In Balance",CONCATENATE("Out of Balance by $",AJ156-O156))</f>
        <v>In Balance</v>
      </c>
    </row>
    <row r="157" spans="2:37" outlineLevel="2" x14ac:dyDescent="0.25">
      <c r="B157" s="172">
        <v>152</v>
      </c>
      <c r="C157" s="192">
        <v>4760</v>
      </c>
      <c r="D157" s="193" t="s">
        <v>776</v>
      </c>
      <c r="E157" s="204">
        <f>Administrative!E157+'Buildings &amp; Grounds'!E157+'Sacred Life &amp; Worship'!E157+'Christian Formation'!E157+'Social Ministry'!E157+Other!E157</f>
        <v>0</v>
      </c>
      <c r="F157" s="204">
        <f>Administrative!F157+'Buildings &amp; Grounds'!F157+'Sacred Life &amp; Worship'!F157+'Christian Formation'!F157+'Social Ministry'!F157+Other!F157</f>
        <v>0</v>
      </c>
      <c r="G157" s="204">
        <f>Administrative!G157+'Buildings &amp; Grounds'!G157+'Sacred Life &amp; Worship'!G157+'Christian Formation'!G157+'Social Ministry'!G157+Other!G157</f>
        <v>0</v>
      </c>
      <c r="H157" s="204">
        <f>Administrative!H157+'Buildings &amp; Grounds'!H157+'Sacred Life &amp; Worship'!H157+'Christian Formation'!H157+'Social Ministry'!H157+Other!H157</f>
        <v>0</v>
      </c>
      <c r="I157" s="49"/>
      <c r="J157" s="196"/>
      <c r="K157" s="32"/>
      <c r="L157" s="32"/>
      <c r="M157" s="196"/>
      <c r="N157" s="197"/>
      <c r="O157" s="204">
        <f>Administrative!O157+'Buildings &amp; Grounds'!O157+'Sacred Life &amp; Worship'!O157+'Christian Formation'!O157+'Social Ministry'!O157+Other!O157</f>
        <v>0</v>
      </c>
      <c r="P157" s="273">
        <f t="shared" si="151"/>
        <v>0</v>
      </c>
      <c r="Q157" s="275">
        <f t="shared" si="152"/>
        <v>0</v>
      </c>
      <c r="R157" s="29">
        <f t="shared" si="153"/>
        <v>0</v>
      </c>
      <c r="S157" s="275">
        <f t="shared" si="154"/>
        <v>0</v>
      </c>
      <c r="T157" s="739"/>
      <c r="U157" s="740"/>
      <c r="W157" s="200"/>
      <c r="X157" s="204">
        <f>Administrative!X157+'Buildings &amp; Grounds'!X157+'Sacred Life &amp; Worship'!X157+'Christian Formation'!X157+'Social Ministry'!X157+Other!X157</f>
        <v>0</v>
      </c>
      <c r="Y157" s="204">
        <f>Administrative!Y157+'Buildings &amp; Grounds'!Y157+'Sacred Life &amp; Worship'!Y157+'Christian Formation'!Y157+'Social Ministry'!Y157+Other!Y157</f>
        <v>0</v>
      </c>
      <c r="Z157" s="204">
        <f>Administrative!Z157+'Buildings &amp; Grounds'!Z157+'Sacred Life &amp; Worship'!Z157+'Christian Formation'!Z157+'Social Ministry'!Z157+Other!Z157</f>
        <v>0</v>
      </c>
      <c r="AA157" s="204">
        <f>Administrative!AA157+'Buildings &amp; Grounds'!AA157+'Sacred Life &amp; Worship'!AA157+'Christian Formation'!AA157+'Social Ministry'!AA157+Other!AA157</f>
        <v>0</v>
      </c>
      <c r="AB157" s="204">
        <f>Administrative!AB157+'Buildings &amp; Grounds'!AB157+'Sacred Life &amp; Worship'!AB157+'Christian Formation'!AB157+'Social Ministry'!AB157+Other!AB157</f>
        <v>0</v>
      </c>
      <c r="AC157" s="204">
        <f>Administrative!AC157+'Buildings &amp; Grounds'!AC157+'Sacred Life &amp; Worship'!AC157+'Christian Formation'!AC157+'Social Ministry'!AC157+Other!AC157</f>
        <v>0</v>
      </c>
      <c r="AD157" s="204">
        <f>Administrative!AD157+'Buildings &amp; Grounds'!AD157+'Sacred Life &amp; Worship'!AD157+'Christian Formation'!AD157+'Social Ministry'!AD157+Other!AD157</f>
        <v>0</v>
      </c>
      <c r="AE157" s="204">
        <f>Administrative!AE157+'Buildings &amp; Grounds'!AE157+'Sacred Life &amp; Worship'!AE157+'Christian Formation'!AE157+'Social Ministry'!AE157+Other!AE157</f>
        <v>0</v>
      </c>
      <c r="AF157" s="204">
        <f>Administrative!AF157+'Buildings &amp; Grounds'!AF157+'Sacred Life &amp; Worship'!AF157+'Christian Formation'!AF157+'Social Ministry'!AF157+Other!AF157</f>
        <v>0</v>
      </c>
      <c r="AG157" s="204">
        <f>Administrative!AG157+'Buildings &amp; Grounds'!AG157+'Sacred Life &amp; Worship'!AG157+'Christian Formation'!AG157+'Social Ministry'!AG157+Other!AG157</f>
        <v>0</v>
      </c>
      <c r="AH157" s="204">
        <f>Administrative!AH157+'Buildings &amp; Grounds'!AH157+'Sacred Life &amp; Worship'!AH157+'Christian Formation'!AH157+'Social Ministry'!AH157+Other!AH157</f>
        <v>0</v>
      </c>
      <c r="AI157" s="204">
        <f>Administrative!AI157+'Buildings &amp; Grounds'!AI157+'Sacred Life &amp; Worship'!AI157+'Christian Formation'!AI157+'Social Ministry'!AI157+Other!AI157</f>
        <v>0</v>
      </c>
      <c r="AJ157" s="204">
        <f>Administrative!AJ157+'Buildings &amp; Grounds'!AJ157+'Sacred Life &amp; Worship'!AJ157+'Christian Formation'!AJ157+'Social Ministry'!AJ157+Other!AJ157</f>
        <v>0</v>
      </c>
      <c r="AK157" s="195" t="str">
        <f>IF(AJ157=O157,"In Balance",CONCATENATE("Out of Balance by $",AJ157-O157))</f>
        <v>In Balance</v>
      </c>
    </row>
    <row r="158" spans="2:37" outlineLevel="2" x14ac:dyDescent="0.25">
      <c r="B158" s="172">
        <v>153</v>
      </c>
      <c r="C158" s="192">
        <v>4775</v>
      </c>
      <c r="D158" s="193" t="s">
        <v>1191</v>
      </c>
      <c r="E158" s="204">
        <f>Administrative!E158+'Buildings &amp; Grounds'!E158+'Sacred Life &amp; Worship'!E158+'Christian Formation'!E158+'Social Ministry'!E158+Other!E158</f>
        <v>0</v>
      </c>
      <c r="F158" s="204">
        <f>Administrative!F158+'Buildings &amp; Grounds'!F158+'Sacred Life &amp; Worship'!F158+'Christian Formation'!F158+'Social Ministry'!F158+Other!F158</f>
        <v>0</v>
      </c>
      <c r="G158" s="204">
        <f>Administrative!G158+'Buildings &amp; Grounds'!G158+'Sacred Life &amp; Worship'!G158+'Christian Formation'!G158+'Social Ministry'!G158+Other!G158</f>
        <v>0</v>
      </c>
      <c r="H158" s="204">
        <f>Administrative!H158+'Buildings &amp; Grounds'!H158+'Sacred Life &amp; Worship'!H158+'Christian Formation'!H158+'Social Ministry'!H158+Other!H158</f>
        <v>0</v>
      </c>
      <c r="I158" s="49"/>
      <c r="J158" s="196"/>
      <c r="K158" s="32"/>
      <c r="L158" s="32"/>
      <c r="M158" s="196"/>
      <c r="N158" s="197"/>
      <c r="O158" s="204">
        <f>Administrative!O158+'Buildings &amp; Grounds'!O158+'Sacred Life &amp; Worship'!O158+'Christian Formation'!O158+'Social Ministry'!O158+Other!O158</f>
        <v>0</v>
      </c>
      <c r="P158" s="273">
        <f t="shared" si="151"/>
        <v>0</v>
      </c>
      <c r="Q158" s="275">
        <f t="shared" si="152"/>
        <v>0</v>
      </c>
      <c r="R158" s="29">
        <f t="shared" si="153"/>
        <v>0</v>
      </c>
      <c r="S158" s="275">
        <f t="shared" si="154"/>
        <v>0</v>
      </c>
      <c r="T158" s="739"/>
      <c r="U158" s="740"/>
      <c r="W158" s="200"/>
      <c r="X158" s="204">
        <f>Administrative!X158+'Buildings &amp; Grounds'!X158+'Sacred Life &amp; Worship'!X158+'Christian Formation'!X158+'Social Ministry'!X158+Other!X158</f>
        <v>0</v>
      </c>
      <c r="Y158" s="204">
        <f>Administrative!Y158+'Buildings &amp; Grounds'!Y158+'Sacred Life &amp; Worship'!Y158+'Christian Formation'!Y158+'Social Ministry'!Y158+Other!Y158</f>
        <v>0</v>
      </c>
      <c r="Z158" s="204">
        <f>Administrative!Z158+'Buildings &amp; Grounds'!Z158+'Sacred Life &amp; Worship'!Z158+'Christian Formation'!Z158+'Social Ministry'!Z158+Other!Z158</f>
        <v>0</v>
      </c>
      <c r="AA158" s="204">
        <f>Administrative!AA158+'Buildings &amp; Grounds'!AA158+'Sacred Life &amp; Worship'!AA158+'Christian Formation'!AA158+'Social Ministry'!AA158+Other!AA158</f>
        <v>0</v>
      </c>
      <c r="AB158" s="204">
        <f>Administrative!AB158+'Buildings &amp; Grounds'!AB158+'Sacred Life &amp; Worship'!AB158+'Christian Formation'!AB158+'Social Ministry'!AB158+Other!AB158</f>
        <v>0</v>
      </c>
      <c r="AC158" s="204">
        <f>Administrative!AC158+'Buildings &amp; Grounds'!AC158+'Sacred Life &amp; Worship'!AC158+'Christian Formation'!AC158+'Social Ministry'!AC158+Other!AC158</f>
        <v>0</v>
      </c>
      <c r="AD158" s="204">
        <f>Administrative!AD158+'Buildings &amp; Grounds'!AD158+'Sacred Life &amp; Worship'!AD158+'Christian Formation'!AD158+'Social Ministry'!AD158+Other!AD158</f>
        <v>0</v>
      </c>
      <c r="AE158" s="204">
        <f>Administrative!AE158+'Buildings &amp; Grounds'!AE158+'Sacred Life &amp; Worship'!AE158+'Christian Formation'!AE158+'Social Ministry'!AE158+Other!AE158</f>
        <v>0</v>
      </c>
      <c r="AF158" s="204">
        <f>Administrative!AF158+'Buildings &amp; Grounds'!AF158+'Sacred Life &amp; Worship'!AF158+'Christian Formation'!AF158+'Social Ministry'!AF158+Other!AF158</f>
        <v>0</v>
      </c>
      <c r="AG158" s="204">
        <f>Administrative!AG158+'Buildings &amp; Grounds'!AG158+'Sacred Life &amp; Worship'!AG158+'Christian Formation'!AG158+'Social Ministry'!AG158+Other!AG158</f>
        <v>0</v>
      </c>
      <c r="AH158" s="204">
        <f>Administrative!AH158+'Buildings &amp; Grounds'!AH158+'Sacred Life &amp; Worship'!AH158+'Christian Formation'!AH158+'Social Ministry'!AH158+Other!AH158</f>
        <v>0</v>
      </c>
      <c r="AI158" s="204">
        <f>Administrative!AI158+'Buildings &amp; Grounds'!AI158+'Sacred Life &amp; Worship'!AI158+'Christian Formation'!AI158+'Social Ministry'!AI158+Other!AI158</f>
        <v>0</v>
      </c>
      <c r="AJ158" s="204">
        <f>Administrative!AJ158+'Buildings &amp; Grounds'!AJ158+'Sacred Life &amp; Worship'!AJ158+'Christian Formation'!AJ158+'Social Ministry'!AJ158+Other!AJ158</f>
        <v>0</v>
      </c>
      <c r="AK158" s="195" t="str">
        <f>IF(AJ158=O158,"In Balance",CONCATENATE("Out of Balance by $",AJ158-O158))</f>
        <v>In Balance</v>
      </c>
    </row>
    <row r="159" spans="2:37" s="256" customFormat="1" ht="11.25" customHeight="1" x14ac:dyDescent="0.25">
      <c r="B159" s="172">
        <v>154</v>
      </c>
      <c r="C159" s="229"/>
      <c r="D159" s="258" t="s">
        <v>777</v>
      </c>
      <c r="E159" s="43">
        <f>SUM(E155:E156)</f>
        <v>0</v>
      </c>
      <c r="F159" s="43">
        <f>SUM(F155:F156)</f>
        <v>0</v>
      </c>
      <c r="G159" s="43">
        <f>SUM(G155:G156)</f>
        <v>0</v>
      </c>
      <c r="H159" s="43">
        <f>SUM(H155:H156)</f>
        <v>0</v>
      </c>
      <c r="I159" s="250"/>
      <c r="J159" s="251"/>
      <c r="K159" s="44"/>
      <c r="L159" s="43"/>
      <c r="M159" s="43"/>
      <c r="N159" s="252"/>
      <c r="O159" s="43">
        <f>SUM(O155:O156)</f>
        <v>0</v>
      </c>
      <c r="P159" s="43">
        <f>SUM(P155:P156)</f>
        <v>0</v>
      </c>
      <c r="Q159" s="44">
        <f>IFERROR(P159/H159, 0)</f>
        <v>0</v>
      </c>
      <c r="R159" s="43">
        <f>SUM(R155:R156)</f>
        <v>0</v>
      </c>
      <c r="S159" s="44">
        <f t="shared" ref="S159:S160" si="155">IFERROR(R159/F159, 0)</f>
        <v>0</v>
      </c>
      <c r="T159" s="258"/>
      <c r="U159" s="259"/>
      <c r="W159" s="260"/>
      <c r="X159" s="426">
        <f>SUM(X155:X156)</f>
        <v>0</v>
      </c>
      <c r="Y159" s="426">
        <f t="shared" ref="Y159:AJ159" si="156">SUM(Y155:Y156)</f>
        <v>0</v>
      </c>
      <c r="Z159" s="426">
        <f t="shared" si="156"/>
        <v>0</v>
      </c>
      <c r="AA159" s="426">
        <f t="shared" si="156"/>
        <v>0</v>
      </c>
      <c r="AB159" s="426">
        <f t="shared" si="156"/>
        <v>0</v>
      </c>
      <c r="AC159" s="426">
        <f t="shared" si="156"/>
        <v>0</v>
      </c>
      <c r="AD159" s="426">
        <f t="shared" si="156"/>
        <v>0</v>
      </c>
      <c r="AE159" s="426">
        <f t="shared" si="156"/>
        <v>0</v>
      </c>
      <c r="AF159" s="426">
        <f t="shared" si="156"/>
        <v>0</v>
      </c>
      <c r="AG159" s="426">
        <f t="shared" si="156"/>
        <v>0</v>
      </c>
      <c r="AH159" s="426">
        <f t="shared" si="156"/>
        <v>0</v>
      </c>
      <c r="AI159" s="426">
        <f t="shared" si="156"/>
        <v>0</v>
      </c>
      <c r="AJ159" s="426">
        <f t="shared" si="156"/>
        <v>0</v>
      </c>
      <c r="AK159" s="233"/>
    </row>
    <row r="160" spans="2:37" s="256" customFormat="1" ht="23.25" customHeight="1" thickBot="1" x14ac:dyDescent="0.3">
      <c r="B160" s="172">
        <v>155</v>
      </c>
      <c r="C160" s="253"/>
      <c r="D160" s="254" t="s">
        <v>773</v>
      </c>
      <c r="E160" s="52">
        <f>E144+E151-E159</f>
        <v>0</v>
      </c>
      <c r="F160" s="52">
        <f>F144+F151-F159</f>
        <v>0</v>
      </c>
      <c r="G160" s="52">
        <f>G144+G151-G159</f>
        <v>0</v>
      </c>
      <c r="H160" s="52">
        <f>H144+H151-H159</f>
        <v>0</v>
      </c>
      <c r="I160" s="53"/>
      <c r="J160" s="52"/>
      <c r="K160" s="52"/>
      <c r="L160" s="52"/>
      <c r="M160" s="52"/>
      <c r="N160" s="54"/>
      <c r="O160" s="52">
        <f>O144+O151-O159</f>
        <v>0</v>
      </c>
      <c r="P160" s="52">
        <f>P144+P151-P159</f>
        <v>0</v>
      </c>
      <c r="Q160" s="55">
        <f t="shared" ref="Q160" si="157">IFERROR(P160/H160, 0)</f>
        <v>0</v>
      </c>
      <c r="R160" s="52">
        <f>R144+R151-R159</f>
        <v>0</v>
      </c>
      <c r="S160" s="55">
        <f t="shared" si="155"/>
        <v>0</v>
      </c>
      <c r="T160" s="254"/>
      <c r="U160" s="255"/>
      <c r="W160" s="262"/>
      <c r="X160" s="52">
        <f>X144+X151-X159</f>
        <v>0</v>
      </c>
      <c r="Y160" s="52">
        <f t="shared" ref="Y160:AJ160" si="158">Y144+Y151-Y159</f>
        <v>0</v>
      </c>
      <c r="Z160" s="52">
        <f t="shared" si="158"/>
        <v>0</v>
      </c>
      <c r="AA160" s="52">
        <f t="shared" si="158"/>
        <v>0</v>
      </c>
      <c r="AB160" s="52">
        <f t="shared" si="158"/>
        <v>0</v>
      </c>
      <c r="AC160" s="52">
        <f t="shared" si="158"/>
        <v>0</v>
      </c>
      <c r="AD160" s="52">
        <f t="shared" si="158"/>
        <v>0</v>
      </c>
      <c r="AE160" s="52">
        <f t="shared" si="158"/>
        <v>0</v>
      </c>
      <c r="AF160" s="52">
        <f t="shared" si="158"/>
        <v>0</v>
      </c>
      <c r="AG160" s="52">
        <f t="shared" si="158"/>
        <v>0</v>
      </c>
      <c r="AH160" s="52">
        <f t="shared" si="158"/>
        <v>0</v>
      </c>
      <c r="AI160" s="52">
        <f t="shared" si="158"/>
        <v>0</v>
      </c>
      <c r="AJ160" s="52">
        <f t="shared" si="158"/>
        <v>0</v>
      </c>
      <c r="AK160" s="82" t="str">
        <f t="shared" ref="AK160" si="159">IF(AJ160=O160,"In Balance",CONCATENATE("Out of Balance by $",AJ160-O160))</f>
        <v>In Balance</v>
      </c>
    </row>
    <row r="161" spans="2:37" s="256" customFormat="1" ht="11.25" customHeight="1" x14ac:dyDescent="0.2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2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3">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25">
      <c r="B164" s="172">
        <v>159</v>
      </c>
      <c r="C164" s="192">
        <v>3472</v>
      </c>
      <c r="D164" s="193" t="s">
        <v>688</v>
      </c>
      <c r="E164" s="204">
        <f>Administrative!E164+'Buildings &amp; Grounds'!E164+'Sacred Life &amp; Worship'!E164+'Christian Formation'!E164+'Social Ministry'!E164+Other!E164</f>
        <v>0</v>
      </c>
      <c r="F164" s="204">
        <f>Administrative!F164+'Buildings &amp; Grounds'!F164+'Sacred Life &amp; Worship'!F164+'Christian Formation'!F164+'Social Ministry'!F164+Other!F164</f>
        <v>0</v>
      </c>
      <c r="G164" s="204">
        <f>Administrative!G164+'Buildings &amp; Grounds'!G164+'Sacred Life &amp; Worship'!G164+'Christian Formation'!G164+'Social Ministry'!G164+Other!G164</f>
        <v>0</v>
      </c>
      <c r="H164" s="204">
        <f>Administrative!H164+'Buildings &amp; Grounds'!H164+'Sacred Life &amp; Worship'!H164+'Christian Formation'!H164+'Social Ministry'!H164+Other!H164</f>
        <v>0</v>
      </c>
      <c r="I164" s="49"/>
      <c r="J164" s="196"/>
      <c r="K164" s="32"/>
      <c r="L164" s="32"/>
      <c r="M164" s="196"/>
      <c r="N164" s="197"/>
      <c r="O164" s="204">
        <f>Administrative!O164+'Buildings &amp; Grounds'!O164+'Sacred Life &amp; Worship'!O164+'Christian Formation'!O164+'Social Ministry'!O164+Other!O164</f>
        <v>0</v>
      </c>
      <c r="P164" s="273">
        <f t="shared" ref="P164:P165" si="160">ROUND(($O164-$H164),0)</f>
        <v>0</v>
      </c>
      <c r="Q164" s="275">
        <f t="shared" ref="Q164:Q165" si="161">IFERROR(P164/H164, 0)</f>
        <v>0</v>
      </c>
      <c r="R164" s="29">
        <f t="shared" ref="R164:R165" si="162">ROUND(($O164-$F164),0)</f>
        <v>0</v>
      </c>
      <c r="S164" s="275">
        <f t="shared" ref="S164:S165" si="163">IFERROR(R164/F164, 0)</f>
        <v>0</v>
      </c>
      <c r="T164" s="739"/>
      <c r="U164" s="740"/>
      <c r="W164" s="200"/>
      <c r="X164" s="204">
        <f>Administrative!X164+'Buildings &amp; Grounds'!X164+'Sacred Life &amp; Worship'!X164+'Christian Formation'!X164+'Social Ministry'!X164+Other!X164</f>
        <v>0</v>
      </c>
      <c r="Y164" s="204">
        <f>Administrative!Y164+'Buildings &amp; Grounds'!Y164+'Sacred Life &amp; Worship'!Y164+'Christian Formation'!Y164+'Social Ministry'!Y164+Other!Y164</f>
        <v>0</v>
      </c>
      <c r="Z164" s="204">
        <f>Administrative!Z164+'Buildings &amp; Grounds'!Z164+'Sacred Life &amp; Worship'!Z164+'Christian Formation'!Z164+'Social Ministry'!Z164+Other!Z164</f>
        <v>0</v>
      </c>
      <c r="AA164" s="204">
        <f>Administrative!AA164+'Buildings &amp; Grounds'!AA164+'Sacred Life &amp; Worship'!AA164+'Christian Formation'!AA164+'Social Ministry'!AA164+Other!AA164</f>
        <v>0</v>
      </c>
      <c r="AB164" s="204">
        <f>Administrative!AB164+'Buildings &amp; Grounds'!AB164+'Sacred Life &amp; Worship'!AB164+'Christian Formation'!AB164+'Social Ministry'!AB164+Other!AB164</f>
        <v>0</v>
      </c>
      <c r="AC164" s="204">
        <f>Administrative!AC164+'Buildings &amp; Grounds'!AC164+'Sacred Life &amp; Worship'!AC164+'Christian Formation'!AC164+'Social Ministry'!AC164+Other!AC164</f>
        <v>0</v>
      </c>
      <c r="AD164" s="204">
        <f>Administrative!AD164+'Buildings &amp; Grounds'!AD164+'Sacred Life &amp; Worship'!AD164+'Christian Formation'!AD164+'Social Ministry'!AD164+Other!AD164</f>
        <v>0</v>
      </c>
      <c r="AE164" s="204">
        <f>Administrative!AE164+'Buildings &amp; Grounds'!AE164+'Sacred Life &amp; Worship'!AE164+'Christian Formation'!AE164+'Social Ministry'!AE164+Other!AE164</f>
        <v>0</v>
      </c>
      <c r="AF164" s="204">
        <f>Administrative!AF164+'Buildings &amp; Grounds'!AF164+'Sacred Life &amp; Worship'!AF164+'Christian Formation'!AF164+'Social Ministry'!AF164+Other!AF164</f>
        <v>0</v>
      </c>
      <c r="AG164" s="204">
        <f>Administrative!AG164+'Buildings &amp; Grounds'!AG164+'Sacred Life &amp; Worship'!AG164+'Christian Formation'!AG164+'Social Ministry'!AG164+Other!AG164</f>
        <v>0</v>
      </c>
      <c r="AH164" s="204">
        <f>Administrative!AH164+'Buildings &amp; Grounds'!AH164+'Sacred Life &amp; Worship'!AH164+'Christian Formation'!AH164+'Social Ministry'!AH164+Other!AH164</f>
        <v>0</v>
      </c>
      <c r="AI164" s="204">
        <f>Administrative!AI164+'Buildings &amp; Grounds'!AI164+'Sacred Life &amp; Worship'!AI164+'Christian Formation'!AI164+'Social Ministry'!AI164+Other!AI164</f>
        <v>0</v>
      </c>
      <c r="AJ164" s="204">
        <f>Administrative!AJ164+'Buildings &amp; Grounds'!AJ164+'Sacred Life &amp; Worship'!AJ164+'Christian Formation'!AJ164+'Social Ministry'!AJ164+Other!AJ164</f>
        <v>0</v>
      </c>
      <c r="AK164" s="195" t="str">
        <f>IF(AJ164=O164,"In Balance",CONCATENATE("Out of Balance by $",AJ164-O164))</f>
        <v>In Balance</v>
      </c>
    </row>
    <row r="165" spans="2:37" s="256" customFormat="1" ht="11.25" customHeight="1" outlineLevel="1" x14ac:dyDescent="0.25">
      <c r="B165" s="172">
        <v>160</v>
      </c>
      <c r="C165" s="192">
        <v>3473</v>
      </c>
      <c r="D165" s="193" t="s">
        <v>775</v>
      </c>
      <c r="E165" s="204">
        <f>Administrative!E165+'Buildings &amp; Grounds'!E165+'Sacred Life &amp; Worship'!E165+'Christian Formation'!E165+'Social Ministry'!E165+Other!E165</f>
        <v>0</v>
      </c>
      <c r="F165" s="204">
        <f>Administrative!F165+'Buildings &amp; Grounds'!F165+'Sacred Life &amp; Worship'!F165+'Christian Formation'!F165+'Social Ministry'!F165+Other!F165</f>
        <v>0</v>
      </c>
      <c r="G165" s="204">
        <f>Administrative!G165+'Buildings &amp; Grounds'!G165+'Sacred Life &amp; Worship'!G165+'Christian Formation'!G165+'Social Ministry'!G165+Other!G165</f>
        <v>0</v>
      </c>
      <c r="H165" s="204">
        <f>Administrative!H165+'Buildings &amp; Grounds'!H165+'Sacred Life &amp; Worship'!H165+'Christian Formation'!H165+'Social Ministry'!H165+Other!H165</f>
        <v>0</v>
      </c>
      <c r="I165" s="49"/>
      <c r="J165" s="196"/>
      <c r="K165" s="32"/>
      <c r="L165" s="32"/>
      <c r="M165" s="196"/>
      <c r="N165" s="197"/>
      <c r="O165" s="204">
        <f>Administrative!O165+'Buildings &amp; Grounds'!O165+'Sacred Life &amp; Worship'!O165+'Christian Formation'!O165+'Social Ministry'!O165+Other!O165</f>
        <v>0</v>
      </c>
      <c r="P165" s="273">
        <f t="shared" si="160"/>
        <v>0</v>
      </c>
      <c r="Q165" s="275">
        <f t="shared" si="161"/>
        <v>0</v>
      </c>
      <c r="R165" s="29">
        <f t="shared" si="162"/>
        <v>0</v>
      </c>
      <c r="S165" s="275">
        <f t="shared" si="163"/>
        <v>0</v>
      </c>
      <c r="T165" s="739"/>
      <c r="U165" s="740"/>
      <c r="W165" s="200"/>
      <c r="X165" s="204">
        <f>Administrative!X165+'Buildings &amp; Grounds'!X165+'Sacred Life &amp; Worship'!X165+'Christian Formation'!X165+'Social Ministry'!X165+Other!X165</f>
        <v>0</v>
      </c>
      <c r="Y165" s="204">
        <f>Administrative!Y165+'Buildings &amp; Grounds'!Y165+'Sacred Life &amp; Worship'!Y165+'Christian Formation'!Y165+'Social Ministry'!Y165+Other!Y165</f>
        <v>0</v>
      </c>
      <c r="Z165" s="204">
        <f>Administrative!Z165+'Buildings &amp; Grounds'!Z165+'Sacred Life &amp; Worship'!Z165+'Christian Formation'!Z165+'Social Ministry'!Z165+Other!Z165</f>
        <v>0</v>
      </c>
      <c r="AA165" s="204">
        <f>Administrative!AA165+'Buildings &amp; Grounds'!AA165+'Sacred Life &amp; Worship'!AA165+'Christian Formation'!AA165+'Social Ministry'!AA165+Other!AA165</f>
        <v>0</v>
      </c>
      <c r="AB165" s="204">
        <f>Administrative!AB165+'Buildings &amp; Grounds'!AB165+'Sacred Life &amp; Worship'!AB165+'Christian Formation'!AB165+'Social Ministry'!AB165+Other!AB165</f>
        <v>0</v>
      </c>
      <c r="AC165" s="204">
        <f>Administrative!AC165+'Buildings &amp; Grounds'!AC165+'Sacred Life &amp; Worship'!AC165+'Christian Formation'!AC165+'Social Ministry'!AC165+Other!AC165</f>
        <v>0</v>
      </c>
      <c r="AD165" s="204">
        <f>Administrative!AD165+'Buildings &amp; Grounds'!AD165+'Sacred Life &amp; Worship'!AD165+'Christian Formation'!AD165+'Social Ministry'!AD165+Other!AD165</f>
        <v>0</v>
      </c>
      <c r="AE165" s="204">
        <f>Administrative!AE165+'Buildings &amp; Grounds'!AE165+'Sacred Life &amp; Worship'!AE165+'Christian Formation'!AE165+'Social Ministry'!AE165+Other!AE165</f>
        <v>0</v>
      </c>
      <c r="AF165" s="204">
        <f>Administrative!AF165+'Buildings &amp; Grounds'!AF165+'Sacred Life &amp; Worship'!AF165+'Christian Formation'!AF165+'Social Ministry'!AF165+Other!AF165</f>
        <v>0</v>
      </c>
      <c r="AG165" s="204">
        <f>Administrative!AG165+'Buildings &amp; Grounds'!AG165+'Sacred Life &amp; Worship'!AG165+'Christian Formation'!AG165+'Social Ministry'!AG165+Other!AG165</f>
        <v>0</v>
      </c>
      <c r="AH165" s="204">
        <f>Administrative!AH165+'Buildings &amp; Grounds'!AH165+'Sacred Life &amp; Worship'!AH165+'Christian Formation'!AH165+'Social Ministry'!AH165+Other!AH165</f>
        <v>0</v>
      </c>
      <c r="AI165" s="204">
        <f>Administrative!AI165+'Buildings &amp; Grounds'!AI165+'Sacred Life &amp; Worship'!AI165+'Christian Formation'!AI165+'Social Ministry'!AI165+Other!AI165</f>
        <v>0</v>
      </c>
      <c r="AJ165" s="204">
        <f>Administrative!AJ165+'Buildings &amp; Grounds'!AJ165+'Sacred Life &amp; Worship'!AJ165+'Christian Formation'!AJ165+'Social Ministry'!AJ165+Other!AJ165</f>
        <v>0</v>
      </c>
      <c r="AK165" s="195" t="str">
        <f>IF(AJ165=O165,"In Balance",CONCATENATE("Out of Balance by $",AJ165-O165))</f>
        <v>In Balance</v>
      </c>
    </row>
    <row r="166" spans="2:37" s="256" customFormat="1" ht="23.25" customHeight="1" thickBot="1" x14ac:dyDescent="0.3">
      <c r="B166" s="172">
        <v>161</v>
      </c>
      <c r="C166" s="263"/>
      <c r="D166" s="264" t="s">
        <v>832</v>
      </c>
      <c r="E166" s="88">
        <f>E160+E164-E165</f>
        <v>0</v>
      </c>
      <c r="F166" s="88">
        <f>F160+F164-F165</f>
        <v>0</v>
      </c>
      <c r="G166" s="88">
        <f t="shared" ref="G166:H166" si="164">G160+G164-G165</f>
        <v>0</v>
      </c>
      <c r="H166" s="88">
        <f t="shared" si="164"/>
        <v>0</v>
      </c>
      <c r="I166" s="89"/>
      <c r="J166" s="88"/>
      <c r="K166" s="88"/>
      <c r="L166" s="88"/>
      <c r="M166" s="88"/>
      <c r="N166" s="90"/>
      <c r="O166" s="88">
        <f t="shared" ref="O166:R166" si="165">O160+O164-O165</f>
        <v>0</v>
      </c>
      <c r="P166" s="88">
        <f t="shared" si="165"/>
        <v>0</v>
      </c>
      <c r="Q166" s="91">
        <f t="shared" ref="Q166" si="166">IFERROR(P166/H166, 0)</f>
        <v>0</v>
      </c>
      <c r="R166" s="88">
        <f t="shared" si="165"/>
        <v>0</v>
      </c>
      <c r="S166" s="91">
        <f t="shared" ref="S166" si="167">IFERROR(R166/F166, 0)</f>
        <v>0</v>
      </c>
      <c r="T166" s="264"/>
      <c r="U166" s="265"/>
      <c r="W166" s="266"/>
      <c r="X166" s="88">
        <f>X160+X164-X165</f>
        <v>0</v>
      </c>
      <c r="Y166" s="88">
        <f t="shared" ref="Y166:AJ166" si="168">Y160+Y164-Y165</f>
        <v>0</v>
      </c>
      <c r="Z166" s="88">
        <f t="shared" si="168"/>
        <v>0</v>
      </c>
      <c r="AA166" s="88">
        <f t="shared" si="168"/>
        <v>0</v>
      </c>
      <c r="AB166" s="88">
        <f t="shared" si="168"/>
        <v>0</v>
      </c>
      <c r="AC166" s="88">
        <f t="shared" si="168"/>
        <v>0</v>
      </c>
      <c r="AD166" s="88">
        <f t="shared" si="168"/>
        <v>0</v>
      </c>
      <c r="AE166" s="88">
        <f t="shared" si="168"/>
        <v>0</v>
      </c>
      <c r="AF166" s="88">
        <f t="shared" si="168"/>
        <v>0</v>
      </c>
      <c r="AG166" s="88">
        <f t="shared" si="168"/>
        <v>0</v>
      </c>
      <c r="AH166" s="88">
        <f t="shared" si="168"/>
        <v>0</v>
      </c>
      <c r="AI166" s="88">
        <f t="shared" si="168"/>
        <v>0</v>
      </c>
      <c r="AJ166" s="88">
        <f t="shared" si="168"/>
        <v>0</v>
      </c>
      <c r="AK166" s="82" t="str">
        <f t="shared" ref="AK166" si="169">IF(AJ166=O166,"In Balance",CONCATENATE("Out of Balance by $",AJ166-O166))</f>
        <v>In Balance</v>
      </c>
    </row>
    <row r="167" spans="2:37" s="256" customFormat="1" ht="18" customHeight="1" x14ac:dyDescent="0.3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p0Tht/CxB1hfw7ur9uedD7a4ipivcNYkIYZw1ymcyWzOLHbiyq/vBYcnuECBpJn9YlDoYgI309/YMwvDWx6MFQ==" saltValue="IUI1tdK3AwuJ8gOCnYvtng==" spinCount="100000" sheet="1" formatColumns="0" formatRows="0" autoFilter="0"/>
  <dataConsolidate/>
  <mergeCells count="4">
    <mergeCell ref="A1:D1"/>
    <mergeCell ref="W1:Y1"/>
    <mergeCell ref="A2:D2"/>
    <mergeCell ref="A3:D3"/>
  </mergeCells>
  <conditionalFormatting sqref="N11 N36 N149:N150 N156:N158 N164:N165">
    <cfRule type="expression" dxfId="120" priority="75">
      <formula>ISNUMBER($M11)</formula>
    </cfRule>
  </conditionalFormatting>
  <conditionalFormatting sqref="T7:T16 T33:T43">
    <cfRule type="cellIs" dxfId="117" priority="71" operator="equal">
      <formula>"Variance Explanation Required"</formula>
    </cfRule>
  </conditionalFormatting>
  <conditionalFormatting sqref="T19:T24">
    <cfRule type="cellIs" dxfId="116" priority="83" operator="equal">
      <formula>"Variance Explanation Required"</formula>
    </cfRule>
  </conditionalFormatting>
  <conditionalFormatting sqref="T27:T30">
    <cfRule type="cellIs" dxfId="115" priority="96" operator="equal">
      <formula>"Variance Explanation Required"</formula>
    </cfRule>
  </conditionalFormatting>
  <conditionalFormatting sqref="T46:T49">
    <cfRule type="cellIs" dxfId="114" priority="57" operator="equal">
      <formula>"Variance Explanation Required"</formula>
    </cfRule>
  </conditionalFormatting>
  <conditionalFormatting sqref="T52:T53">
    <cfRule type="cellIs" dxfId="113" priority="86" operator="equal">
      <formula>"Variance Explanation Required"</formula>
    </cfRule>
  </conditionalFormatting>
  <conditionalFormatting sqref="T55:T56">
    <cfRule type="cellIs" dxfId="112" priority="54" operator="equal">
      <formula>"Variance Explanation Required"</formula>
    </cfRule>
  </conditionalFormatting>
  <conditionalFormatting sqref="T58:T60">
    <cfRule type="cellIs" dxfId="111" priority="52" operator="equal">
      <formula>"Variance Explanation Required"</formula>
    </cfRule>
  </conditionalFormatting>
  <conditionalFormatting sqref="T62:T63">
    <cfRule type="cellIs" dxfId="110" priority="50" operator="equal">
      <formula>"Variance Explanation Required"</formula>
    </cfRule>
  </conditionalFormatting>
  <conditionalFormatting sqref="T65:T66">
    <cfRule type="cellIs" dxfId="109" priority="48" operator="equal">
      <formula>"Variance Explanation Required"</formula>
    </cfRule>
  </conditionalFormatting>
  <conditionalFormatting sqref="T75:T77">
    <cfRule type="cellIs" dxfId="108" priority="26" operator="equal">
      <formula>"Variance Explanation Required"</formula>
    </cfRule>
  </conditionalFormatting>
  <conditionalFormatting sqref="T79:T83">
    <cfRule type="cellIs" dxfId="107" priority="24" operator="equal">
      <formula>"Variance Explanation Required"</formula>
    </cfRule>
  </conditionalFormatting>
  <conditionalFormatting sqref="T85:T89">
    <cfRule type="cellIs" dxfId="106" priority="22" operator="equal">
      <formula>"Variance Explanation Required"</formula>
    </cfRule>
  </conditionalFormatting>
  <conditionalFormatting sqref="T92:T102">
    <cfRule type="cellIs" dxfId="105" priority="20" operator="equal">
      <formula>"Variance Explanation Required"</formula>
    </cfRule>
  </conditionalFormatting>
  <conditionalFormatting sqref="T105:T114">
    <cfRule type="cellIs" dxfId="104" priority="18" operator="equal">
      <formula>"Variance Explanation Required"</formula>
    </cfRule>
  </conditionalFormatting>
  <conditionalFormatting sqref="T116:T117">
    <cfRule type="cellIs" dxfId="103" priority="16" operator="equal">
      <formula>"Variance Explanation Required"</formula>
    </cfRule>
  </conditionalFormatting>
  <conditionalFormatting sqref="T120:T127">
    <cfRule type="cellIs" dxfId="102" priority="14" operator="equal">
      <formula>"Variance Explanation Required"</formula>
    </cfRule>
  </conditionalFormatting>
  <conditionalFormatting sqref="T129:T140">
    <cfRule type="cellIs" dxfId="101" priority="8" operator="equal">
      <formula>"Variance Explanation Required"</formula>
    </cfRule>
  </conditionalFormatting>
  <conditionalFormatting sqref="T148:T150">
    <cfRule type="cellIs" dxfId="100" priority="6" operator="equal">
      <formula>"Variance Explanation Required"</formula>
    </cfRule>
  </conditionalFormatting>
  <conditionalFormatting sqref="T156:T158">
    <cfRule type="cellIs" dxfId="99" priority="4" operator="equal">
      <formula>"Variance Explanation Required"</formula>
    </cfRule>
  </conditionalFormatting>
  <conditionalFormatting sqref="T164:T165">
    <cfRule type="cellIs" dxfId="98" priority="2" operator="equal">
      <formula>"Variance Explanation Required"</formula>
    </cfRule>
  </conditionalFormatting>
  <conditionalFormatting sqref="U7:U16 U33:U43">
    <cfRule type="expression" dxfId="97" priority="97">
      <formula>$T7="Variance Explanation Required"</formula>
    </cfRule>
  </conditionalFormatting>
  <conditionalFormatting sqref="U19:U24">
    <cfRule type="expression" dxfId="96" priority="82">
      <formula>$T19="Variance Explanation Required"</formula>
    </cfRule>
  </conditionalFormatting>
  <conditionalFormatting sqref="U27:U30">
    <cfRule type="expression" dxfId="95" priority="95">
      <formula>$T27="Variance Explanation Required"</formula>
    </cfRule>
  </conditionalFormatting>
  <conditionalFormatting sqref="U46:U49">
    <cfRule type="expression" dxfId="94" priority="56">
      <formula>$T46="Variance Explanation Required"</formula>
    </cfRule>
  </conditionalFormatting>
  <conditionalFormatting sqref="U52:U53">
    <cfRule type="expression" dxfId="93" priority="85">
      <formula>$T52="Variance Explanation Required"</formula>
    </cfRule>
  </conditionalFormatting>
  <conditionalFormatting sqref="U55:U56">
    <cfRule type="expression" dxfId="92" priority="53">
      <formula>$T55="Variance Explanation Required"</formula>
    </cfRule>
  </conditionalFormatting>
  <conditionalFormatting sqref="U58:U60">
    <cfRule type="expression" dxfId="91" priority="51">
      <formula>$T58="Variance Explanation Required"</formula>
    </cfRule>
  </conditionalFormatting>
  <conditionalFormatting sqref="U62:U63">
    <cfRule type="expression" dxfId="90" priority="49">
      <formula>$T62="Variance Explanation Required"</formula>
    </cfRule>
  </conditionalFormatting>
  <conditionalFormatting sqref="U65:U66">
    <cfRule type="expression" dxfId="89" priority="47">
      <formula>$T65="Variance Explanation Required"</formula>
    </cfRule>
  </conditionalFormatting>
  <conditionalFormatting sqref="U75:U77">
    <cfRule type="expression" dxfId="88" priority="25">
      <formula>$T75="Variance Explanation Required"</formula>
    </cfRule>
  </conditionalFormatting>
  <conditionalFormatting sqref="U79:U83">
    <cfRule type="expression" dxfId="87" priority="23">
      <formula>$T79="Variance Explanation Required"</formula>
    </cfRule>
  </conditionalFormatting>
  <conditionalFormatting sqref="U85:U89">
    <cfRule type="expression" dxfId="86" priority="21">
      <formula>$T85="Variance Explanation Required"</formula>
    </cfRule>
  </conditionalFormatting>
  <conditionalFormatting sqref="U92:U102">
    <cfRule type="expression" dxfId="85" priority="19">
      <formula>$T92="Variance Explanation Required"</formula>
    </cfRule>
  </conditionalFormatting>
  <conditionalFormatting sqref="U105:U114">
    <cfRule type="expression" dxfId="84" priority="17">
      <formula>$T105="Variance Explanation Required"</formula>
    </cfRule>
  </conditionalFormatting>
  <conditionalFormatting sqref="U116:U117">
    <cfRule type="expression" dxfId="83" priority="15">
      <formula>$T116="Variance Explanation Required"</formula>
    </cfRule>
  </conditionalFormatting>
  <conditionalFormatting sqref="U120:U127">
    <cfRule type="expression" dxfId="82" priority="13">
      <formula>$T120="Variance Explanation Required"</formula>
    </cfRule>
  </conditionalFormatting>
  <conditionalFormatting sqref="U129:U140">
    <cfRule type="expression" dxfId="81" priority="7">
      <formula>$T129="Variance Explanation Required"</formula>
    </cfRule>
  </conditionalFormatting>
  <conditionalFormatting sqref="U149:U150">
    <cfRule type="expression" dxfId="80" priority="5">
      <formula>$T149="Variance Explanation Required"</formula>
    </cfRule>
  </conditionalFormatting>
  <conditionalFormatting sqref="U156:U158">
    <cfRule type="expression" dxfId="79" priority="3">
      <formula>$T156="Variance Explanation Required"</formula>
    </cfRule>
  </conditionalFormatting>
  <conditionalFormatting sqref="U164:U165">
    <cfRule type="expression" dxfId="78" priority="1">
      <formula>$T164="Variance Explanation Required"</formula>
    </cfRule>
  </conditionalFormatting>
  <hyperlinks>
    <hyperlink ref="A1" location="'Table of Contents'!D1" display="RETURN TO TABLE OF CONTENTS" xr:uid="{F7692D24-E7F7-4EBF-995C-94453B6C2F1F}"/>
    <hyperlink ref="A2:D2" location="'Assumptions - Arch'!A1" display="'Assumptions - Arch'!A1" xr:uid="{859B7672-47A1-44E0-BBBD-5B82B1C3CC45}"/>
    <hyperlink ref="A3:D3" location="'Assumptions - Parish'!A1" display="'Assumptions - Parish'!A1" xr:uid="{F995CCB5-EE9B-4A1E-B790-7683EB698036}"/>
    <hyperlink ref="W1:Y1" location="'Optional - Monthly Allocations'!C8" display="'Optional - Monthly Allocations'!C8" xr:uid="{DE2D3822-7ECB-4D18-B12D-330AACA27A63}"/>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72" id="{88CE9A48-1DB9-4A10-94E0-85071B83A5C5}">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73" id="{11158BEC-306C-4D46-B74C-46A7DDACB71E}">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59" id="{8A2D168A-17C0-4EBD-9094-AE382FB2413A}">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46" id="{00E47B58-C265-4C0B-91F6-5690605CAB7F}">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44" id="{35E0CB07-7C96-4EA5-A4FE-13CDBE73756B}">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42" id="{2E58B2FB-AC92-427C-A0D1-8A81016A38EA}">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40" id="{76340DC4-BD5F-4968-8480-24CFC21E7FF6}">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38" id="{BBE3ECC2-D930-4807-A10D-39A73CFC005C}">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36" id="{CBD80E88-8AFF-4A3C-ACA1-C417166BB71D}">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34" id="{F2836886-4D78-4D38-A73D-D78D3575E3D9}">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69" id="{39E98012-1260-46DC-9225-0AC586770A97}">
            <xm:f>$J10='Drop Down Options'!$H$6</xm:f>
            <x14:dxf>
              <font>
                <color theme="1"/>
              </font>
              <fill>
                <patternFill>
                  <bgColor rgb="FFFFFF00"/>
                </patternFill>
              </fill>
            </x14:dxf>
          </x14:cfRule>
          <xm:sqref>M10:M12 N12 M13:N14 N15:N17 N24:N25 M26:N26 N27:N31 M32:N32 N33:N35 M33:M37 N37 N50 N54 N57 N61 N64 N67:N68 M69:N69 N70 N78:N90 M79:M83 M91:N91 N92:N103 M104:N104 N105:N118</xm:sqref>
        </x14:conditionalFormatting>
        <x14:conditionalFormatting xmlns:xm="http://schemas.microsoft.com/office/excel/2006/main">
          <x14:cfRule type="expression" priority="68" id="{54CF3857-5D37-4618-8515-0C538570A533}">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66" id="{FBEEED5F-E08F-41F4-A723-8E1A14CF54EA}">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65" id="{F7320E87-B4C2-4C4B-B542-49CE2FC200ED}">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64" id="{6139E1AA-85CF-49D5-91AC-92CB495CEE89}">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63" id="{60C6BC54-EF72-4090-8A12-0BB027892E43}">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62" id="{0592F59A-81E2-4F75-9284-02234E4EB5F1}">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61" id="{8CEBBBAE-422D-4D5E-A3F5-6EA24C123039}">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30" id="{8646015C-EF92-4D96-86AA-616E637010FA}">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60" id="{13FAD669-5365-44C9-8160-AF49AD62674D}">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67" id="{FBDE4591-3A4D-4FF4-84AA-57FF35D6539A}">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58" id="{A46E50BB-E894-4C3E-86ED-6CAC06E509DE}">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45" id="{7A1AF37D-228E-417D-A47E-5BEA89EA3EA6}">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43" id="{D4CE525A-34E5-46E1-A9D6-3FBB82FEE3E5}">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41" id="{92F0D9F8-2F15-4AD2-BA94-81A45A2AA622}">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39" id="{38D3E86C-4811-428D-B07D-DEDE370D252C}">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37" id="{09593840-BED6-45BF-9E18-D09EB35DC15D}">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35" id="{6F14D7B6-9ABB-4E09-89E3-7B814F70DE1C}">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33" id="{AB067F93-2CE7-4BF3-8F7A-886F64396934}">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32" id="{9FF981DA-40CB-4F23-9CA7-2E46774689EF}">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29" id="{651F4A79-0424-4C8F-982D-0870F06B6AEF}">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76" id="{ECFEA2C6-A417-4CF9-8860-3237763EBA86}">
            <xm:f>$J7='Drop Down Options'!$H$4</xm:f>
            <x14:dxf>
              <font>
                <color theme="1"/>
              </font>
              <fill>
                <patternFill>
                  <bgColor rgb="FFFFFF00"/>
                </patternFill>
              </fill>
            </x14:dxf>
          </x14:cfRule>
          <x14:cfRule type="expression" priority="77" id="{C3F33AC8-E702-4AEA-A557-111356EAE1EE}">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74" id="{13AA69A3-15EE-47D3-AFF7-2EB79AE0CA81}">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55" id="{9EA9FB8A-6E74-470C-B12B-F9E132556BE2}">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31" id="{FC2F0C29-1BC7-461E-A2CA-8E61753515F5}">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r:uid="{A7B01349-71B3-4675-948F-11CAF167C965}">
          <x14:formula1>
            <xm:f>'Drop Down Options'!$H$3:$H$6</xm:f>
          </x14:formula1>
          <xm:sqref>J37 J120:J126 J7:J8 J10 J12 J15:J16 J19:J24 J27:J30 J139:J140 J46:J49 J75:J76 J129:J137 J85:J89 J92:J102 J105:J114 J116:J117 J79:J83 J40:J42 J52:J67 J33:J35</xm:sqref>
        </x14:dataValidation>
        <x14:dataValidation type="list" allowBlank="1" showInputMessage="1" showErrorMessage="1" xr:uid="{CDE72671-2F89-4AD1-AADE-AD8C26ABDDF3}">
          <x14:formula1>
            <xm:f>'Drop Down Options'!$J$3:$J$8</xm:f>
          </x14:formula1>
          <xm:sqref>W68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9B6B0-4B61-4AA1-80FD-71D03DEFFED4}">
  <sheetPr>
    <tabColor theme="0" tint="-0.249977111117893"/>
  </sheetPr>
  <dimension ref="A1:D33"/>
  <sheetViews>
    <sheetView tabSelected="1" topLeftCell="B1" zoomScale="120" zoomScaleNormal="120" workbookViewId="0">
      <selection activeCell="D4" sqref="D4"/>
    </sheetView>
  </sheetViews>
  <sheetFormatPr defaultColWidth="10.7265625" defaultRowHeight="14.5" x14ac:dyDescent="0.35"/>
  <cols>
    <col min="1" max="1" width="20.7265625" hidden="1" customWidth="1"/>
    <col min="2" max="2" width="1.7265625" customWidth="1"/>
    <col min="3" max="3" width="9.26953125" style="9" customWidth="1"/>
    <col min="4" max="4" width="55.7265625" customWidth="1"/>
    <col min="5" max="5" width="13" customWidth="1"/>
  </cols>
  <sheetData>
    <row r="1" spans="1:4" x14ac:dyDescent="0.35">
      <c r="D1" s="6" t="s">
        <v>1157</v>
      </c>
    </row>
    <row r="2" spans="1:4" x14ac:dyDescent="0.35">
      <c r="D2" s="6" t="str">
        <f>'Drop Down Options'!K6</f>
        <v>FY 2026-27</v>
      </c>
    </row>
    <row r="4" spans="1:4" x14ac:dyDescent="0.35">
      <c r="A4" t="s">
        <v>0</v>
      </c>
      <c r="C4" s="126" t="s">
        <v>1151</v>
      </c>
      <c r="D4" s="126" t="s">
        <v>1150</v>
      </c>
    </row>
    <row r="5" spans="1:4" x14ac:dyDescent="0.35">
      <c r="C5" s="6"/>
      <c r="D5" s="731" t="s">
        <v>1187</v>
      </c>
    </row>
    <row r="6" spans="1:4" x14ac:dyDescent="0.35">
      <c r="C6" s="6">
        <v>1</v>
      </c>
      <c r="D6" s="732" t="s">
        <v>1189</v>
      </c>
    </row>
    <row r="7" spans="1:4" x14ac:dyDescent="0.35">
      <c r="C7" s="6"/>
      <c r="D7" s="605" t="s">
        <v>588</v>
      </c>
    </row>
    <row r="8" spans="1:4" x14ac:dyDescent="0.35">
      <c r="A8" t="s">
        <v>1133</v>
      </c>
      <c r="C8" s="6">
        <v>2</v>
      </c>
      <c r="D8" s="609" t="str">
        <f>HYPERLINK("#'"&amp;_2025_26_Budget_Template_Long_Form_20241223_v11_xlsx[[#This Row],[Name]]&amp;"'!A1",_2025_26_Budget_Template_Long_Form_20241223_v11_xlsx[[#This Row],[Name]])</f>
        <v>Assumptions - Arch</v>
      </c>
    </row>
    <row r="9" spans="1:4" x14ac:dyDescent="0.35">
      <c r="A9" t="s">
        <v>1134</v>
      </c>
      <c r="C9" s="6">
        <v>3</v>
      </c>
      <c r="D9" s="609" t="str">
        <f>HYPERLINK("#'"&amp;_2025_26_Budget_Template_Long_Form_20241223_v11_xlsx[[#This Row],[Name]]&amp;"'!A1",_2025_26_Budget_Template_Long_Form_20241223_v11_xlsx[[#This Row],[Name]])</f>
        <v>Assumptions - Parish</v>
      </c>
    </row>
    <row r="10" spans="1:4" x14ac:dyDescent="0.35">
      <c r="A10" t="s">
        <v>1136</v>
      </c>
      <c r="C10" s="6">
        <v>4</v>
      </c>
      <c r="D10" s="609" t="str">
        <f>HYPERLINK("#'"&amp;_2025_26_Budget_Template_Long_Form_20241223_v11_xlsx[[#This Row],[Name]]&amp;"'!A1",_2025_26_Budget_Template_Long_Form_20241223_v11_xlsx[[#This Row],[Name]])</f>
        <v>Assumptions - School Enrollment</v>
      </c>
    </row>
    <row r="11" spans="1:4" x14ac:dyDescent="0.35">
      <c r="C11" s="6">
        <v>5</v>
      </c>
      <c r="D11" s="609" t="s">
        <v>1194</v>
      </c>
    </row>
    <row r="12" spans="1:4" x14ac:dyDescent="0.35">
      <c r="C12" s="6">
        <v>6</v>
      </c>
      <c r="D12" s="729" t="s">
        <v>1182</v>
      </c>
    </row>
    <row r="13" spans="1:4" x14ac:dyDescent="0.35">
      <c r="C13" s="6"/>
      <c r="D13" s="607" t="s">
        <v>1153</v>
      </c>
    </row>
    <row r="14" spans="1:4" x14ac:dyDescent="0.35">
      <c r="A14" t="s">
        <v>1141</v>
      </c>
      <c r="C14" s="6">
        <v>7</v>
      </c>
      <c r="D14" s="608" t="str">
        <f>HYPERLINK("#'"&amp;_2025_26_Budget_Template_Long_Form_20241223_v11_xlsx[[#This Row],[Name]]&amp;"'!A1",_2025_26_Budget_Template_Long_Form_20241223_v11_xlsx[[#This Row],[Name]])</f>
        <v>Optional - Monthly Allocations</v>
      </c>
    </row>
    <row r="15" spans="1:4" x14ac:dyDescent="0.35">
      <c r="A15" t="s">
        <v>1142</v>
      </c>
      <c r="C15" s="6">
        <v>8</v>
      </c>
      <c r="D15" s="608" t="s">
        <v>1144</v>
      </c>
    </row>
    <row r="16" spans="1:4" x14ac:dyDescent="0.35">
      <c r="A16" t="s">
        <v>1143</v>
      </c>
      <c r="C16" s="6">
        <v>9</v>
      </c>
      <c r="D16" s="608" t="s">
        <v>1143</v>
      </c>
    </row>
    <row r="17" spans="1:4" x14ac:dyDescent="0.35">
      <c r="C17" s="6">
        <v>10</v>
      </c>
      <c r="D17" s="741" t="s">
        <v>1197</v>
      </c>
    </row>
    <row r="18" spans="1:4" x14ac:dyDescent="0.35">
      <c r="C18" s="6">
        <v>11</v>
      </c>
      <c r="D18" s="741" t="s">
        <v>1198</v>
      </c>
    </row>
    <row r="19" spans="1:4" x14ac:dyDescent="0.35">
      <c r="C19" s="6">
        <v>12</v>
      </c>
      <c r="D19" s="741" t="s">
        <v>1199</v>
      </c>
    </row>
    <row r="20" spans="1:4" x14ac:dyDescent="0.35">
      <c r="C20" s="6">
        <v>13</v>
      </c>
      <c r="D20" s="741" t="s">
        <v>1200</v>
      </c>
    </row>
    <row r="21" spans="1:4" x14ac:dyDescent="0.35">
      <c r="C21" s="6">
        <v>14</v>
      </c>
      <c r="D21" s="741" t="s">
        <v>1201</v>
      </c>
    </row>
    <row r="22" spans="1:4" x14ac:dyDescent="0.35">
      <c r="A22" t="s">
        <v>1145</v>
      </c>
      <c r="C22" s="6">
        <v>15</v>
      </c>
      <c r="D22" s="608" t="str">
        <f>HYPERLINK("#'"&amp;_2025_26_Budget_Template_Long_Form_20241223_v11_xlsx[[#This Row],[Name]]&amp;"'!A1",_2025_26_Budget_Template_Long_Form_20241223_v11_xlsx[[#This Row],[Name]])</f>
        <v>Restricted Funds</v>
      </c>
    </row>
    <row r="23" spans="1:4" x14ac:dyDescent="0.35">
      <c r="C23" s="6"/>
      <c r="D23" s="610" t="s">
        <v>1154</v>
      </c>
    </row>
    <row r="24" spans="1:4" x14ac:dyDescent="0.35">
      <c r="A24" t="s">
        <v>1146</v>
      </c>
      <c r="C24" s="6">
        <v>16</v>
      </c>
      <c r="D24" s="611" t="s">
        <v>1190</v>
      </c>
    </row>
    <row r="25" spans="1:4" x14ac:dyDescent="0.35">
      <c r="A25" t="s">
        <v>1147</v>
      </c>
      <c r="C25" s="6">
        <v>17</v>
      </c>
      <c r="D25" s="611" t="s">
        <v>1147</v>
      </c>
    </row>
    <row r="26" spans="1:4" x14ac:dyDescent="0.35">
      <c r="A26" t="s">
        <v>1148</v>
      </c>
      <c r="C26" s="6">
        <v>18</v>
      </c>
      <c r="D26" s="611" t="str">
        <f>HYPERLINK("#'"&amp;_2025_26_Budget_Template_Long_Form_20241223_v11_xlsx[[#This Row],[Name]]&amp;"'!A1",_2025_26_Budget_Template_Long_Form_20241223_v11_xlsx[[#This Row],[Name]])</f>
        <v>Finance Council - Summary</v>
      </c>
    </row>
    <row r="27" spans="1:4" x14ac:dyDescent="0.35">
      <c r="A27" t="s">
        <v>1149</v>
      </c>
      <c r="C27" s="6">
        <v>19</v>
      </c>
      <c r="D27" s="611" t="str">
        <f>HYPERLINK("#'"&amp;_2025_26_Budget_Template_Long_Form_20241223_v11_xlsx[[#This Row],[Name]]&amp;"'!A1",_2025_26_Budget_Template_Long_Form_20241223_v11_xlsx[[#This Row],[Name]])</f>
        <v>Cover Sheet</v>
      </c>
    </row>
    <row r="28" spans="1:4" x14ac:dyDescent="0.35">
      <c r="C28" s="6"/>
      <c r="D28" s="606" t="s">
        <v>565</v>
      </c>
    </row>
    <row r="29" spans="1:4" x14ac:dyDescent="0.35">
      <c r="C29" s="6">
        <v>20</v>
      </c>
      <c r="D29" s="728" t="s">
        <v>1135</v>
      </c>
    </row>
    <row r="30" spans="1:4" x14ac:dyDescent="0.35">
      <c r="C30" s="6">
        <v>21</v>
      </c>
      <c r="D30" s="728" t="s">
        <v>1137</v>
      </c>
    </row>
    <row r="31" spans="1:4" x14ac:dyDescent="0.35">
      <c r="C31" s="6">
        <v>22</v>
      </c>
      <c r="D31" s="728" t="s">
        <v>1138</v>
      </c>
    </row>
    <row r="32" spans="1:4" x14ac:dyDescent="0.35">
      <c r="C32" s="6">
        <v>23</v>
      </c>
      <c r="D32" s="728" t="s">
        <v>1139</v>
      </c>
    </row>
    <row r="33" spans="3:4" x14ac:dyDescent="0.35">
      <c r="C33" s="6">
        <v>24</v>
      </c>
      <c r="D33" s="728" t="s">
        <v>1140</v>
      </c>
    </row>
  </sheetData>
  <sheetProtection algorithmName="SHA-512" hashValue="Z9guYMWPiD/HCJOvYjiODBr+nJu4HH4ug/4tUKHDUsXXcuHgFebrji+r7ZqBQNc1k8uKMv3ZLAVq+iEPlG4JCA==" saltValue="i7THKTxe/KGipUCV20ppfg==" spinCount="100000" sheet="1" objects="1" scenarios="1"/>
  <hyperlinks>
    <hyperlink ref="D29" location="'WI School Choice'!A1" display="WI School Choice" xr:uid="{B1361C63-9DEA-4DB9-8E21-365D95415519}"/>
    <hyperlink ref="D12" location="'School Choice Tuition Calc'!A1" display="School Choice Tuition Calc" xr:uid="{65AB8B3E-1251-4E27-90AE-9FA4026978C4}"/>
    <hyperlink ref="D30" location="'School Choice - Sch7 Net Assets'!A1" display="'School Choice - Sch7 Net Assets" xr:uid="{124FBC48-89CC-47A0-B1C3-38FC19AAFB86}"/>
    <hyperlink ref="D31" location="'School Choice - Sch10 Reserves'!A1" display="'School Choice - Sch10 Reserves" xr:uid="{779A5428-0BE7-4339-A9AF-69B30611CAD6}"/>
    <hyperlink ref="D32" location="'School Choice Eligible Expenses'!A1" display="School Choice Eligible Expenses" xr:uid="{AE840786-744A-49D5-B061-6E88F76824C5}"/>
    <hyperlink ref="D33" location="'School Choice - Offsetting Rev'!A1" display="'School Choice - Offsetting Rev" xr:uid="{168C6E86-7BB6-4B8F-BD30-F832A5535137}"/>
    <hyperlink ref="D6" location="'FY 2026-27 Budget Summary'!A1" display="FY 2026-27 Budget Summary" xr:uid="{1CC90485-4E69-464A-8D0C-25CC3D88339D}"/>
    <hyperlink ref="D15" location="Administrative!A1" display="Administrative" xr:uid="{83A62820-8B7D-4F1E-9BC7-B356EA939F85}"/>
    <hyperlink ref="D16" location="School!A1" display="School" xr:uid="{52E5F688-1F7D-43F2-96F5-48E04B929F08}"/>
    <hyperlink ref="D11" location="'Assumptions - SNSP Enrollment'!A1" display="Assumptions - SNSP Enrollment" xr:uid="{A06F2C1F-DB4A-432F-AA6C-B0A8831EE07B}"/>
    <hyperlink ref="D24" location="'Parish Department Summary'!A1" display="Parish Department Summary" xr:uid="{0F5D856C-1035-4116-97B0-18FBDD930789}"/>
    <hyperlink ref="D25" location="'Consolidated Budget'!A1" display="Consolidated Budget" xr:uid="{5319A52D-9FD1-4070-973B-A2D32199ED14}"/>
    <hyperlink ref="D17" location="'Buildings &amp; Grounds'!A1" display="Buildings &amp; Grounds" xr:uid="{D3A09A26-42A5-4B38-AC77-5BF98B77BC9E}"/>
    <hyperlink ref="D18" location="'Sacred Life &amp; Worship'!A1" display="'Sacred Life &amp; Worship" xr:uid="{BB25152D-E488-4D2A-AAEB-A2F078D3A3DE}"/>
    <hyperlink ref="D19" location="'Christian Formation'!A1" display="'Christian Formation" xr:uid="{40EA6AF8-A5E1-4520-84BE-446A44EFD4A1}"/>
    <hyperlink ref="D20" location="'Social Ministry'!A1" display="'Social Ministry" xr:uid="{F8932B64-D019-4053-BF81-D31307C2AEFD}"/>
    <hyperlink ref="D21" location="Other!A1" display="Other" xr:uid="{ED6E0837-1A64-45A8-B950-FE18D01E2973}"/>
  </hyperlinks>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D45D-048E-4007-9F17-35E98E9FBA03}">
  <sheetPr>
    <tabColor theme="7" tint="0.39997558519241921"/>
  </sheetPr>
  <dimension ref="A1:AK167"/>
  <sheetViews>
    <sheetView zoomScale="110" zoomScaleNormal="110" zoomScaleSheetLayoutView="90" workbookViewId="0">
      <pane xSplit="4" ySplit="5" topLeftCell="E65" activePane="bottomRight" state="frozen"/>
      <selection pane="topRight" activeCell="D1" sqref="D1"/>
      <selection pane="bottomLeft" activeCell="A10" sqref="A10"/>
      <selection pane="bottomRight" activeCell="A77" sqref="A77:XFD77"/>
    </sheetView>
  </sheetViews>
  <sheetFormatPr defaultColWidth="9.1796875" defaultRowHeight="11.5" outlineLevelRow="2" outlineLevelCol="1" x14ac:dyDescent="0.25"/>
  <cols>
    <col min="1" max="1" width="1.54296875" style="172" customWidth="1"/>
    <col min="2" max="2" width="5.7265625" style="172" customWidth="1"/>
    <col min="3" max="3" width="12.26953125" style="172" customWidth="1"/>
    <col min="4" max="4" width="47" style="172" bestFit="1" customWidth="1"/>
    <col min="5" max="6" width="16" style="172" customWidth="1"/>
    <col min="7" max="7" width="15.1796875" style="172" customWidth="1"/>
    <col min="8" max="8" width="17.1796875" style="172" customWidth="1"/>
    <col min="9" max="9" width="15.7265625" style="172" hidden="1" customWidth="1" outlineLevel="1"/>
    <col min="10" max="10" width="23.453125" style="172" hidden="1" customWidth="1" outlineLevel="1"/>
    <col min="11" max="11" width="12.81640625" style="24" hidden="1" customWidth="1" outlineLevel="1"/>
    <col min="12" max="13" width="13" style="172" hidden="1" customWidth="1" outlineLevel="1"/>
    <col min="14" max="14" width="27.54296875" style="173" hidden="1" customWidth="1" outlineLevel="1"/>
    <col min="15" max="15" width="19.7265625" style="172" customWidth="1" collapsed="1"/>
    <col min="16" max="16" width="19.7265625" style="172" customWidth="1"/>
    <col min="17" max="18" width="19.1796875" style="172" customWidth="1"/>
    <col min="19" max="19" width="17.1796875" style="172" customWidth="1"/>
    <col min="20" max="20" width="36.7265625" style="172" hidden="1" customWidth="1" outlineLevel="1"/>
    <col min="21" max="21" width="64.26953125" style="173" hidden="1" customWidth="1" outlineLevel="1"/>
    <col min="22" max="22" width="6.81640625" style="172" customWidth="1" collapsed="1"/>
    <col min="23" max="23" width="23.7265625" style="172" customWidth="1"/>
    <col min="24" max="35" width="16.81640625" style="172" customWidth="1" outlineLevel="1"/>
    <col min="36" max="36" width="16.81640625" style="172" customWidth="1"/>
    <col min="37" max="37" width="33" style="172" customWidth="1"/>
    <col min="38" max="38" width="1.7265625" style="172" customWidth="1"/>
    <col min="39" max="16384" width="9.1796875" style="172"/>
  </cols>
  <sheetData>
    <row r="1" spans="1:37" ht="14.5" outlineLevel="1" x14ac:dyDescent="0.35">
      <c r="A1" s="768" t="str">
        <f>'Parish Info'!$K$2</f>
        <v>RETURN TO TABLE OF CONTENTS</v>
      </c>
      <c r="B1" s="768"/>
      <c r="C1" s="768"/>
      <c r="D1" s="768"/>
      <c r="W1" s="768" t="str">
        <f>'Parish Info'!K5</f>
        <v>RETURN TO OPTIONAL - MONTHLY ALLOCATIONS</v>
      </c>
      <c r="X1" s="768"/>
      <c r="Y1" s="768"/>
    </row>
    <row r="2" spans="1:37" ht="14.5" outlineLevel="1" x14ac:dyDescent="0.35">
      <c r="A2" s="769" t="str">
        <f>'Parish Info'!$K$3</f>
        <v>RETURN TO ASSUMPTIONS - ARCH</v>
      </c>
      <c r="B2" s="768"/>
      <c r="C2" s="768"/>
      <c r="D2" s="768"/>
    </row>
    <row r="3" spans="1:37" ht="14.5" outlineLevel="1" x14ac:dyDescent="0.35">
      <c r="A3" s="768" t="str">
        <f>'Parish Info'!$K$4</f>
        <v>RETURN TO ASSUMPTIONS - PARISH</v>
      </c>
      <c r="B3" s="768"/>
      <c r="C3" s="768"/>
      <c r="D3" s="768"/>
    </row>
    <row r="4" spans="1:37" ht="18" customHeight="1" outlineLevel="1" thickBot="1" x14ac:dyDescent="0.3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8" thickBot="1" x14ac:dyDescent="0.3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1193</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2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25">
      <c r="B7" s="172">
        <v>2</v>
      </c>
      <c r="C7" s="192">
        <v>3010</v>
      </c>
      <c r="D7" s="193" t="s">
        <v>836</v>
      </c>
      <c r="E7" s="204">
        <f>'Parish Department Summary'!E7+School!E7</f>
        <v>0</v>
      </c>
      <c r="F7" s="204">
        <f>'Parish Department Summary'!F7+School!F7</f>
        <v>0</v>
      </c>
      <c r="G7" s="204">
        <f>'Parish Department Summary'!G7+School!G7</f>
        <v>0</v>
      </c>
      <c r="H7" s="204">
        <f>'Parish Department Summary'!H7+School!H7</f>
        <v>0</v>
      </c>
      <c r="I7" s="49"/>
      <c r="J7" s="196"/>
      <c r="K7" s="32"/>
      <c r="L7" s="33"/>
      <c r="M7" s="196"/>
      <c r="N7" s="738"/>
      <c r="O7" s="204">
        <f>'Parish Department Summary'!O7+School!O7</f>
        <v>0</v>
      </c>
      <c r="P7" s="29">
        <f>ROUND(($O7-$H7),0)</f>
        <v>0</v>
      </c>
      <c r="Q7" s="31">
        <f t="shared" ref="Q7:Q8" si="0">IFERROR(P7/H7, 0)</f>
        <v>0</v>
      </c>
      <c r="R7" s="29">
        <f>ROUND(($O7-$F7),0)</f>
        <v>0</v>
      </c>
      <c r="S7" s="31">
        <f>IFERROR(R7/F7, 0)</f>
        <v>0</v>
      </c>
      <c r="T7" s="198"/>
      <c r="U7" s="199"/>
      <c r="W7" s="200"/>
      <c r="X7" s="204">
        <f>'Parish Department Summary'!X7+School!X7</f>
        <v>0</v>
      </c>
      <c r="Y7" s="204">
        <f>'Parish Department Summary'!Y7+School!Y7</f>
        <v>0</v>
      </c>
      <c r="Z7" s="204">
        <f>'Parish Department Summary'!Z7+School!Z7</f>
        <v>0</v>
      </c>
      <c r="AA7" s="204">
        <f>'Parish Department Summary'!AA7+School!AA7</f>
        <v>0</v>
      </c>
      <c r="AB7" s="204">
        <f>'Parish Department Summary'!AB7+School!AB7</f>
        <v>0</v>
      </c>
      <c r="AC7" s="204">
        <f>'Parish Department Summary'!AC7+School!AC7</f>
        <v>0</v>
      </c>
      <c r="AD7" s="204">
        <f>'Parish Department Summary'!AD7+School!AD7</f>
        <v>0</v>
      </c>
      <c r="AE7" s="204">
        <f>'Parish Department Summary'!AE7+School!AE7</f>
        <v>0</v>
      </c>
      <c r="AF7" s="204">
        <f>'Parish Department Summary'!AF7+School!AF7</f>
        <v>0</v>
      </c>
      <c r="AG7" s="204">
        <f>'Parish Department Summary'!AG7+School!AG7</f>
        <v>0</v>
      </c>
      <c r="AH7" s="204">
        <f>'Parish Department Summary'!AH7+School!AH7</f>
        <v>0</v>
      </c>
      <c r="AI7" s="204">
        <f>'Parish Department Summary'!AI7+School!AI7</f>
        <v>0</v>
      </c>
      <c r="AJ7" s="204">
        <f>'Parish Department Summary'!AJ7+School!AJ7</f>
        <v>0</v>
      </c>
      <c r="AK7" s="195" t="str">
        <f t="shared" ref="AK7:AK17" si="1">IF(AJ7=O7,"In Balance",CONCATENATE("Out of Balance by $",AJ7-O7))</f>
        <v>In Balance</v>
      </c>
    </row>
    <row r="8" spans="1:37" outlineLevel="2" x14ac:dyDescent="0.25">
      <c r="B8" s="172">
        <v>3</v>
      </c>
      <c r="C8" s="192">
        <v>3020</v>
      </c>
      <c r="D8" s="193" t="s">
        <v>669</v>
      </c>
      <c r="E8" s="204">
        <f>'Parish Department Summary'!E8+School!E8</f>
        <v>0</v>
      </c>
      <c r="F8" s="204">
        <f>'Parish Department Summary'!F8+School!F8</f>
        <v>0</v>
      </c>
      <c r="G8" s="204">
        <f>'Parish Department Summary'!G8+School!G8</f>
        <v>0</v>
      </c>
      <c r="H8" s="204">
        <f>'Parish Department Summary'!H8+School!H8</f>
        <v>0</v>
      </c>
      <c r="I8" s="49"/>
      <c r="J8" s="196"/>
      <c r="K8" s="32"/>
      <c r="L8" s="196"/>
      <c r="M8" s="196"/>
      <c r="N8" s="197"/>
      <c r="O8" s="204">
        <f>'Parish Department Summary'!O8+School!O8</f>
        <v>0</v>
      </c>
      <c r="P8" s="29">
        <f>ROUND(($O8-$H8),0)</f>
        <v>0</v>
      </c>
      <c r="Q8" s="31">
        <f t="shared" si="0"/>
        <v>0</v>
      </c>
      <c r="R8" s="29">
        <f>ROUND(($O8-$F8),0)</f>
        <v>0</v>
      </c>
      <c r="S8" s="31">
        <f>IFERROR(R8/F8, 0)</f>
        <v>0</v>
      </c>
      <c r="T8" s="198"/>
      <c r="U8" s="199"/>
      <c r="W8" s="200"/>
      <c r="X8" s="204">
        <f>'Parish Department Summary'!X8+School!X8</f>
        <v>0</v>
      </c>
      <c r="Y8" s="204">
        <f>'Parish Department Summary'!Y8+School!Y8</f>
        <v>0</v>
      </c>
      <c r="Z8" s="204">
        <f>'Parish Department Summary'!Z8+School!Z8</f>
        <v>0</v>
      </c>
      <c r="AA8" s="204">
        <f>'Parish Department Summary'!AA8+School!AA8</f>
        <v>0</v>
      </c>
      <c r="AB8" s="204">
        <f>'Parish Department Summary'!AB8+School!AB8</f>
        <v>0</v>
      </c>
      <c r="AC8" s="204">
        <f>'Parish Department Summary'!AC8+School!AC8</f>
        <v>0</v>
      </c>
      <c r="AD8" s="204">
        <f>'Parish Department Summary'!AD8+School!AD8</f>
        <v>0</v>
      </c>
      <c r="AE8" s="204">
        <f>'Parish Department Summary'!AE8+School!AE8</f>
        <v>0</v>
      </c>
      <c r="AF8" s="204">
        <f>'Parish Department Summary'!AF8+School!AF8</f>
        <v>0</v>
      </c>
      <c r="AG8" s="204">
        <f>'Parish Department Summary'!AG8+School!AG8</f>
        <v>0</v>
      </c>
      <c r="AH8" s="204">
        <f>'Parish Department Summary'!AH8+School!AH8</f>
        <v>0</v>
      </c>
      <c r="AI8" s="204">
        <f>'Parish Department Summary'!AI8+School!AI8</f>
        <v>0</v>
      </c>
      <c r="AJ8" s="204">
        <f>'Parish Department Summary'!AJ8+School!AJ8</f>
        <v>0</v>
      </c>
      <c r="AK8" s="195" t="str">
        <f t="shared" si="1"/>
        <v>In Balance</v>
      </c>
    </row>
    <row r="9" spans="1:37" outlineLevel="2" x14ac:dyDescent="0.2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25">
      <c r="B10" s="172">
        <v>5</v>
      </c>
      <c r="C10" s="192">
        <v>3040</v>
      </c>
      <c r="D10" s="193" t="s">
        <v>668</v>
      </c>
      <c r="E10" s="204">
        <f>'Parish Department Summary'!E10+School!E10</f>
        <v>0</v>
      </c>
      <c r="F10" s="204">
        <f>'Parish Department Summary'!F10+School!F10</f>
        <v>0</v>
      </c>
      <c r="G10" s="204">
        <f>'Parish Department Summary'!G10+School!G10</f>
        <v>0</v>
      </c>
      <c r="H10" s="204">
        <f>'Parish Department Summary'!H10+School!H10</f>
        <v>0</v>
      </c>
      <c r="I10" s="49"/>
      <c r="J10" s="196"/>
      <c r="K10" s="32"/>
      <c r="L10" s="196"/>
      <c r="M10" s="196"/>
      <c r="N10" s="197"/>
      <c r="O10" s="204">
        <f>'Parish Department Summary'!O10+School!O10</f>
        <v>0</v>
      </c>
      <c r="P10" s="29">
        <f t="shared" ref="P10:P12" si="2">ROUND(($O10-$H10),0)</f>
        <v>0</v>
      </c>
      <c r="Q10" s="31">
        <f t="shared" ref="Q10:Q12" si="3">IFERROR(P10/H10, 0)</f>
        <v>0</v>
      </c>
      <c r="R10" s="29">
        <f t="shared" ref="R10:R12" si="4">ROUND(($O10-$F10),0)</f>
        <v>0</v>
      </c>
      <c r="S10" s="31">
        <f t="shared" ref="S10:S12" si="5">IFERROR(R10/F10, 0)</f>
        <v>0</v>
      </c>
      <c r="T10" s="198"/>
      <c r="U10" s="199"/>
      <c r="W10" s="200"/>
      <c r="X10" s="204">
        <f>'Parish Department Summary'!X10+School!X10</f>
        <v>0</v>
      </c>
      <c r="Y10" s="204">
        <f>'Parish Department Summary'!Y10+School!Y10</f>
        <v>0</v>
      </c>
      <c r="Z10" s="204">
        <f>'Parish Department Summary'!Z10+School!Z10</f>
        <v>0</v>
      </c>
      <c r="AA10" s="204">
        <f>'Parish Department Summary'!AA10+School!AA10</f>
        <v>0</v>
      </c>
      <c r="AB10" s="204">
        <f>'Parish Department Summary'!AB10+School!AB10</f>
        <v>0</v>
      </c>
      <c r="AC10" s="204">
        <f>'Parish Department Summary'!AC10+School!AC10</f>
        <v>0</v>
      </c>
      <c r="AD10" s="204">
        <f>'Parish Department Summary'!AD10+School!AD10</f>
        <v>0</v>
      </c>
      <c r="AE10" s="204">
        <f>'Parish Department Summary'!AE10+School!AE10</f>
        <v>0</v>
      </c>
      <c r="AF10" s="204">
        <f>'Parish Department Summary'!AF10+School!AF10</f>
        <v>0</v>
      </c>
      <c r="AG10" s="204">
        <f>'Parish Department Summary'!AG10+School!AG10</f>
        <v>0</v>
      </c>
      <c r="AH10" s="204">
        <f>'Parish Department Summary'!AH10+School!AH10</f>
        <v>0</v>
      </c>
      <c r="AI10" s="204">
        <f>'Parish Department Summary'!AI10+School!AI10</f>
        <v>0</v>
      </c>
      <c r="AJ10" s="204">
        <f>'Parish Department Summary'!AJ10+School!AJ10</f>
        <v>0</v>
      </c>
      <c r="AK10" s="195" t="str">
        <f t="shared" si="1"/>
        <v>In Balance</v>
      </c>
    </row>
    <row r="11" spans="1:37" outlineLevel="2" x14ac:dyDescent="0.25">
      <c r="B11" s="172">
        <v>6</v>
      </c>
      <c r="C11" s="192">
        <v>3050</v>
      </c>
      <c r="D11" s="193" t="s">
        <v>667</v>
      </c>
      <c r="E11" s="204">
        <f>'Parish Department Summary'!E11+School!E11</f>
        <v>0</v>
      </c>
      <c r="F11" s="204">
        <f>'Parish Department Summary'!F11+School!F11</f>
        <v>0</v>
      </c>
      <c r="G11" s="204">
        <f>'Parish Department Summary'!G11+School!G11</f>
        <v>0</v>
      </c>
      <c r="H11" s="204">
        <f>'Parish Department Summary'!H11+School!H11</f>
        <v>0</v>
      </c>
      <c r="I11" s="203"/>
      <c r="J11" s="196"/>
      <c r="K11" s="32"/>
      <c r="L11" s="32"/>
      <c r="M11" s="196"/>
      <c r="N11" s="197"/>
      <c r="O11" s="204">
        <f>'Parish Department Summary'!O11+School!O11</f>
        <v>0</v>
      </c>
      <c r="P11" s="29">
        <f t="shared" si="2"/>
        <v>0</v>
      </c>
      <c r="Q11" s="31">
        <f t="shared" si="3"/>
        <v>0</v>
      </c>
      <c r="R11" s="29">
        <f t="shared" si="4"/>
        <v>0</v>
      </c>
      <c r="S11" s="31">
        <f t="shared" si="5"/>
        <v>0</v>
      </c>
      <c r="T11" s="739"/>
      <c r="U11" s="199"/>
      <c r="W11" s="200"/>
      <c r="X11" s="204">
        <f>'Parish Department Summary'!X11+School!X11</f>
        <v>0</v>
      </c>
      <c r="Y11" s="204">
        <f>'Parish Department Summary'!Y11+School!Y11</f>
        <v>0</v>
      </c>
      <c r="Z11" s="204">
        <f>'Parish Department Summary'!Z11+School!Z11</f>
        <v>0</v>
      </c>
      <c r="AA11" s="204">
        <f>'Parish Department Summary'!AA11+School!AA11</f>
        <v>0</v>
      </c>
      <c r="AB11" s="204">
        <f>'Parish Department Summary'!AB11+School!AB11</f>
        <v>0</v>
      </c>
      <c r="AC11" s="204">
        <f>'Parish Department Summary'!AC11+School!AC11</f>
        <v>0</v>
      </c>
      <c r="AD11" s="204">
        <f>'Parish Department Summary'!AD11+School!AD11</f>
        <v>0</v>
      </c>
      <c r="AE11" s="204">
        <f>'Parish Department Summary'!AE11+School!AE11</f>
        <v>0</v>
      </c>
      <c r="AF11" s="204">
        <f>'Parish Department Summary'!AF11+School!AF11</f>
        <v>0</v>
      </c>
      <c r="AG11" s="204">
        <f>'Parish Department Summary'!AG11+School!AG11</f>
        <v>0</v>
      </c>
      <c r="AH11" s="204">
        <f>'Parish Department Summary'!AH11+School!AH11</f>
        <v>0</v>
      </c>
      <c r="AI11" s="204">
        <f>'Parish Department Summary'!AI11+School!AI11</f>
        <v>0</v>
      </c>
      <c r="AJ11" s="204">
        <f>'Parish Department Summary'!AJ11+School!AJ11</f>
        <v>0</v>
      </c>
      <c r="AK11" s="195" t="str">
        <f t="shared" si="1"/>
        <v>In Balance</v>
      </c>
    </row>
    <row r="12" spans="1:37" outlineLevel="2" x14ac:dyDescent="0.25">
      <c r="B12" s="172">
        <v>7</v>
      </c>
      <c r="C12" s="192">
        <v>3060</v>
      </c>
      <c r="D12" s="193" t="s">
        <v>666</v>
      </c>
      <c r="E12" s="204">
        <f>'Parish Department Summary'!E12+School!E12</f>
        <v>0</v>
      </c>
      <c r="F12" s="204">
        <f>'Parish Department Summary'!F12+School!F12</f>
        <v>0</v>
      </c>
      <c r="G12" s="204">
        <f>'Parish Department Summary'!G12+School!G12</f>
        <v>0</v>
      </c>
      <c r="H12" s="204">
        <f>'Parish Department Summary'!H12+School!H12</f>
        <v>0</v>
      </c>
      <c r="I12" s="49"/>
      <c r="J12" s="196"/>
      <c r="K12" s="32"/>
      <c r="L12" s="196"/>
      <c r="M12" s="196"/>
      <c r="N12" s="197"/>
      <c r="O12" s="204">
        <f>'Parish Department Summary'!O12+School!O12</f>
        <v>0</v>
      </c>
      <c r="P12" s="29">
        <f t="shared" si="2"/>
        <v>0</v>
      </c>
      <c r="Q12" s="31">
        <f t="shared" si="3"/>
        <v>0</v>
      </c>
      <c r="R12" s="29">
        <f t="shared" si="4"/>
        <v>0</v>
      </c>
      <c r="S12" s="31">
        <f t="shared" si="5"/>
        <v>0</v>
      </c>
      <c r="T12" s="198"/>
      <c r="U12" s="199"/>
      <c r="W12" s="200"/>
      <c r="X12" s="204">
        <f>'Parish Department Summary'!X12+School!X12</f>
        <v>0</v>
      </c>
      <c r="Y12" s="204">
        <f>'Parish Department Summary'!Y12+School!Y12</f>
        <v>0</v>
      </c>
      <c r="Z12" s="204">
        <f>'Parish Department Summary'!Z12+School!Z12</f>
        <v>0</v>
      </c>
      <c r="AA12" s="204">
        <f>'Parish Department Summary'!AA12+School!AA12</f>
        <v>0</v>
      </c>
      <c r="AB12" s="204">
        <f>'Parish Department Summary'!AB12+School!AB12</f>
        <v>0</v>
      </c>
      <c r="AC12" s="204">
        <f>'Parish Department Summary'!AC12+School!AC12</f>
        <v>0</v>
      </c>
      <c r="AD12" s="204">
        <f>'Parish Department Summary'!AD12+School!AD12</f>
        <v>0</v>
      </c>
      <c r="AE12" s="204">
        <f>'Parish Department Summary'!AE12+School!AE12</f>
        <v>0</v>
      </c>
      <c r="AF12" s="204">
        <f>'Parish Department Summary'!AF12+School!AF12</f>
        <v>0</v>
      </c>
      <c r="AG12" s="204">
        <f>'Parish Department Summary'!AG12+School!AG12</f>
        <v>0</v>
      </c>
      <c r="AH12" s="204">
        <f>'Parish Department Summary'!AH12+School!AH12</f>
        <v>0</v>
      </c>
      <c r="AI12" s="204">
        <f>'Parish Department Summary'!AI12+School!AI12</f>
        <v>0</v>
      </c>
      <c r="AJ12" s="204">
        <f>'Parish Department Summary'!AJ12+School!AJ12</f>
        <v>0</v>
      </c>
      <c r="AK12" s="195" t="str">
        <f t="shared" si="1"/>
        <v>In Balance</v>
      </c>
    </row>
    <row r="13" spans="1:37" outlineLevel="2" x14ac:dyDescent="0.2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2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25">
      <c r="B15" s="172">
        <v>10</v>
      </c>
      <c r="C15" s="192">
        <v>3080</v>
      </c>
      <c r="D15" s="193" t="s">
        <v>665</v>
      </c>
      <c r="E15" s="204">
        <f>'Parish Department Summary'!E15+School!E15</f>
        <v>0</v>
      </c>
      <c r="F15" s="204">
        <f>'Parish Department Summary'!F15+School!F15</f>
        <v>0</v>
      </c>
      <c r="G15" s="204">
        <f>'Parish Department Summary'!G15+School!G15</f>
        <v>0</v>
      </c>
      <c r="H15" s="204">
        <f>'Parish Department Summary'!H15+School!H15</f>
        <v>0</v>
      </c>
      <c r="I15" s="49"/>
      <c r="J15" s="196"/>
      <c r="K15" s="32"/>
      <c r="L15" s="196"/>
      <c r="M15" s="196"/>
      <c r="N15" s="197"/>
      <c r="O15" s="204">
        <f>'Parish Department Summary'!O15+School!O15</f>
        <v>0</v>
      </c>
      <c r="P15" s="29">
        <f t="shared" ref="P15:P16" si="6">ROUND(($O15-$H15),0)</f>
        <v>0</v>
      </c>
      <c r="Q15" s="31">
        <f t="shared" ref="Q15:Q17" si="7">IFERROR(P15/H15, 0)</f>
        <v>0</v>
      </c>
      <c r="R15" s="29">
        <f t="shared" ref="R15:R16" si="8">ROUND(($O15-$F15),0)</f>
        <v>0</v>
      </c>
      <c r="S15" s="31">
        <f t="shared" ref="S15:S16" si="9">IFERROR(R15/F15, 0)</f>
        <v>0</v>
      </c>
      <c r="T15" s="198"/>
      <c r="U15" s="199"/>
      <c r="W15" s="200"/>
      <c r="X15" s="204">
        <f>'Parish Department Summary'!X15+School!X15</f>
        <v>0</v>
      </c>
      <c r="Y15" s="204">
        <f>'Parish Department Summary'!Y15+School!Y15</f>
        <v>0</v>
      </c>
      <c r="Z15" s="204">
        <f>'Parish Department Summary'!Z15+School!Z15</f>
        <v>0</v>
      </c>
      <c r="AA15" s="204">
        <f>'Parish Department Summary'!AA15+School!AA15</f>
        <v>0</v>
      </c>
      <c r="AB15" s="204">
        <f>'Parish Department Summary'!AB15+School!AB15</f>
        <v>0</v>
      </c>
      <c r="AC15" s="204">
        <f>'Parish Department Summary'!AC15+School!AC15</f>
        <v>0</v>
      </c>
      <c r="AD15" s="204">
        <f>'Parish Department Summary'!AD15+School!AD15</f>
        <v>0</v>
      </c>
      <c r="AE15" s="204">
        <f>'Parish Department Summary'!AE15+School!AE15</f>
        <v>0</v>
      </c>
      <c r="AF15" s="204">
        <f>'Parish Department Summary'!AF15+School!AF15</f>
        <v>0</v>
      </c>
      <c r="AG15" s="204">
        <f>'Parish Department Summary'!AG15+School!AG15</f>
        <v>0</v>
      </c>
      <c r="AH15" s="204">
        <f>'Parish Department Summary'!AH15+School!AH15</f>
        <v>0</v>
      </c>
      <c r="AI15" s="204">
        <f>'Parish Department Summary'!AI15+School!AI15</f>
        <v>0</v>
      </c>
      <c r="AJ15" s="204">
        <f>'Parish Department Summary'!AJ15+School!AJ15</f>
        <v>0</v>
      </c>
      <c r="AK15" s="195" t="str">
        <f t="shared" si="1"/>
        <v>In Balance</v>
      </c>
    </row>
    <row r="16" spans="1:37" outlineLevel="2" x14ac:dyDescent="0.25">
      <c r="B16" s="172">
        <v>11</v>
      </c>
      <c r="C16" s="192">
        <v>3090</v>
      </c>
      <c r="D16" s="193" t="s">
        <v>837</v>
      </c>
      <c r="E16" s="204">
        <f>'Parish Department Summary'!E16+School!E16</f>
        <v>0</v>
      </c>
      <c r="F16" s="204">
        <f>'Parish Department Summary'!F16+School!F16</f>
        <v>0</v>
      </c>
      <c r="G16" s="204">
        <f>'Parish Department Summary'!G16+School!G16</f>
        <v>0</v>
      </c>
      <c r="H16" s="204">
        <f>'Parish Department Summary'!H16+School!H16</f>
        <v>0</v>
      </c>
      <c r="I16" s="49"/>
      <c r="J16" s="196"/>
      <c r="K16" s="32"/>
      <c r="L16" s="196"/>
      <c r="M16" s="196"/>
      <c r="N16" s="197"/>
      <c r="O16" s="204">
        <f>'Parish Department Summary'!O16+School!O16</f>
        <v>0</v>
      </c>
      <c r="P16" s="29">
        <f t="shared" si="6"/>
        <v>0</v>
      </c>
      <c r="Q16" s="31">
        <f t="shared" si="7"/>
        <v>0</v>
      </c>
      <c r="R16" s="29">
        <f t="shared" si="8"/>
        <v>0</v>
      </c>
      <c r="S16" s="31">
        <f t="shared" si="9"/>
        <v>0</v>
      </c>
      <c r="T16" s="198"/>
      <c r="U16" s="199"/>
      <c r="W16" s="200"/>
      <c r="X16" s="204">
        <f>'Parish Department Summary'!X16+School!X16</f>
        <v>0</v>
      </c>
      <c r="Y16" s="204">
        <f>'Parish Department Summary'!Y16+School!Y16</f>
        <v>0</v>
      </c>
      <c r="Z16" s="204">
        <f>'Parish Department Summary'!Z16+School!Z16</f>
        <v>0</v>
      </c>
      <c r="AA16" s="204">
        <f>'Parish Department Summary'!AA16+School!AA16</f>
        <v>0</v>
      </c>
      <c r="AB16" s="204">
        <f>'Parish Department Summary'!AB16+School!AB16</f>
        <v>0</v>
      </c>
      <c r="AC16" s="204">
        <f>'Parish Department Summary'!AC16+School!AC16</f>
        <v>0</v>
      </c>
      <c r="AD16" s="204">
        <f>'Parish Department Summary'!AD16+School!AD16</f>
        <v>0</v>
      </c>
      <c r="AE16" s="204">
        <f>'Parish Department Summary'!AE16+School!AE16</f>
        <v>0</v>
      </c>
      <c r="AF16" s="204">
        <f>'Parish Department Summary'!AF16+School!AF16</f>
        <v>0</v>
      </c>
      <c r="AG16" s="204">
        <f>'Parish Department Summary'!AG16+School!AG16</f>
        <v>0</v>
      </c>
      <c r="AH16" s="204">
        <f>'Parish Department Summary'!AH16+School!AH16</f>
        <v>0</v>
      </c>
      <c r="AI16" s="204">
        <f>'Parish Department Summary'!AI16+School!AI16</f>
        <v>0</v>
      </c>
      <c r="AJ16" s="204">
        <f>'Parish Department Summary'!AJ16+School!AJ16</f>
        <v>0</v>
      </c>
      <c r="AK16" s="195" t="str">
        <f t="shared" si="1"/>
        <v>In Balance</v>
      </c>
    </row>
    <row r="17" spans="2:37" s="208" customFormat="1" outlineLevel="1" x14ac:dyDescent="0.25">
      <c r="B17" s="172">
        <v>12</v>
      </c>
      <c r="C17" s="205">
        <v>3000</v>
      </c>
      <c r="D17" s="206" t="s">
        <v>664</v>
      </c>
      <c r="E17" s="34">
        <f>SUM(E7:E16)</f>
        <v>0</v>
      </c>
      <c r="F17" s="34">
        <f>SUM(F7:F16)</f>
        <v>0</v>
      </c>
      <c r="G17" s="34">
        <f>SUM(G7:G16)</f>
        <v>0</v>
      </c>
      <c r="H17" s="34">
        <f>SUM(H7:H16)</f>
        <v>0</v>
      </c>
      <c r="I17" s="35"/>
      <c r="J17" s="34"/>
      <c r="K17" s="36"/>
      <c r="L17" s="34"/>
      <c r="M17" s="34"/>
      <c r="N17" s="37"/>
      <c r="O17" s="34">
        <f>SUM(O7:O16)</f>
        <v>0</v>
      </c>
      <c r="P17" s="34">
        <f>SUM(P7:P16)</f>
        <v>0</v>
      </c>
      <c r="Q17" s="36">
        <f t="shared" si="7"/>
        <v>0</v>
      </c>
      <c r="R17" s="34">
        <f>SUM(R7:R16)</f>
        <v>0</v>
      </c>
      <c r="S17" s="36">
        <f>IFERROR(R17/F17, 0)</f>
        <v>0</v>
      </c>
      <c r="T17" s="206"/>
      <c r="U17" s="207"/>
      <c r="W17" s="209"/>
      <c r="X17" s="34">
        <f t="shared" ref="X17:AJ17" si="10">SUM(X7:X16)</f>
        <v>0</v>
      </c>
      <c r="Y17" s="34">
        <f t="shared" si="10"/>
        <v>0</v>
      </c>
      <c r="Z17" s="34">
        <f t="shared" si="10"/>
        <v>0</v>
      </c>
      <c r="AA17" s="34">
        <f t="shared" si="10"/>
        <v>0</v>
      </c>
      <c r="AB17" s="34">
        <f t="shared" si="10"/>
        <v>0</v>
      </c>
      <c r="AC17" s="34">
        <f t="shared" si="10"/>
        <v>0</v>
      </c>
      <c r="AD17" s="34">
        <f t="shared" si="10"/>
        <v>0</v>
      </c>
      <c r="AE17" s="34">
        <f t="shared" si="10"/>
        <v>0</v>
      </c>
      <c r="AF17" s="34">
        <f t="shared" si="10"/>
        <v>0</v>
      </c>
      <c r="AG17" s="34">
        <f t="shared" si="10"/>
        <v>0</v>
      </c>
      <c r="AH17" s="34">
        <f t="shared" si="10"/>
        <v>0</v>
      </c>
      <c r="AI17" s="34">
        <f t="shared" si="10"/>
        <v>0</v>
      </c>
      <c r="AJ17" s="34">
        <f t="shared" si="10"/>
        <v>0</v>
      </c>
      <c r="AK17" s="210" t="str">
        <f t="shared" si="1"/>
        <v>In Balance</v>
      </c>
    </row>
    <row r="18" spans="2:37" outlineLevel="2" x14ac:dyDescent="0.2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25">
      <c r="B19" s="172">
        <v>14</v>
      </c>
      <c r="C19" s="192">
        <v>3110</v>
      </c>
      <c r="D19" s="193" t="s">
        <v>752</v>
      </c>
      <c r="E19" s="204">
        <f>'Parish Department Summary'!E19+School!E19</f>
        <v>0</v>
      </c>
      <c r="F19" s="204">
        <f>'Parish Department Summary'!F19+School!F19</f>
        <v>0</v>
      </c>
      <c r="G19" s="204">
        <f>'Parish Department Summary'!G19+School!G19</f>
        <v>0</v>
      </c>
      <c r="H19" s="204">
        <f>'Parish Department Summary'!H19+School!H19</f>
        <v>0</v>
      </c>
      <c r="I19" s="49"/>
      <c r="J19" s="196"/>
      <c r="K19" s="32"/>
      <c r="L19" s="196"/>
      <c r="M19" s="196"/>
      <c r="N19" s="197"/>
      <c r="O19" s="204">
        <f>'Parish Department Summary'!O19+School!O19</f>
        <v>0</v>
      </c>
      <c r="P19" s="29">
        <f t="shared" ref="P19:P24" si="11">ROUND(($O19-$H19),0)</f>
        <v>0</v>
      </c>
      <c r="Q19" s="31">
        <f t="shared" ref="Q19:Q25" si="12">IFERROR(P19/H19, 0)</f>
        <v>0</v>
      </c>
      <c r="R19" s="29">
        <f t="shared" ref="R19:R24" si="13">ROUND(($O19-$F19),0)</f>
        <v>0</v>
      </c>
      <c r="S19" s="31">
        <f t="shared" ref="S19:S25" si="14">IFERROR(R19/F19, 0)</f>
        <v>0</v>
      </c>
      <c r="T19" s="198"/>
      <c r="U19" s="199"/>
      <c r="W19" s="200"/>
      <c r="X19" s="204">
        <f>'Parish Department Summary'!X19+School!X19</f>
        <v>0</v>
      </c>
      <c r="Y19" s="204">
        <f>'Parish Department Summary'!Y19+School!Y19</f>
        <v>0</v>
      </c>
      <c r="Z19" s="204">
        <f>'Parish Department Summary'!Z19+School!Z19</f>
        <v>0</v>
      </c>
      <c r="AA19" s="204">
        <f>'Parish Department Summary'!AA19+School!AA19</f>
        <v>0</v>
      </c>
      <c r="AB19" s="204">
        <f>'Parish Department Summary'!AB19+School!AB19</f>
        <v>0</v>
      </c>
      <c r="AC19" s="204">
        <f>'Parish Department Summary'!AC19+School!AC19</f>
        <v>0</v>
      </c>
      <c r="AD19" s="204">
        <f>'Parish Department Summary'!AD19+School!AD19</f>
        <v>0</v>
      </c>
      <c r="AE19" s="204">
        <f>'Parish Department Summary'!AE19+School!AE19</f>
        <v>0</v>
      </c>
      <c r="AF19" s="204">
        <f>'Parish Department Summary'!AF19+School!AF19</f>
        <v>0</v>
      </c>
      <c r="AG19" s="204">
        <f>'Parish Department Summary'!AG19+School!AG19</f>
        <v>0</v>
      </c>
      <c r="AH19" s="204">
        <f>'Parish Department Summary'!AH19+School!AH19</f>
        <v>0</v>
      </c>
      <c r="AI19" s="204">
        <f>'Parish Department Summary'!AI19+School!AI19</f>
        <v>0</v>
      </c>
      <c r="AJ19" s="204">
        <f>'Parish Department Summary'!AJ19+School!AJ19</f>
        <v>0</v>
      </c>
      <c r="AK19" s="195" t="str">
        <f t="shared" ref="AK19:AK25" si="15">IF(AJ19=O19,"In Balance",CONCATENATE("Out of Balance by $",AJ19-O19))</f>
        <v>In Balance</v>
      </c>
    </row>
    <row r="20" spans="2:37" outlineLevel="2" x14ac:dyDescent="0.25">
      <c r="B20" s="172">
        <v>15</v>
      </c>
      <c r="C20" s="192">
        <v>3120</v>
      </c>
      <c r="D20" s="193" t="s">
        <v>663</v>
      </c>
      <c r="E20" s="204">
        <f>'Parish Department Summary'!E20+School!E20</f>
        <v>0</v>
      </c>
      <c r="F20" s="204">
        <f>'Parish Department Summary'!F20+School!F20</f>
        <v>0</v>
      </c>
      <c r="G20" s="204">
        <f>'Parish Department Summary'!G20+School!G20</f>
        <v>0</v>
      </c>
      <c r="H20" s="204">
        <f>'Parish Department Summary'!H20+School!H20</f>
        <v>0</v>
      </c>
      <c r="I20" s="49"/>
      <c r="J20" s="196"/>
      <c r="K20" s="32"/>
      <c r="L20" s="196"/>
      <c r="M20" s="196"/>
      <c r="N20" s="197"/>
      <c r="O20" s="204">
        <f>'Parish Department Summary'!O20+School!O20</f>
        <v>0</v>
      </c>
      <c r="P20" s="29">
        <f t="shared" si="11"/>
        <v>0</v>
      </c>
      <c r="Q20" s="31">
        <f t="shared" si="12"/>
        <v>0</v>
      </c>
      <c r="R20" s="29">
        <f t="shared" si="13"/>
        <v>0</v>
      </c>
      <c r="S20" s="31">
        <f t="shared" si="14"/>
        <v>0</v>
      </c>
      <c r="T20" s="198"/>
      <c r="U20" s="199"/>
      <c r="W20" s="200"/>
      <c r="X20" s="204">
        <f>'Parish Department Summary'!X20+School!X20</f>
        <v>0</v>
      </c>
      <c r="Y20" s="204">
        <f>'Parish Department Summary'!Y20+School!Y20</f>
        <v>0</v>
      </c>
      <c r="Z20" s="204">
        <f>'Parish Department Summary'!Z20+School!Z20</f>
        <v>0</v>
      </c>
      <c r="AA20" s="204">
        <f>'Parish Department Summary'!AA20+School!AA20</f>
        <v>0</v>
      </c>
      <c r="AB20" s="204">
        <f>'Parish Department Summary'!AB20+School!AB20</f>
        <v>0</v>
      </c>
      <c r="AC20" s="204">
        <f>'Parish Department Summary'!AC20+School!AC20</f>
        <v>0</v>
      </c>
      <c r="AD20" s="204">
        <f>'Parish Department Summary'!AD20+School!AD20</f>
        <v>0</v>
      </c>
      <c r="AE20" s="204">
        <f>'Parish Department Summary'!AE20+School!AE20</f>
        <v>0</v>
      </c>
      <c r="AF20" s="204">
        <f>'Parish Department Summary'!AF20+School!AF20</f>
        <v>0</v>
      </c>
      <c r="AG20" s="204">
        <f>'Parish Department Summary'!AG20+School!AG20</f>
        <v>0</v>
      </c>
      <c r="AH20" s="204">
        <f>'Parish Department Summary'!AH20+School!AH20</f>
        <v>0</v>
      </c>
      <c r="AI20" s="204">
        <f>'Parish Department Summary'!AI20+School!AI20</f>
        <v>0</v>
      </c>
      <c r="AJ20" s="204">
        <f>'Parish Department Summary'!AJ20+School!AJ20</f>
        <v>0</v>
      </c>
      <c r="AK20" s="195" t="str">
        <f t="shared" si="15"/>
        <v>In Balance</v>
      </c>
    </row>
    <row r="21" spans="2:37" outlineLevel="2" x14ac:dyDescent="0.25">
      <c r="B21" s="172">
        <v>16</v>
      </c>
      <c r="C21" s="192">
        <v>3130</v>
      </c>
      <c r="D21" s="193" t="s">
        <v>662</v>
      </c>
      <c r="E21" s="204">
        <f>'Parish Department Summary'!E21+School!E21</f>
        <v>0</v>
      </c>
      <c r="F21" s="204">
        <f>'Parish Department Summary'!F21+School!F21</f>
        <v>0</v>
      </c>
      <c r="G21" s="204">
        <f>'Parish Department Summary'!G21+School!G21</f>
        <v>0</v>
      </c>
      <c r="H21" s="204">
        <f>'Parish Department Summary'!H21+School!H21</f>
        <v>0</v>
      </c>
      <c r="I21" s="49"/>
      <c r="J21" s="196"/>
      <c r="K21" s="32"/>
      <c r="L21" s="196"/>
      <c r="M21" s="196"/>
      <c r="N21" s="197"/>
      <c r="O21" s="204">
        <f>'Parish Department Summary'!O21+School!O21</f>
        <v>0</v>
      </c>
      <c r="P21" s="29">
        <f t="shared" si="11"/>
        <v>0</v>
      </c>
      <c r="Q21" s="31">
        <f t="shared" si="12"/>
        <v>0</v>
      </c>
      <c r="R21" s="29">
        <f t="shared" si="13"/>
        <v>0</v>
      </c>
      <c r="S21" s="31">
        <f t="shared" si="14"/>
        <v>0</v>
      </c>
      <c r="T21" s="198"/>
      <c r="U21" s="199"/>
      <c r="W21" s="200"/>
      <c r="X21" s="204">
        <f>'Parish Department Summary'!X21+School!X21</f>
        <v>0</v>
      </c>
      <c r="Y21" s="204">
        <f>'Parish Department Summary'!Y21+School!Y21</f>
        <v>0</v>
      </c>
      <c r="Z21" s="204">
        <f>'Parish Department Summary'!Z21+School!Z21</f>
        <v>0</v>
      </c>
      <c r="AA21" s="204">
        <f>'Parish Department Summary'!AA21+School!AA21</f>
        <v>0</v>
      </c>
      <c r="AB21" s="204">
        <f>'Parish Department Summary'!AB21+School!AB21</f>
        <v>0</v>
      </c>
      <c r="AC21" s="204">
        <f>'Parish Department Summary'!AC21+School!AC21</f>
        <v>0</v>
      </c>
      <c r="AD21" s="204">
        <f>'Parish Department Summary'!AD21+School!AD21</f>
        <v>0</v>
      </c>
      <c r="AE21" s="204">
        <f>'Parish Department Summary'!AE21+School!AE21</f>
        <v>0</v>
      </c>
      <c r="AF21" s="204">
        <f>'Parish Department Summary'!AF21+School!AF21</f>
        <v>0</v>
      </c>
      <c r="AG21" s="204">
        <f>'Parish Department Summary'!AG21+School!AG21</f>
        <v>0</v>
      </c>
      <c r="AH21" s="204">
        <f>'Parish Department Summary'!AH21+School!AH21</f>
        <v>0</v>
      </c>
      <c r="AI21" s="204">
        <f>'Parish Department Summary'!AI21+School!AI21</f>
        <v>0</v>
      </c>
      <c r="AJ21" s="204">
        <f>'Parish Department Summary'!AJ21+School!AJ21</f>
        <v>0</v>
      </c>
      <c r="AK21" s="195" t="str">
        <f t="shared" si="15"/>
        <v>In Balance</v>
      </c>
    </row>
    <row r="22" spans="2:37" outlineLevel="2" x14ac:dyDescent="0.25">
      <c r="B22" s="172">
        <v>17</v>
      </c>
      <c r="C22" s="192">
        <v>3140</v>
      </c>
      <c r="D22" s="193" t="s">
        <v>753</v>
      </c>
      <c r="E22" s="204">
        <f>'Parish Department Summary'!E22+School!E22</f>
        <v>0</v>
      </c>
      <c r="F22" s="204">
        <f>'Parish Department Summary'!F22+School!F22</f>
        <v>0</v>
      </c>
      <c r="G22" s="204">
        <f>'Parish Department Summary'!G22+School!G22</f>
        <v>0</v>
      </c>
      <c r="H22" s="204">
        <f>'Parish Department Summary'!H22+School!H22</f>
        <v>0</v>
      </c>
      <c r="I22" s="49"/>
      <c r="J22" s="196"/>
      <c r="K22" s="32"/>
      <c r="L22" s="196"/>
      <c r="M22" s="196"/>
      <c r="N22" s="197"/>
      <c r="O22" s="204">
        <f>'Parish Department Summary'!O22+School!O22</f>
        <v>0</v>
      </c>
      <c r="P22" s="29">
        <f t="shared" si="11"/>
        <v>0</v>
      </c>
      <c r="Q22" s="31">
        <f t="shared" si="12"/>
        <v>0</v>
      </c>
      <c r="R22" s="29">
        <f t="shared" si="13"/>
        <v>0</v>
      </c>
      <c r="S22" s="31">
        <f t="shared" si="14"/>
        <v>0</v>
      </c>
      <c r="T22" s="198"/>
      <c r="U22" s="199"/>
      <c r="W22" s="200"/>
      <c r="X22" s="204">
        <f>'Parish Department Summary'!X22+School!X22</f>
        <v>0</v>
      </c>
      <c r="Y22" s="204">
        <f>'Parish Department Summary'!Y22+School!Y22</f>
        <v>0</v>
      </c>
      <c r="Z22" s="204">
        <f>'Parish Department Summary'!Z22+School!Z22</f>
        <v>0</v>
      </c>
      <c r="AA22" s="204">
        <f>'Parish Department Summary'!AA22+School!AA22</f>
        <v>0</v>
      </c>
      <c r="AB22" s="204">
        <f>'Parish Department Summary'!AB22+School!AB22</f>
        <v>0</v>
      </c>
      <c r="AC22" s="204">
        <f>'Parish Department Summary'!AC22+School!AC22</f>
        <v>0</v>
      </c>
      <c r="AD22" s="204">
        <f>'Parish Department Summary'!AD22+School!AD22</f>
        <v>0</v>
      </c>
      <c r="AE22" s="204">
        <f>'Parish Department Summary'!AE22+School!AE22</f>
        <v>0</v>
      </c>
      <c r="AF22" s="204">
        <f>'Parish Department Summary'!AF22+School!AF22</f>
        <v>0</v>
      </c>
      <c r="AG22" s="204">
        <f>'Parish Department Summary'!AG22+School!AG22</f>
        <v>0</v>
      </c>
      <c r="AH22" s="204">
        <f>'Parish Department Summary'!AH22+School!AH22</f>
        <v>0</v>
      </c>
      <c r="AI22" s="204">
        <f>'Parish Department Summary'!AI22+School!AI22</f>
        <v>0</v>
      </c>
      <c r="AJ22" s="204">
        <f>'Parish Department Summary'!AJ22+School!AJ22</f>
        <v>0</v>
      </c>
      <c r="AK22" s="195" t="str">
        <f t="shared" si="15"/>
        <v>In Balance</v>
      </c>
    </row>
    <row r="23" spans="2:37" outlineLevel="2" x14ac:dyDescent="0.25">
      <c r="B23" s="172">
        <v>18</v>
      </c>
      <c r="C23" s="192">
        <v>3150</v>
      </c>
      <c r="D23" s="193" t="s">
        <v>754</v>
      </c>
      <c r="E23" s="204">
        <f>'Parish Department Summary'!E23+School!E23</f>
        <v>0</v>
      </c>
      <c r="F23" s="204">
        <f>'Parish Department Summary'!F23+School!F23</f>
        <v>0</v>
      </c>
      <c r="G23" s="204">
        <f>'Parish Department Summary'!G23+School!G23</f>
        <v>0</v>
      </c>
      <c r="H23" s="204">
        <f>'Parish Department Summary'!H23+School!H23</f>
        <v>0</v>
      </c>
      <c r="I23" s="49"/>
      <c r="J23" s="196"/>
      <c r="K23" s="32"/>
      <c r="L23" s="196"/>
      <c r="M23" s="196"/>
      <c r="N23" s="197"/>
      <c r="O23" s="204">
        <f>'Parish Department Summary'!O23+School!O23</f>
        <v>0</v>
      </c>
      <c r="P23" s="29">
        <f t="shared" si="11"/>
        <v>0</v>
      </c>
      <c r="Q23" s="31">
        <f t="shared" si="12"/>
        <v>0</v>
      </c>
      <c r="R23" s="29">
        <f t="shared" si="13"/>
        <v>0</v>
      </c>
      <c r="S23" s="31">
        <f t="shared" si="14"/>
        <v>0</v>
      </c>
      <c r="T23" s="198"/>
      <c r="U23" s="199"/>
      <c r="W23" s="200"/>
      <c r="X23" s="204">
        <f>'Parish Department Summary'!X23+School!X23</f>
        <v>0</v>
      </c>
      <c r="Y23" s="204">
        <f>'Parish Department Summary'!Y23+School!Y23</f>
        <v>0</v>
      </c>
      <c r="Z23" s="204">
        <f>'Parish Department Summary'!Z23+School!Z23</f>
        <v>0</v>
      </c>
      <c r="AA23" s="204">
        <f>'Parish Department Summary'!AA23+School!AA23</f>
        <v>0</v>
      </c>
      <c r="AB23" s="204">
        <f>'Parish Department Summary'!AB23+School!AB23</f>
        <v>0</v>
      </c>
      <c r="AC23" s="204">
        <f>'Parish Department Summary'!AC23+School!AC23</f>
        <v>0</v>
      </c>
      <c r="AD23" s="204">
        <f>'Parish Department Summary'!AD23+School!AD23</f>
        <v>0</v>
      </c>
      <c r="AE23" s="204">
        <f>'Parish Department Summary'!AE23+School!AE23</f>
        <v>0</v>
      </c>
      <c r="AF23" s="204">
        <f>'Parish Department Summary'!AF23+School!AF23</f>
        <v>0</v>
      </c>
      <c r="AG23" s="204">
        <f>'Parish Department Summary'!AG23+School!AG23</f>
        <v>0</v>
      </c>
      <c r="AH23" s="204">
        <f>'Parish Department Summary'!AH23+School!AH23</f>
        <v>0</v>
      </c>
      <c r="AI23" s="204">
        <f>'Parish Department Summary'!AI23+School!AI23</f>
        <v>0</v>
      </c>
      <c r="AJ23" s="204">
        <f>'Parish Department Summary'!AJ23+School!AJ23</f>
        <v>0</v>
      </c>
      <c r="AK23" s="195" t="str">
        <f t="shared" si="15"/>
        <v>In Balance</v>
      </c>
    </row>
    <row r="24" spans="2:37" outlineLevel="2" x14ac:dyDescent="0.25">
      <c r="B24" s="172">
        <v>19</v>
      </c>
      <c r="C24" s="192">
        <v>3190</v>
      </c>
      <c r="D24" s="193" t="s">
        <v>835</v>
      </c>
      <c r="E24" s="204">
        <f>'Parish Department Summary'!E24+School!E24</f>
        <v>0</v>
      </c>
      <c r="F24" s="204">
        <f>'Parish Department Summary'!F24+School!F24</f>
        <v>0</v>
      </c>
      <c r="G24" s="204">
        <f>'Parish Department Summary'!G24+School!G24</f>
        <v>0</v>
      </c>
      <c r="H24" s="204">
        <f>'Parish Department Summary'!H24+School!H24</f>
        <v>0</v>
      </c>
      <c r="I24" s="49"/>
      <c r="J24" s="196"/>
      <c r="K24" s="32"/>
      <c r="L24" s="196"/>
      <c r="M24" s="196"/>
      <c r="N24" s="197"/>
      <c r="O24" s="204">
        <f>'Parish Department Summary'!O24+School!O24</f>
        <v>0</v>
      </c>
      <c r="P24" s="29">
        <f t="shared" si="11"/>
        <v>0</v>
      </c>
      <c r="Q24" s="31">
        <f t="shared" si="12"/>
        <v>0</v>
      </c>
      <c r="R24" s="29">
        <f t="shared" si="13"/>
        <v>0</v>
      </c>
      <c r="S24" s="31">
        <f t="shared" si="14"/>
        <v>0</v>
      </c>
      <c r="T24" s="198"/>
      <c r="U24" s="199"/>
      <c r="W24" s="200"/>
      <c r="X24" s="204">
        <f>'Parish Department Summary'!X24+School!X24</f>
        <v>0</v>
      </c>
      <c r="Y24" s="204">
        <f>'Parish Department Summary'!Y24+School!Y24</f>
        <v>0</v>
      </c>
      <c r="Z24" s="204">
        <f>'Parish Department Summary'!Z24+School!Z24</f>
        <v>0</v>
      </c>
      <c r="AA24" s="204">
        <f>'Parish Department Summary'!AA24+School!AA24</f>
        <v>0</v>
      </c>
      <c r="AB24" s="204">
        <f>'Parish Department Summary'!AB24+School!AB24</f>
        <v>0</v>
      </c>
      <c r="AC24" s="204">
        <f>'Parish Department Summary'!AC24+School!AC24</f>
        <v>0</v>
      </c>
      <c r="AD24" s="204">
        <f>'Parish Department Summary'!AD24+School!AD24</f>
        <v>0</v>
      </c>
      <c r="AE24" s="204">
        <f>'Parish Department Summary'!AE24+School!AE24</f>
        <v>0</v>
      </c>
      <c r="AF24" s="204">
        <f>'Parish Department Summary'!AF24+School!AF24</f>
        <v>0</v>
      </c>
      <c r="AG24" s="204">
        <f>'Parish Department Summary'!AG24+School!AG24</f>
        <v>0</v>
      </c>
      <c r="AH24" s="204">
        <f>'Parish Department Summary'!AH24+School!AH24</f>
        <v>0</v>
      </c>
      <c r="AI24" s="204">
        <f>'Parish Department Summary'!AI24+School!AI24</f>
        <v>0</v>
      </c>
      <c r="AJ24" s="204">
        <f>'Parish Department Summary'!AJ24+School!AJ24</f>
        <v>0</v>
      </c>
      <c r="AK24" s="195" t="str">
        <f t="shared" si="15"/>
        <v>In Balance</v>
      </c>
    </row>
    <row r="25" spans="2:37" s="208" customFormat="1" outlineLevel="1" x14ac:dyDescent="0.25">
      <c r="B25" s="172">
        <v>20</v>
      </c>
      <c r="C25" s="205">
        <v>3100</v>
      </c>
      <c r="D25" s="206" t="s">
        <v>661</v>
      </c>
      <c r="E25" s="34">
        <f>SUM(E19:E24)</f>
        <v>0</v>
      </c>
      <c r="F25" s="34">
        <f>SUM(F19:F24)</f>
        <v>0</v>
      </c>
      <c r="G25" s="34">
        <f>SUM(G19:G24)</f>
        <v>0</v>
      </c>
      <c r="H25" s="34">
        <f>SUM(H19:H24)</f>
        <v>0</v>
      </c>
      <c r="I25" s="35"/>
      <c r="J25" s="34"/>
      <c r="K25" s="36"/>
      <c r="L25" s="34"/>
      <c r="M25" s="34"/>
      <c r="N25" s="37"/>
      <c r="O25" s="34">
        <f>SUM(O19:O24)</f>
        <v>0</v>
      </c>
      <c r="P25" s="34">
        <f>SUM(P19:P24)</f>
        <v>0</v>
      </c>
      <c r="Q25" s="36">
        <f t="shared" si="12"/>
        <v>0</v>
      </c>
      <c r="R25" s="34">
        <f>SUM(R19:R24)</f>
        <v>0</v>
      </c>
      <c r="S25" s="36">
        <f t="shared" si="14"/>
        <v>0</v>
      </c>
      <c r="T25" s="206"/>
      <c r="U25" s="207"/>
      <c r="W25" s="209"/>
      <c r="X25" s="34">
        <f t="shared" ref="X25:AJ25" si="16">SUM(X19:X24)</f>
        <v>0</v>
      </c>
      <c r="Y25" s="34">
        <f t="shared" si="16"/>
        <v>0</v>
      </c>
      <c r="Z25" s="34">
        <f t="shared" si="16"/>
        <v>0</v>
      </c>
      <c r="AA25" s="34">
        <f t="shared" si="16"/>
        <v>0</v>
      </c>
      <c r="AB25" s="34">
        <f t="shared" si="16"/>
        <v>0</v>
      </c>
      <c r="AC25" s="34">
        <f t="shared" si="16"/>
        <v>0</v>
      </c>
      <c r="AD25" s="34">
        <f t="shared" si="16"/>
        <v>0</v>
      </c>
      <c r="AE25" s="34">
        <f t="shared" si="16"/>
        <v>0</v>
      </c>
      <c r="AF25" s="34">
        <f t="shared" si="16"/>
        <v>0</v>
      </c>
      <c r="AG25" s="34">
        <f t="shared" si="16"/>
        <v>0</v>
      </c>
      <c r="AH25" s="34">
        <f t="shared" si="16"/>
        <v>0</v>
      </c>
      <c r="AI25" s="34">
        <f t="shared" si="16"/>
        <v>0</v>
      </c>
      <c r="AJ25" s="34">
        <f t="shared" si="16"/>
        <v>0</v>
      </c>
      <c r="AK25" s="210" t="str">
        <f t="shared" si="15"/>
        <v>In Balance</v>
      </c>
    </row>
    <row r="26" spans="2:37" outlineLevel="2" x14ac:dyDescent="0.2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25">
      <c r="B27" s="172">
        <v>22</v>
      </c>
      <c r="C27" s="192">
        <v>3310</v>
      </c>
      <c r="D27" s="193" t="s">
        <v>855</v>
      </c>
      <c r="E27" s="204">
        <f>'Parish Department Summary'!E27+School!E27</f>
        <v>0</v>
      </c>
      <c r="F27" s="204">
        <f>'Parish Department Summary'!F27+School!F27</f>
        <v>0</v>
      </c>
      <c r="G27" s="204">
        <f>'Parish Department Summary'!G27+School!G27</f>
        <v>0</v>
      </c>
      <c r="H27" s="204">
        <f>'Parish Department Summary'!H27+School!H27</f>
        <v>0</v>
      </c>
      <c r="I27" s="49"/>
      <c r="J27" s="196"/>
      <c r="K27" s="32"/>
      <c r="L27" s="196"/>
      <c r="M27" s="196"/>
      <c r="N27" s="197"/>
      <c r="O27" s="204">
        <f>'Parish Department Summary'!O27+School!O27</f>
        <v>0</v>
      </c>
      <c r="P27" s="29">
        <f t="shared" ref="P27:P30" si="17">ROUND(($O27-$H27),0)</f>
        <v>0</v>
      </c>
      <c r="Q27" s="31">
        <f t="shared" ref="Q27:Q31" si="18">IFERROR(P27/H27, 0)</f>
        <v>0</v>
      </c>
      <c r="R27" s="29">
        <f t="shared" ref="R27:R30" si="19">ROUND(($O27-$F27),0)</f>
        <v>0</v>
      </c>
      <c r="S27" s="31">
        <f t="shared" ref="S27:S31" si="20">IFERROR(R27/F27, 0)</f>
        <v>0</v>
      </c>
      <c r="T27" s="198"/>
      <c r="U27" s="199"/>
      <c r="W27" s="200"/>
      <c r="X27" s="204">
        <f>'Parish Department Summary'!X27+School!X27</f>
        <v>0</v>
      </c>
      <c r="Y27" s="204">
        <f>'Parish Department Summary'!Y27+School!Y27</f>
        <v>0</v>
      </c>
      <c r="Z27" s="204">
        <f>'Parish Department Summary'!Z27+School!Z27</f>
        <v>0</v>
      </c>
      <c r="AA27" s="204">
        <f>'Parish Department Summary'!AA27+School!AA27</f>
        <v>0</v>
      </c>
      <c r="AB27" s="204">
        <f>'Parish Department Summary'!AB27+School!AB27</f>
        <v>0</v>
      </c>
      <c r="AC27" s="204">
        <f>'Parish Department Summary'!AC27+School!AC27</f>
        <v>0</v>
      </c>
      <c r="AD27" s="204">
        <f>'Parish Department Summary'!AD27+School!AD27</f>
        <v>0</v>
      </c>
      <c r="AE27" s="204">
        <f>'Parish Department Summary'!AE27+School!AE27</f>
        <v>0</v>
      </c>
      <c r="AF27" s="204">
        <f>'Parish Department Summary'!AF27+School!AF27</f>
        <v>0</v>
      </c>
      <c r="AG27" s="204">
        <f>'Parish Department Summary'!AG27+School!AG27</f>
        <v>0</v>
      </c>
      <c r="AH27" s="204">
        <f>'Parish Department Summary'!AH27+School!AH27</f>
        <v>0</v>
      </c>
      <c r="AI27" s="204">
        <f>'Parish Department Summary'!AI27+School!AI27</f>
        <v>0</v>
      </c>
      <c r="AJ27" s="204">
        <f>'Parish Department Summary'!AJ27+School!AJ27</f>
        <v>0</v>
      </c>
      <c r="AK27" s="195" t="str">
        <f>IF(AJ27=O27,"In Balance",CONCATENATE("Out of Balance by $",AJ27-O27))</f>
        <v>In Balance</v>
      </c>
    </row>
    <row r="28" spans="2:37" outlineLevel="2" x14ac:dyDescent="0.25">
      <c r="B28" s="172">
        <v>23</v>
      </c>
      <c r="C28" s="192">
        <v>3320</v>
      </c>
      <c r="D28" s="193" t="s">
        <v>857</v>
      </c>
      <c r="E28" s="204">
        <f>'Parish Department Summary'!E28+School!E28</f>
        <v>0</v>
      </c>
      <c r="F28" s="204">
        <f>'Parish Department Summary'!F28+School!F28</f>
        <v>0</v>
      </c>
      <c r="G28" s="204">
        <f>'Parish Department Summary'!G28+School!G28</f>
        <v>0</v>
      </c>
      <c r="H28" s="204">
        <f>'Parish Department Summary'!H28+School!H28</f>
        <v>0</v>
      </c>
      <c r="I28" s="49"/>
      <c r="J28" s="196"/>
      <c r="K28" s="32"/>
      <c r="L28" s="196"/>
      <c r="M28" s="196"/>
      <c r="N28" s="197"/>
      <c r="O28" s="204">
        <f>'Parish Department Summary'!O28+School!O28</f>
        <v>0</v>
      </c>
      <c r="P28" s="29">
        <f t="shared" si="17"/>
        <v>0</v>
      </c>
      <c r="Q28" s="31">
        <f t="shared" si="18"/>
        <v>0</v>
      </c>
      <c r="R28" s="29">
        <f t="shared" si="19"/>
        <v>0</v>
      </c>
      <c r="S28" s="31">
        <f t="shared" si="20"/>
        <v>0</v>
      </c>
      <c r="T28" s="198"/>
      <c r="U28" s="199"/>
      <c r="W28" s="200"/>
      <c r="X28" s="204">
        <f>'Parish Department Summary'!X28+School!X28</f>
        <v>0</v>
      </c>
      <c r="Y28" s="204">
        <f>'Parish Department Summary'!Y28+School!Y28</f>
        <v>0</v>
      </c>
      <c r="Z28" s="204">
        <f>'Parish Department Summary'!Z28+School!Z28</f>
        <v>0</v>
      </c>
      <c r="AA28" s="204">
        <f>'Parish Department Summary'!AA28+School!AA28</f>
        <v>0</v>
      </c>
      <c r="AB28" s="204">
        <f>'Parish Department Summary'!AB28+School!AB28</f>
        <v>0</v>
      </c>
      <c r="AC28" s="204">
        <f>'Parish Department Summary'!AC28+School!AC28</f>
        <v>0</v>
      </c>
      <c r="AD28" s="204">
        <f>'Parish Department Summary'!AD28+School!AD28</f>
        <v>0</v>
      </c>
      <c r="AE28" s="204">
        <f>'Parish Department Summary'!AE28+School!AE28</f>
        <v>0</v>
      </c>
      <c r="AF28" s="204">
        <f>'Parish Department Summary'!AF28+School!AF28</f>
        <v>0</v>
      </c>
      <c r="AG28" s="204">
        <f>'Parish Department Summary'!AG28+School!AG28</f>
        <v>0</v>
      </c>
      <c r="AH28" s="204">
        <f>'Parish Department Summary'!AH28+School!AH28</f>
        <v>0</v>
      </c>
      <c r="AI28" s="204">
        <f>'Parish Department Summary'!AI28+School!AI28</f>
        <v>0</v>
      </c>
      <c r="AJ28" s="204">
        <f>'Parish Department Summary'!AJ28+School!AJ28</f>
        <v>0</v>
      </c>
      <c r="AK28" s="195" t="str">
        <f>IF(AJ28=O28,"In Balance",CONCATENATE("Out of Balance by $",AJ28-O28))</f>
        <v>In Balance</v>
      </c>
    </row>
    <row r="29" spans="2:37" outlineLevel="2" x14ac:dyDescent="0.25">
      <c r="B29" s="172">
        <v>24</v>
      </c>
      <c r="C29" s="192">
        <v>3330</v>
      </c>
      <c r="D29" s="193" t="s">
        <v>858</v>
      </c>
      <c r="E29" s="204">
        <f>'Parish Department Summary'!E29+School!E29</f>
        <v>0</v>
      </c>
      <c r="F29" s="204">
        <f>'Parish Department Summary'!F29+School!F29</f>
        <v>0</v>
      </c>
      <c r="G29" s="204">
        <f>'Parish Department Summary'!G29+School!G29</f>
        <v>0</v>
      </c>
      <c r="H29" s="204">
        <f>'Parish Department Summary'!H29+School!H29</f>
        <v>0</v>
      </c>
      <c r="I29" s="49"/>
      <c r="J29" s="196"/>
      <c r="K29" s="32"/>
      <c r="L29" s="196"/>
      <c r="M29" s="196"/>
      <c r="N29" s="197"/>
      <c r="O29" s="204">
        <f>'Parish Department Summary'!O29+School!O29</f>
        <v>0</v>
      </c>
      <c r="P29" s="29">
        <f t="shared" si="17"/>
        <v>0</v>
      </c>
      <c r="Q29" s="31">
        <f t="shared" si="18"/>
        <v>0</v>
      </c>
      <c r="R29" s="29">
        <f t="shared" si="19"/>
        <v>0</v>
      </c>
      <c r="S29" s="31">
        <f t="shared" si="20"/>
        <v>0</v>
      </c>
      <c r="T29" s="198"/>
      <c r="U29" s="199"/>
      <c r="W29" s="200"/>
      <c r="X29" s="204">
        <f>'Parish Department Summary'!X29+School!X29</f>
        <v>0</v>
      </c>
      <c r="Y29" s="204">
        <f>'Parish Department Summary'!Y29+School!Y29</f>
        <v>0</v>
      </c>
      <c r="Z29" s="204">
        <f>'Parish Department Summary'!Z29+School!Z29</f>
        <v>0</v>
      </c>
      <c r="AA29" s="204">
        <f>'Parish Department Summary'!AA29+School!AA29</f>
        <v>0</v>
      </c>
      <c r="AB29" s="204">
        <f>'Parish Department Summary'!AB29+School!AB29</f>
        <v>0</v>
      </c>
      <c r="AC29" s="204">
        <f>'Parish Department Summary'!AC29+School!AC29</f>
        <v>0</v>
      </c>
      <c r="AD29" s="204">
        <f>'Parish Department Summary'!AD29+School!AD29</f>
        <v>0</v>
      </c>
      <c r="AE29" s="204">
        <f>'Parish Department Summary'!AE29+School!AE29</f>
        <v>0</v>
      </c>
      <c r="AF29" s="204">
        <f>'Parish Department Summary'!AF29+School!AF29</f>
        <v>0</v>
      </c>
      <c r="AG29" s="204">
        <f>'Parish Department Summary'!AG29+School!AG29</f>
        <v>0</v>
      </c>
      <c r="AH29" s="204">
        <f>'Parish Department Summary'!AH29+School!AH29</f>
        <v>0</v>
      </c>
      <c r="AI29" s="204">
        <f>'Parish Department Summary'!AI29+School!AI29</f>
        <v>0</v>
      </c>
      <c r="AJ29" s="204">
        <f>'Parish Department Summary'!AJ29+School!AJ29</f>
        <v>0</v>
      </c>
      <c r="AK29" s="195" t="str">
        <f>IF(AJ29=O29,"In Balance",CONCATENATE("Out of Balance by $",AJ29-O29))</f>
        <v>In Balance</v>
      </c>
    </row>
    <row r="30" spans="2:37" outlineLevel="2" x14ac:dyDescent="0.25">
      <c r="B30" s="172">
        <v>25</v>
      </c>
      <c r="C30" s="192">
        <v>3390</v>
      </c>
      <c r="D30" s="193" t="s">
        <v>856</v>
      </c>
      <c r="E30" s="204">
        <f>'Parish Department Summary'!E30+School!E30</f>
        <v>0</v>
      </c>
      <c r="F30" s="204">
        <f>'Parish Department Summary'!F30+School!F30</f>
        <v>0</v>
      </c>
      <c r="G30" s="204">
        <f>'Parish Department Summary'!G30+School!G30</f>
        <v>0</v>
      </c>
      <c r="H30" s="204">
        <f>'Parish Department Summary'!H30+School!H30</f>
        <v>0</v>
      </c>
      <c r="I30" s="49"/>
      <c r="J30" s="196"/>
      <c r="K30" s="32"/>
      <c r="L30" s="196"/>
      <c r="M30" s="196"/>
      <c r="N30" s="197"/>
      <c r="O30" s="204">
        <f>'Parish Department Summary'!O30+School!O30</f>
        <v>0</v>
      </c>
      <c r="P30" s="29">
        <f t="shared" si="17"/>
        <v>0</v>
      </c>
      <c r="Q30" s="31">
        <f t="shared" si="18"/>
        <v>0</v>
      </c>
      <c r="R30" s="29">
        <f t="shared" si="19"/>
        <v>0</v>
      </c>
      <c r="S30" s="31">
        <f t="shared" si="20"/>
        <v>0</v>
      </c>
      <c r="T30" s="198"/>
      <c r="U30" s="199"/>
      <c r="W30" s="200"/>
      <c r="X30" s="204">
        <f>'Parish Department Summary'!X30+School!X30</f>
        <v>0</v>
      </c>
      <c r="Y30" s="204">
        <f>'Parish Department Summary'!Y30+School!Y30</f>
        <v>0</v>
      </c>
      <c r="Z30" s="204">
        <f>'Parish Department Summary'!Z30+School!Z30</f>
        <v>0</v>
      </c>
      <c r="AA30" s="204">
        <f>'Parish Department Summary'!AA30+School!AA30</f>
        <v>0</v>
      </c>
      <c r="AB30" s="204">
        <f>'Parish Department Summary'!AB30+School!AB30</f>
        <v>0</v>
      </c>
      <c r="AC30" s="204">
        <f>'Parish Department Summary'!AC30+School!AC30</f>
        <v>0</v>
      </c>
      <c r="AD30" s="204">
        <f>'Parish Department Summary'!AD30+School!AD30</f>
        <v>0</v>
      </c>
      <c r="AE30" s="204">
        <f>'Parish Department Summary'!AE30+School!AE30</f>
        <v>0</v>
      </c>
      <c r="AF30" s="204">
        <f>'Parish Department Summary'!AF30+School!AF30</f>
        <v>0</v>
      </c>
      <c r="AG30" s="204">
        <f>'Parish Department Summary'!AG30+School!AG30</f>
        <v>0</v>
      </c>
      <c r="AH30" s="204">
        <f>'Parish Department Summary'!AH30+School!AH30</f>
        <v>0</v>
      </c>
      <c r="AI30" s="204">
        <f>'Parish Department Summary'!AI30+School!AI30</f>
        <v>0</v>
      </c>
      <c r="AJ30" s="204">
        <f>'Parish Department Summary'!AJ30+School!AJ30</f>
        <v>0</v>
      </c>
      <c r="AK30" s="195" t="str">
        <f>IF(AJ30=O30,"In Balance",CONCATENATE("Out of Balance by $",AJ30-O30))</f>
        <v>In Balance</v>
      </c>
    </row>
    <row r="31" spans="2:37" s="208" customFormat="1" outlineLevel="1" x14ac:dyDescent="0.25">
      <c r="B31" s="172">
        <v>26</v>
      </c>
      <c r="C31" s="205">
        <v>3300</v>
      </c>
      <c r="D31" s="206" t="s">
        <v>659</v>
      </c>
      <c r="E31" s="34">
        <f t="shared" ref="E31:H31" si="21">SUM(E27:E30)</f>
        <v>0</v>
      </c>
      <c r="F31" s="34">
        <f t="shared" si="21"/>
        <v>0</v>
      </c>
      <c r="G31" s="34">
        <f t="shared" si="21"/>
        <v>0</v>
      </c>
      <c r="H31" s="34">
        <f t="shared" si="21"/>
        <v>0</v>
      </c>
      <c r="I31" s="35"/>
      <c r="J31" s="34"/>
      <c r="K31" s="36"/>
      <c r="L31" s="34"/>
      <c r="M31" s="34"/>
      <c r="N31" s="37"/>
      <c r="O31" s="34">
        <f>SUM(O27:O30)</f>
        <v>0</v>
      </c>
      <c r="P31" s="34">
        <f>SUM(P27:P30)</f>
        <v>0</v>
      </c>
      <c r="Q31" s="36">
        <f t="shared" si="18"/>
        <v>0</v>
      </c>
      <c r="R31" s="34">
        <f>SUM(R27:R30)</f>
        <v>0</v>
      </c>
      <c r="S31" s="36">
        <f t="shared" si="20"/>
        <v>0</v>
      </c>
      <c r="T31" s="206"/>
      <c r="U31" s="207"/>
      <c r="W31" s="209"/>
      <c r="X31" s="34">
        <f t="shared" ref="X31:AJ31" si="22">SUM(X27:X30)</f>
        <v>0</v>
      </c>
      <c r="Y31" s="34">
        <f t="shared" si="22"/>
        <v>0</v>
      </c>
      <c r="Z31" s="34">
        <f t="shared" si="22"/>
        <v>0</v>
      </c>
      <c r="AA31" s="34">
        <f t="shared" si="22"/>
        <v>0</v>
      </c>
      <c r="AB31" s="34">
        <f t="shared" si="22"/>
        <v>0</v>
      </c>
      <c r="AC31" s="34">
        <f t="shared" si="22"/>
        <v>0</v>
      </c>
      <c r="AD31" s="34">
        <f t="shared" si="22"/>
        <v>0</v>
      </c>
      <c r="AE31" s="34">
        <f t="shared" si="22"/>
        <v>0</v>
      </c>
      <c r="AF31" s="34">
        <f t="shared" si="22"/>
        <v>0</v>
      </c>
      <c r="AG31" s="34">
        <f t="shared" si="22"/>
        <v>0</v>
      </c>
      <c r="AH31" s="34">
        <f t="shared" si="22"/>
        <v>0</v>
      </c>
      <c r="AI31" s="34">
        <f t="shared" si="22"/>
        <v>0</v>
      </c>
      <c r="AJ31" s="34">
        <f t="shared" si="22"/>
        <v>0</v>
      </c>
      <c r="AK31" s="210" t="str">
        <f>IF(AJ31=O31,"In Balance",CONCATENATE("Out of Balance by $",AJ31-O31))</f>
        <v>In Balance</v>
      </c>
    </row>
    <row r="32" spans="2:37" outlineLevel="2" x14ac:dyDescent="0.2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25">
      <c r="B33" s="172">
        <v>28</v>
      </c>
      <c r="C33" s="192">
        <v>3410</v>
      </c>
      <c r="D33" s="193" t="s">
        <v>611</v>
      </c>
      <c r="E33" s="204">
        <f>'Parish Department Summary'!E33+School!E33</f>
        <v>0</v>
      </c>
      <c r="F33" s="204">
        <f>'Parish Department Summary'!F33+School!F33</f>
        <v>0</v>
      </c>
      <c r="G33" s="204">
        <f>'Parish Department Summary'!G33+School!G33</f>
        <v>0</v>
      </c>
      <c r="H33" s="204">
        <f>'Parish Department Summary'!H33+School!H33</f>
        <v>0</v>
      </c>
      <c r="I33" s="49"/>
      <c r="J33" s="196"/>
      <c r="K33" s="32"/>
      <c r="L33" s="196"/>
      <c r="M33" s="196"/>
      <c r="N33" s="197"/>
      <c r="O33" s="204">
        <f>'Parish Department Summary'!O33+School!O33</f>
        <v>0</v>
      </c>
      <c r="P33" s="29">
        <f t="shared" ref="P33:P37" si="23">ROUND(($O33-$H33),0)</f>
        <v>0</v>
      </c>
      <c r="Q33" s="31">
        <f t="shared" ref="Q33:Q37" si="24">IFERROR(P33/H33, 0)</f>
        <v>0</v>
      </c>
      <c r="R33" s="29">
        <f t="shared" ref="R33:R37" si="25">ROUND(($O33-$F33),0)</f>
        <v>0</v>
      </c>
      <c r="S33" s="31">
        <f t="shared" ref="S33:S37" si="26">IFERROR(R33/F33, 0)</f>
        <v>0</v>
      </c>
      <c r="T33" s="198"/>
      <c r="U33" s="199"/>
      <c r="W33" s="200"/>
      <c r="X33" s="204">
        <f>'Parish Department Summary'!X33+School!X33</f>
        <v>0</v>
      </c>
      <c r="Y33" s="204">
        <f>'Parish Department Summary'!Y33+School!Y33</f>
        <v>0</v>
      </c>
      <c r="Z33" s="204">
        <f>'Parish Department Summary'!Z33+School!Z33</f>
        <v>0</v>
      </c>
      <c r="AA33" s="204">
        <f>'Parish Department Summary'!AA33+School!AA33</f>
        <v>0</v>
      </c>
      <c r="AB33" s="204">
        <f>'Parish Department Summary'!AB33+School!AB33</f>
        <v>0</v>
      </c>
      <c r="AC33" s="204">
        <f>'Parish Department Summary'!AC33+School!AC33</f>
        <v>0</v>
      </c>
      <c r="AD33" s="204">
        <f>'Parish Department Summary'!AD33+School!AD33</f>
        <v>0</v>
      </c>
      <c r="AE33" s="204">
        <f>'Parish Department Summary'!AE33+School!AE33</f>
        <v>0</v>
      </c>
      <c r="AF33" s="204">
        <f>'Parish Department Summary'!AF33+School!AF33</f>
        <v>0</v>
      </c>
      <c r="AG33" s="204">
        <f>'Parish Department Summary'!AG33+School!AG33</f>
        <v>0</v>
      </c>
      <c r="AH33" s="204">
        <f>'Parish Department Summary'!AH33+School!AH33</f>
        <v>0</v>
      </c>
      <c r="AI33" s="204">
        <f>'Parish Department Summary'!AI33+School!AI33</f>
        <v>0</v>
      </c>
      <c r="AJ33" s="204">
        <f>'Parish Department Summary'!AJ33+School!AJ33</f>
        <v>0</v>
      </c>
      <c r="AK33" s="195" t="str">
        <f t="shared" ref="AK33:AK50" si="27">IF(AJ33=O33,"In Balance",CONCATENATE("Out of Balance by $",AJ33-O33))</f>
        <v>In Balance</v>
      </c>
    </row>
    <row r="34" spans="2:37" outlineLevel="2" x14ac:dyDescent="0.25">
      <c r="B34" s="172">
        <v>29</v>
      </c>
      <c r="C34" s="192">
        <v>3420</v>
      </c>
      <c r="D34" s="193" t="s">
        <v>658</v>
      </c>
      <c r="E34" s="204">
        <f>'Parish Department Summary'!E34+School!E34</f>
        <v>0</v>
      </c>
      <c r="F34" s="204">
        <f>'Parish Department Summary'!F34+School!F34</f>
        <v>0</v>
      </c>
      <c r="G34" s="204">
        <f>'Parish Department Summary'!G34+School!G34</f>
        <v>0</v>
      </c>
      <c r="H34" s="204">
        <f>'Parish Department Summary'!H34+School!H34</f>
        <v>0</v>
      </c>
      <c r="I34" s="49"/>
      <c r="J34" s="196"/>
      <c r="K34" s="32"/>
      <c r="L34" s="196"/>
      <c r="M34" s="196"/>
      <c r="N34" s="197"/>
      <c r="O34" s="204">
        <f>'Parish Department Summary'!O34+School!O34</f>
        <v>0</v>
      </c>
      <c r="P34" s="29">
        <f t="shared" si="23"/>
        <v>0</v>
      </c>
      <c r="Q34" s="31">
        <f t="shared" si="24"/>
        <v>0</v>
      </c>
      <c r="R34" s="29">
        <f t="shared" si="25"/>
        <v>0</v>
      </c>
      <c r="S34" s="31">
        <f t="shared" si="26"/>
        <v>0</v>
      </c>
      <c r="T34" s="198"/>
      <c r="U34" s="199"/>
      <c r="W34" s="200"/>
      <c r="X34" s="204">
        <f>'Parish Department Summary'!X34+School!X34</f>
        <v>0</v>
      </c>
      <c r="Y34" s="204">
        <f>'Parish Department Summary'!Y34+School!Y34</f>
        <v>0</v>
      </c>
      <c r="Z34" s="204">
        <f>'Parish Department Summary'!Z34+School!Z34</f>
        <v>0</v>
      </c>
      <c r="AA34" s="204">
        <f>'Parish Department Summary'!AA34+School!AA34</f>
        <v>0</v>
      </c>
      <c r="AB34" s="204">
        <f>'Parish Department Summary'!AB34+School!AB34</f>
        <v>0</v>
      </c>
      <c r="AC34" s="204">
        <f>'Parish Department Summary'!AC34+School!AC34</f>
        <v>0</v>
      </c>
      <c r="AD34" s="204">
        <f>'Parish Department Summary'!AD34+School!AD34</f>
        <v>0</v>
      </c>
      <c r="AE34" s="204">
        <f>'Parish Department Summary'!AE34+School!AE34</f>
        <v>0</v>
      </c>
      <c r="AF34" s="204">
        <f>'Parish Department Summary'!AF34+School!AF34</f>
        <v>0</v>
      </c>
      <c r="AG34" s="204">
        <f>'Parish Department Summary'!AG34+School!AG34</f>
        <v>0</v>
      </c>
      <c r="AH34" s="204">
        <f>'Parish Department Summary'!AH34+School!AH34</f>
        <v>0</v>
      </c>
      <c r="AI34" s="204">
        <f>'Parish Department Summary'!AI34+School!AI34</f>
        <v>0</v>
      </c>
      <c r="AJ34" s="204">
        <f>'Parish Department Summary'!AJ34+School!AJ34</f>
        <v>0</v>
      </c>
      <c r="AK34" s="195" t="str">
        <f t="shared" si="27"/>
        <v>In Balance</v>
      </c>
    </row>
    <row r="35" spans="2:37" outlineLevel="2" x14ac:dyDescent="0.25">
      <c r="B35" s="172">
        <v>30</v>
      </c>
      <c r="C35" s="192">
        <v>3440</v>
      </c>
      <c r="D35" s="193" t="s">
        <v>657</v>
      </c>
      <c r="E35" s="204">
        <f>'Parish Department Summary'!E35+School!E35</f>
        <v>0</v>
      </c>
      <c r="F35" s="204">
        <f>'Parish Department Summary'!F35+School!F35</f>
        <v>0</v>
      </c>
      <c r="G35" s="204">
        <f>'Parish Department Summary'!G35+School!G35</f>
        <v>0</v>
      </c>
      <c r="H35" s="204">
        <f>'Parish Department Summary'!H35+School!H35</f>
        <v>0</v>
      </c>
      <c r="I35" s="49"/>
      <c r="J35" s="196"/>
      <c r="K35" s="32"/>
      <c r="L35" s="196"/>
      <c r="M35" s="196"/>
      <c r="N35" s="197"/>
      <c r="O35" s="204">
        <f>'Parish Department Summary'!O35+School!O35</f>
        <v>0</v>
      </c>
      <c r="P35" s="29">
        <f t="shared" si="23"/>
        <v>0</v>
      </c>
      <c r="Q35" s="31">
        <f t="shared" si="24"/>
        <v>0</v>
      </c>
      <c r="R35" s="29">
        <f t="shared" si="25"/>
        <v>0</v>
      </c>
      <c r="S35" s="31">
        <f t="shared" si="26"/>
        <v>0</v>
      </c>
      <c r="T35" s="198"/>
      <c r="U35" s="199"/>
      <c r="W35" s="200"/>
      <c r="X35" s="204">
        <f>'Parish Department Summary'!X35+School!X35</f>
        <v>0</v>
      </c>
      <c r="Y35" s="204">
        <f>'Parish Department Summary'!Y35+School!Y35</f>
        <v>0</v>
      </c>
      <c r="Z35" s="204">
        <f>'Parish Department Summary'!Z35+School!Z35</f>
        <v>0</v>
      </c>
      <c r="AA35" s="204">
        <f>'Parish Department Summary'!AA35+School!AA35</f>
        <v>0</v>
      </c>
      <c r="AB35" s="204">
        <f>'Parish Department Summary'!AB35+School!AB35</f>
        <v>0</v>
      </c>
      <c r="AC35" s="204">
        <f>'Parish Department Summary'!AC35+School!AC35</f>
        <v>0</v>
      </c>
      <c r="AD35" s="204">
        <f>'Parish Department Summary'!AD35+School!AD35</f>
        <v>0</v>
      </c>
      <c r="AE35" s="204">
        <f>'Parish Department Summary'!AE35+School!AE35</f>
        <v>0</v>
      </c>
      <c r="AF35" s="204">
        <f>'Parish Department Summary'!AF35+School!AF35</f>
        <v>0</v>
      </c>
      <c r="AG35" s="204">
        <f>'Parish Department Summary'!AG35+School!AG35</f>
        <v>0</v>
      </c>
      <c r="AH35" s="204">
        <f>'Parish Department Summary'!AH35+School!AH35</f>
        <v>0</v>
      </c>
      <c r="AI35" s="204">
        <f>'Parish Department Summary'!AI35+School!AI35</f>
        <v>0</v>
      </c>
      <c r="AJ35" s="204">
        <f>'Parish Department Summary'!AJ35+School!AJ35</f>
        <v>0</v>
      </c>
      <c r="AK35" s="195" t="str">
        <f t="shared" si="27"/>
        <v>In Balance</v>
      </c>
    </row>
    <row r="36" spans="2:37" outlineLevel="2" x14ac:dyDescent="0.25">
      <c r="B36" s="172">
        <v>31</v>
      </c>
      <c r="C36" s="192">
        <v>3450</v>
      </c>
      <c r="D36" s="193" t="s">
        <v>656</v>
      </c>
      <c r="E36" s="204">
        <f>'Parish Department Summary'!E36+School!E36</f>
        <v>0</v>
      </c>
      <c r="F36" s="204">
        <f>'Parish Department Summary'!F36+School!F36</f>
        <v>0</v>
      </c>
      <c r="G36" s="204">
        <f>'Parish Department Summary'!G36+School!G36</f>
        <v>0</v>
      </c>
      <c r="H36" s="204">
        <f>'Parish Department Summary'!H36+School!H36</f>
        <v>0</v>
      </c>
      <c r="I36" s="32"/>
      <c r="J36" s="196"/>
      <c r="K36" s="32"/>
      <c r="L36" s="32"/>
      <c r="M36" s="196"/>
      <c r="N36" s="197"/>
      <c r="O36" s="204">
        <f>'Parish Department Summary'!O36+School!O36</f>
        <v>0</v>
      </c>
      <c r="P36" s="29">
        <f t="shared" si="23"/>
        <v>0</v>
      </c>
      <c r="Q36" s="31">
        <f t="shared" si="24"/>
        <v>0</v>
      </c>
      <c r="R36" s="29">
        <f t="shared" si="25"/>
        <v>0</v>
      </c>
      <c r="S36" s="31">
        <f t="shared" si="26"/>
        <v>0</v>
      </c>
      <c r="T36" s="739"/>
      <c r="U36" s="740"/>
      <c r="W36" s="200"/>
      <c r="X36" s="204">
        <f>'Parish Department Summary'!X36+School!X36</f>
        <v>0</v>
      </c>
      <c r="Y36" s="204">
        <f>'Parish Department Summary'!Y36+School!Y36</f>
        <v>0</v>
      </c>
      <c r="Z36" s="204">
        <f>'Parish Department Summary'!Z36+School!Z36</f>
        <v>0</v>
      </c>
      <c r="AA36" s="204">
        <f>'Parish Department Summary'!AA36+School!AA36</f>
        <v>0</v>
      </c>
      <c r="AB36" s="204">
        <f>'Parish Department Summary'!AB36+School!AB36</f>
        <v>0</v>
      </c>
      <c r="AC36" s="204">
        <f>'Parish Department Summary'!AC36+School!AC36</f>
        <v>0</v>
      </c>
      <c r="AD36" s="204">
        <f>'Parish Department Summary'!AD36+School!AD36</f>
        <v>0</v>
      </c>
      <c r="AE36" s="204">
        <f>'Parish Department Summary'!AE36+School!AE36</f>
        <v>0</v>
      </c>
      <c r="AF36" s="204">
        <f>'Parish Department Summary'!AF36+School!AF36</f>
        <v>0</v>
      </c>
      <c r="AG36" s="204">
        <f>'Parish Department Summary'!AG36+School!AG36</f>
        <v>0</v>
      </c>
      <c r="AH36" s="204">
        <f>'Parish Department Summary'!AH36+School!AH36</f>
        <v>0</v>
      </c>
      <c r="AI36" s="204">
        <f>'Parish Department Summary'!AI36+School!AI36</f>
        <v>0</v>
      </c>
      <c r="AJ36" s="204">
        <f>'Parish Department Summary'!AJ36+School!AJ36</f>
        <v>0</v>
      </c>
      <c r="AK36" s="195" t="str">
        <f t="shared" si="27"/>
        <v>In Balance</v>
      </c>
    </row>
    <row r="37" spans="2:37" outlineLevel="2" x14ac:dyDescent="0.25">
      <c r="B37" s="172">
        <v>32</v>
      </c>
      <c r="C37" s="192">
        <v>3470</v>
      </c>
      <c r="D37" s="193" t="s">
        <v>654</v>
      </c>
      <c r="E37" s="204">
        <f>'Parish Department Summary'!E37+School!E37</f>
        <v>0</v>
      </c>
      <c r="F37" s="204">
        <f>'Parish Department Summary'!F37+School!F37</f>
        <v>0</v>
      </c>
      <c r="G37" s="204">
        <f>'Parish Department Summary'!G37+School!G37</f>
        <v>0</v>
      </c>
      <c r="H37" s="204">
        <f>'Parish Department Summary'!H37+School!H37</f>
        <v>0</v>
      </c>
      <c r="I37" s="49"/>
      <c r="J37" s="196"/>
      <c r="K37" s="32"/>
      <c r="L37" s="196"/>
      <c r="M37" s="196"/>
      <c r="N37" s="197"/>
      <c r="O37" s="204">
        <f>'Parish Department Summary'!O37+School!O37</f>
        <v>0</v>
      </c>
      <c r="P37" s="29">
        <f t="shared" si="23"/>
        <v>0</v>
      </c>
      <c r="Q37" s="31">
        <f t="shared" si="24"/>
        <v>0</v>
      </c>
      <c r="R37" s="29">
        <f t="shared" si="25"/>
        <v>0</v>
      </c>
      <c r="S37" s="31">
        <f t="shared" si="26"/>
        <v>0</v>
      </c>
      <c r="T37" s="739"/>
      <c r="U37" s="740"/>
      <c r="W37" s="200"/>
      <c r="X37" s="204">
        <f>'Parish Department Summary'!X37+School!X37</f>
        <v>0</v>
      </c>
      <c r="Y37" s="204">
        <f>'Parish Department Summary'!Y37+School!Y37</f>
        <v>0</v>
      </c>
      <c r="Z37" s="204">
        <f>'Parish Department Summary'!Z37+School!Z37</f>
        <v>0</v>
      </c>
      <c r="AA37" s="204">
        <f>'Parish Department Summary'!AA37+School!AA37</f>
        <v>0</v>
      </c>
      <c r="AB37" s="204">
        <f>'Parish Department Summary'!AB37+School!AB37</f>
        <v>0</v>
      </c>
      <c r="AC37" s="204">
        <f>'Parish Department Summary'!AC37+School!AC37</f>
        <v>0</v>
      </c>
      <c r="AD37" s="204">
        <f>'Parish Department Summary'!AD37+School!AD37</f>
        <v>0</v>
      </c>
      <c r="AE37" s="204">
        <f>'Parish Department Summary'!AE37+School!AE37</f>
        <v>0</v>
      </c>
      <c r="AF37" s="204">
        <f>'Parish Department Summary'!AF37+School!AF37</f>
        <v>0</v>
      </c>
      <c r="AG37" s="204">
        <f>'Parish Department Summary'!AG37+School!AG37</f>
        <v>0</v>
      </c>
      <c r="AH37" s="204">
        <f>'Parish Department Summary'!AH37+School!AH37</f>
        <v>0</v>
      </c>
      <c r="AI37" s="204">
        <f>'Parish Department Summary'!AI37+School!AI37</f>
        <v>0</v>
      </c>
      <c r="AJ37" s="204">
        <f>'Parish Department Summary'!AJ37+School!AJ37</f>
        <v>0</v>
      </c>
      <c r="AK37" s="195" t="str">
        <f t="shared" si="27"/>
        <v>In Balance</v>
      </c>
    </row>
    <row r="38" spans="2:37" outlineLevel="2" x14ac:dyDescent="0.25">
      <c r="B38" s="172">
        <v>33</v>
      </c>
      <c r="C38" s="192">
        <v>3475</v>
      </c>
      <c r="D38" s="193" t="s">
        <v>763</v>
      </c>
      <c r="E38" s="204"/>
      <c r="F38" s="204"/>
      <c r="G38" s="204"/>
      <c r="H38" s="77"/>
      <c r="I38" s="47"/>
      <c r="J38" s="204"/>
      <c r="K38" s="78"/>
      <c r="L38" s="204"/>
      <c r="M38" s="204"/>
      <c r="N38" s="758"/>
      <c r="O38" s="77"/>
      <c r="P38" s="77"/>
      <c r="Q38" s="78"/>
      <c r="R38" s="78"/>
      <c r="S38" s="78"/>
      <c r="T38" s="198"/>
      <c r="U38" s="199"/>
      <c r="W38" s="200"/>
      <c r="X38" s="77"/>
      <c r="Y38" s="77"/>
      <c r="Z38" s="77"/>
      <c r="AA38" s="77"/>
      <c r="AB38" s="77"/>
      <c r="AC38" s="77"/>
      <c r="AD38" s="77"/>
      <c r="AE38" s="77"/>
      <c r="AF38" s="77"/>
      <c r="AG38" s="77"/>
      <c r="AH38" s="77"/>
      <c r="AI38" s="77"/>
      <c r="AJ38" s="194"/>
      <c r="AK38" s="195"/>
    </row>
    <row r="39" spans="2:37" outlineLevel="2" x14ac:dyDescent="0.25">
      <c r="B39" s="172">
        <v>34</v>
      </c>
      <c r="C39" s="192">
        <v>3475</v>
      </c>
      <c r="D39" s="193" t="s">
        <v>764</v>
      </c>
      <c r="E39" s="204"/>
      <c r="F39" s="204"/>
      <c r="G39" s="204"/>
      <c r="H39" s="77"/>
      <c r="I39" s="47"/>
      <c r="J39" s="204"/>
      <c r="K39" s="78"/>
      <c r="L39" s="204"/>
      <c r="M39" s="204"/>
      <c r="N39" s="758"/>
      <c r="O39" s="77"/>
      <c r="P39" s="77"/>
      <c r="Q39" s="78"/>
      <c r="R39" s="78"/>
      <c r="S39" s="78"/>
      <c r="T39" s="198"/>
      <c r="U39" s="199"/>
      <c r="W39" s="200"/>
      <c r="X39" s="77"/>
      <c r="Y39" s="77"/>
      <c r="Z39" s="77"/>
      <c r="AA39" s="77"/>
      <c r="AB39" s="77"/>
      <c r="AC39" s="77"/>
      <c r="AD39" s="77"/>
      <c r="AE39" s="77"/>
      <c r="AF39" s="77"/>
      <c r="AG39" s="77"/>
      <c r="AH39" s="77"/>
      <c r="AI39" s="77"/>
      <c r="AJ39" s="194"/>
      <c r="AK39" s="195"/>
    </row>
    <row r="40" spans="2:37" outlineLevel="2" x14ac:dyDescent="0.25">
      <c r="B40" s="172">
        <v>35</v>
      </c>
      <c r="C40" s="192">
        <v>3480</v>
      </c>
      <c r="D40" s="193" t="s">
        <v>610</v>
      </c>
      <c r="E40" s="204">
        <f>'Parish Department Summary'!E40+School!E40</f>
        <v>0</v>
      </c>
      <c r="F40" s="204">
        <f>'Parish Department Summary'!F40+School!F40</f>
        <v>0</v>
      </c>
      <c r="G40" s="204">
        <f>'Parish Department Summary'!G40+School!G40</f>
        <v>0</v>
      </c>
      <c r="H40" s="204">
        <f>'Parish Department Summary'!H40+School!H40</f>
        <v>0</v>
      </c>
      <c r="I40" s="49"/>
      <c r="J40" s="196"/>
      <c r="K40" s="32"/>
      <c r="L40" s="196"/>
      <c r="M40" s="196"/>
      <c r="N40" s="197"/>
      <c r="O40" s="204">
        <f>'Parish Department Summary'!O40+School!O40</f>
        <v>0</v>
      </c>
      <c r="P40" s="29">
        <f t="shared" ref="P40:P42" si="28">ROUND(($O40-$H40),0)</f>
        <v>0</v>
      </c>
      <c r="Q40" s="31">
        <f t="shared" ref="Q40:Q42" si="29">IFERROR(P40/H40, 0)</f>
        <v>0</v>
      </c>
      <c r="R40" s="29">
        <f t="shared" ref="R40:R42" si="30">ROUND(($O40-$F40),0)</f>
        <v>0</v>
      </c>
      <c r="S40" s="31">
        <f t="shared" ref="S40:S42" si="31">IFERROR(R40/F40, 0)</f>
        <v>0</v>
      </c>
      <c r="T40" s="739"/>
      <c r="U40" s="740"/>
      <c r="W40" s="200"/>
      <c r="X40" s="204">
        <f>'Parish Department Summary'!X40+School!X40</f>
        <v>0</v>
      </c>
      <c r="Y40" s="204">
        <f>'Parish Department Summary'!Y40+School!Y40</f>
        <v>0</v>
      </c>
      <c r="Z40" s="204">
        <f>'Parish Department Summary'!Z40+School!Z40</f>
        <v>0</v>
      </c>
      <c r="AA40" s="204">
        <f>'Parish Department Summary'!AA40+School!AA40</f>
        <v>0</v>
      </c>
      <c r="AB40" s="204">
        <f>'Parish Department Summary'!AB40+School!AB40</f>
        <v>0</v>
      </c>
      <c r="AC40" s="204">
        <f>'Parish Department Summary'!AC40+School!AC40</f>
        <v>0</v>
      </c>
      <c r="AD40" s="204">
        <f>'Parish Department Summary'!AD40+School!AD40</f>
        <v>0</v>
      </c>
      <c r="AE40" s="204">
        <f>'Parish Department Summary'!AE40+School!AE40</f>
        <v>0</v>
      </c>
      <c r="AF40" s="204">
        <f>'Parish Department Summary'!AF40+School!AF40</f>
        <v>0</v>
      </c>
      <c r="AG40" s="204">
        <f>'Parish Department Summary'!AG40+School!AG40</f>
        <v>0</v>
      </c>
      <c r="AH40" s="204">
        <f>'Parish Department Summary'!AH40+School!AH40</f>
        <v>0</v>
      </c>
      <c r="AI40" s="204">
        <f>'Parish Department Summary'!AI40+School!AI40</f>
        <v>0</v>
      </c>
      <c r="AJ40" s="204">
        <f>'Parish Department Summary'!AJ40+School!AJ40</f>
        <v>0</v>
      </c>
      <c r="AK40" s="195" t="str">
        <f t="shared" si="27"/>
        <v>In Balance</v>
      </c>
    </row>
    <row r="41" spans="2:37" outlineLevel="2" x14ac:dyDescent="0.25">
      <c r="B41" s="172">
        <v>36</v>
      </c>
      <c r="C41" s="192">
        <v>3490</v>
      </c>
      <c r="D41" s="193" t="s">
        <v>750</v>
      </c>
      <c r="E41" s="204">
        <f>'Parish Department Summary'!E41+School!E41</f>
        <v>0</v>
      </c>
      <c r="F41" s="204">
        <f>'Parish Department Summary'!F41+School!F41</f>
        <v>0</v>
      </c>
      <c r="G41" s="204">
        <f>'Parish Department Summary'!G41+School!G41</f>
        <v>0</v>
      </c>
      <c r="H41" s="204">
        <f>'Parish Department Summary'!H41+School!H41</f>
        <v>0</v>
      </c>
      <c r="I41" s="49"/>
      <c r="J41" s="196"/>
      <c r="K41" s="32"/>
      <c r="L41" s="196"/>
      <c r="M41" s="196"/>
      <c r="N41" s="197"/>
      <c r="O41" s="204">
        <f>'Parish Department Summary'!O41+School!O41</f>
        <v>0</v>
      </c>
      <c r="P41" s="29">
        <f t="shared" si="28"/>
        <v>0</v>
      </c>
      <c r="Q41" s="31">
        <f t="shared" si="29"/>
        <v>0</v>
      </c>
      <c r="R41" s="29">
        <f t="shared" si="30"/>
        <v>0</v>
      </c>
      <c r="S41" s="31">
        <f t="shared" si="31"/>
        <v>0</v>
      </c>
      <c r="T41" s="739"/>
      <c r="U41" s="740"/>
      <c r="W41" s="200"/>
      <c r="X41" s="204">
        <f>'Parish Department Summary'!X41+School!X41</f>
        <v>0</v>
      </c>
      <c r="Y41" s="204">
        <f>'Parish Department Summary'!Y41+School!Y41</f>
        <v>0</v>
      </c>
      <c r="Z41" s="204">
        <f>'Parish Department Summary'!Z41+School!Z41</f>
        <v>0</v>
      </c>
      <c r="AA41" s="204">
        <f>'Parish Department Summary'!AA41+School!AA41</f>
        <v>0</v>
      </c>
      <c r="AB41" s="204">
        <f>'Parish Department Summary'!AB41+School!AB41</f>
        <v>0</v>
      </c>
      <c r="AC41" s="204">
        <f>'Parish Department Summary'!AC41+School!AC41</f>
        <v>0</v>
      </c>
      <c r="AD41" s="204">
        <f>'Parish Department Summary'!AD41+School!AD41</f>
        <v>0</v>
      </c>
      <c r="AE41" s="204">
        <f>'Parish Department Summary'!AE41+School!AE41</f>
        <v>0</v>
      </c>
      <c r="AF41" s="204">
        <f>'Parish Department Summary'!AF41+School!AF41</f>
        <v>0</v>
      </c>
      <c r="AG41" s="204">
        <f>'Parish Department Summary'!AG41+School!AG41</f>
        <v>0</v>
      </c>
      <c r="AH41" s="204">
        <f>'Parish Department Summary'!AH41+School!AH41</f>
        <v>0</v>
      </c>
      <c r="AI41" s="204">
        <f>'Parish Department Summary'!AI41+School!AI41</f>
        <v>0</v>
      </c>
      <c r="AJ41" s="204">
        <f>'Parish Department Summary'!AJ41+School!AJ41</f>
        <v>0</v>
      </c>
      <c r="AK41" s="195" t="str">
        <f t="shared" si="27"/>
        <v>In Balance</v>
      </c>
    </row>
    <row r="42" spans="2:37" outlineLevel="2" x14ac:dyDescent="0.25">
      <c r="B42" s="172">
        <v>37</v>
      </c>
      <c r="C42" s="192">
        <v>3495</v>
      </c>
      <c r="D42" s="193" t="s">
        <v>859</v>
      </c>
      <c r="E42" s="204">
        <f>'Parish Department Summary'!E42+School!E42</f>
        <v>0</v>
      </c>
      <c r="F42" s="204">
        <f>'Parish Department Summary'!F42+School!F42</f>
        <v>0</v>
      </c>
      <c r="G42" s="204">
        <f>'Parish Department Summary'!G42+School!G42</f>
        <v>0</v>
      </c>
      <c r="H42" s="204">
        <f>'Parish Department Summary'!H42+School!H42</f>
        <v>0</v>
      </c>
      <c r="I42" s="49"/>
      <c r="J42" s="196"/>
      <c r="K42" s="32"/>
      <c r="L42" s="196"/>
      <c r="M42" s="196"/>
      <c r="N42" s="197"/>
      <c r="O42" s="204">
        <f>'Parish Department Summary'!O42+School!O42</f>
        <v>0</v>
      </c>
      <c r="P42" s="29">
        <f t="shared" si="28"/>
        <v>0</v>
      </c>
      <c r="Q42" s="31">
        <f t="shared" si="29"/>
        <v>0</v>
      </c>
      <c r="R42" s="29">
        <f t="shared" si="30"/>
        <v>0</v>
      </c>
      <c r="S42" s="31">
        <f t="shared" si="31"/>
        <v>0</v>
      </c>
      <c r="T42" s="739"/>
      <c r="U42" s="740"/>
      <c r="W42" s="200"/>
      <c r="X42" s="204">
        <f>'Parish Department Summary'!X42+School!X42</f>
        <v>0</v>
      </c>
      <c r="Y42" s="204">
        <f>'Parish Department Summary'!Y42+School!Y42</f>
        <v>0</v>
      </c>
      <c r="Z42" s="204">
        <f>'Parish Department Summary'!Z42+School!Z42</f>
        <v>0</v>
      </c>
      <c r="AA42" s="204">
        <f>'Parish Department Summary'!AA42+School!AA42</f>
        <v>0</v>
      </c>
      <c r="AB42" s="204">
        <f>'Parish Department Summary'!AB42+School!AB42</f>
        <v>0</v>
      </c>
      <c r="AC42" s="204">
        <f>'Parish Department Summary'!AC42+School!AC42</f>
        <v>0</v>
      </c>
      <c r="AD42" s="204">
        <f>'Parish Department Summary'!AD42+School!AD42</f>
        <v>0</v>
      </c>
      <c r="AE42" s="204">
        <f>'Parish Department Summary'!AE42+School!AE42</f>
        <v>0</v>
      </c>
      <c r="AF42" s="204">
        <f>'Parish Department Summary'!AF42+School!AF42</f>
        <v>0</v>
      </c>
      <c r="AG42" s="204">
        <f>'Parish Department Summary'!AG42+School!AG42</f>
        <v>0</v>
      </c>
      <c r="AH42" s="204">
        <f>'Parish Department Summary'!AH42+School!AH42</f>
        <v>0</v>
      </c>
      <c r="AI42" s="204">
        <f>'Parish Department Summary'!AI42+School!AI42</f>
        <v>0</v>
      </c>
      <c r="AJ42" s="204">
        <f>'Parish Department Summary'!AJ42+School!AJ42</f>
        <v>0</v>
      </c>
      <c r="AK42" s="195" t="str">
        <f t="shared" si="27"/>
        <v>In Balance</v>
      </c>
    </row>
    <row r="43" spans="2:37" outlineLevel="2" x14ac:dyDescent="0.25">
      <c r="B43" s="172">
        <v>38</v>
      </c>
      <c r="C43" s="220" t="s">
        <v>765</v>
      </c>
      <c r="D43" s="193" t="s">
        <v>766</v>
      </c>
      <c r="E43" s="204"/>
      <c r="F43" s="204"/>
      <c r="G43" s="204"/>
      <c r="H43" s="77"/>
      <c r="I43" s="47"/>
      <c r="J43" s="204"/>
      <c r="K43" s="78"/>
      <c r="L43" s="204"/>
      <c r="M43" s="204"/>
      <c r="N43" s="758"/>
      <c r="O43" s="77"/>
      <c r="P43" s="77"/>
      <c r="Q43" s="78"/>
      <c r="R43" s="78"/>
      <c r="S43" s="78"/>
      <c r="T43" s="198"/>
      <c r="U43" s="199"/>
      <c r="W43" s="200"/>
      <c r="X43" s="77"/>
      <c r="Y43" s="77"/>
      <c r="Z43" s="77"/>
      <c r="AA43" s="77"/>
      <c r="AB43" s="77"/>
      <c r="AC43" s="77"/>
      <c r="AD43" s="77"/>
      <c r="AE43" s="77"/>
      <c r="AF43" s="77"/>
      <c r="AG43" s="77"/>
      <c r="AH43" s="77"/>
      <c r="AI43" s="77"/>
      <c r="AJ43" s="194"/>
      <c r="AK43" s="195"/>
    </row>
    <row r="44" spans="2:37" s="208" customFormat="1" outlineLevel="1" x14ac:dyDescent="0.25">
      <c r="B44" s="172">
        <v>39</v>
      </c>
      <c r="C44" s="205">
        <v>3400</v>
      </c>
      <c r="D44" s="206" t="s">
        <v>653</v>
      </c>
      <c r="E44" s="34">
        <f>SUM(E33:E43)</f>
        <v>0</v>
      </c>
      <c r="F44" s="34">
        <f>SUM(F33:F43)</f>
        <v>0</v>
      </c>
      <c r="G44" s="34">
        <f>SUM(G33:G43)</f>
        <v>0</v>
      </c>
      <c r="H44" s="34">
        <f>SUM(H33:H43)</f>
        <v>0</v>
      </c>
      <c r="I44" s="35"/>
      <c r="J44" s="34"/>
      <c r="K44" s="36"/>
      <c r="L44" s="34"/>
      <c r="M44" s="34"/>
      <c r="N44" s="37"/>
      <c r="O44" s="34">
        <f>SUM(O33:O43)</f>
        <v>0</v>
      </c>
      <c r="P44" s="34">
        <f>SUM(P33:P43)</f>
        <v>0</v>
      </c>
      <c r="Q44" s="36">
        <f>SUM(Q33:Q43)</f>
        <v>0</v>
      </c>
      <c r="R44" s="34">
        <f>SUM(R33:R43)</f>
        <v>0</v>
      </c>
      <c r="S44" s="36">
        <f>IFERROR(R44/F44, 0)</f>
        <v>0</v>
      </c>
      <c r="T44" s="34"/>
      <c r="U44" s="34"/>
      <c r="V44" s="172"/>
      <c r="W44" s="34"/>
      <c r="X44" s="34">
        <f t="shared" ref="X44:AJ44" si="32">SUM(X33:X43)</f>
        <v>0</v>
      </c>
      <c r="Y44" s="34">
        <f t="shared" si="32"/>
        <v>0</v>
      </c>
      <c r="Z44" s="34">
        <f t="shared" si="32"/>
        <v>0</v>
      </c>
      <c r="AA44" s="34">
        <f t="shared" si="32"/>
        <v>0</v>
      </c>
      <c r="AB44" s="34">
        <f t="shared" si="32"/>
        <v>0</v>
      </c>
      <c r="AC44" s="34">
        <f t="shared" si="32"/>
        <v>0</v>
      </c>
      <c r="AD44" s="34">
        <f t="shared" si="32"/>
        <v>0</v>
      </c>
      <c r="AE44" s="34">
        <f t="shared" si="32"/>
        <v>0</v>
      </c>
      <c r="AF44" s="34">
        <f t="shared" si="32"/>
        <v>0</v>
      </c>
      <c r="AG44" s="34">
        <f t="shared" si="32"/>
        <v>0</v>
      </c>
      <c r="AH44" s="34">
        <f t="shared" si="32"/>
        <v>0</v>
      </c>
      <c r="AI44" s="34">
        <f t="shared" si="32"/>
        <v>0</v>
      </c>
      <c r="AJ44" s="34">
        <f t="shared" si="32"/>
        <v>0</v>
      </c>
      <c r="AK44" s="210" t="str">
        <f t="shared" ref="AK44" si="33">IF(AJ44=O44,"In Balance",CONCATENATE("Out of Balance by $",AJ44-O44))</f>
        <v>In Balance</v>
      </c>
    </row>
    <row r="45" spans="2:37" outlineLevel="2" x14ac:dyDescent="0.2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25">
      <c r="B46" s="172">
        <v>41</v>
      </c>
      <c r="C46" s="220">
        <v>3520</v>
      </c>
      <c r="D46" s="193" t="s">
        <v>838</v>
      </c>
      <c r="E46" s="204">
        <f>'Parish Department Summary'!E46+School!E46</f>
        <v>0</v>
      </c>
      <c r="F46" s="204">
        <f>'Parish Department Summary'!F46+School!F46</f>
        <v>0</v>
      </c>
      <c r="G46" s="204">
        <f>'Parish Department Summary'!G46+School!G46</f>
        <v>0</v>
      </c>
      <c r="H46" s="204">
        <f>'Parish Department Summary'!H46+School!H46</f>
        <v>0</v>
      </c>
      <c r="I46" s="49"/>
      <c r="J46" s="196"/>
      <c r="K46" s="32"/>
      <c r="L46" s="196"/>
      <c r="M46" s="196"/>
      <c r="N46" s="197"/>
      <c r="O46" s="204">
        <f>'Parish Department Summary'!O46+School!O46</f>
        <v>0</v>
      </c>
      <c r="P46" s="29">
        <f t="shared" ref="P46:P49" si="34">ROUND(($O46-$H46),0)</f>
        <v>0</v>
      </c>
      <c r="Q46" s="31">
        <f t="shared" ref="Q46:Q50" si="35">IFERROR(P46/H46, 0)</f>
        <v>0</v>
      </c>
      <c r="R46" s="29">
        <f t="shared" ref="R46:R49" si="36">ROUND(($O46-$F46),0)</f>
        <v>0</v>
      </c>
      <c r="S46" s="31">
        <f t="shared" ref="S46:S50" si="37">IFERROR(R46/F46, 0)</f>
        <v>0</v>
      </c>
      <c r="T46" s="739"/>
      <c r="U46" s="740"/>
      <c r="W46" s="200"/>
      <c r="X46" s="204">
        <f>'Parish Department Summary'!X46+School!X46</f>
        <v>0</v>
      </c>
      <c r="Y46" s="204">
        <f>'Parish Department Summary'!Y46+School!Y46</f>
        <v>0</v>
      </c>
      <c r="Z46" s="204">
        <f>'Parish Department Summary'!Z46+School!Z46</f>
        <v>0</v>
      </c>
      <c r="AA46" s="204">
        <f>'Parish Department Summary'!AA46+School!AA46</f>
        <v>0</v>
      </c>
      <c r="AB46" s="204">
        <f>'Parish Department Summary'!AB46+School!AB46</f>
        <v>0</v>
      </c>
      <c r="AC46" s="204">
        <f>'Parish Department Summary'!AC46+School!AC46</f>
        <v>0</v>
      </c>
      <c r="AD46" s="204">
        <f>'Parish Department Summary'!AD46+School!AD46</f>
        <v>0</v>
      </c>
      <c r="AE46" s="204">
        <f>'Parish Department Summary'!AE46+School!AE46</f>
        <v>0</v>
      </c>
      <c r="AF46" s="204">
        <f>'Parish Department Summary'!AF46+School!AF46</f>
        <v>0</v>
      </c>
      <c r="AG46" s="204">
        <f>'Parish Department Summary'!AG46+School!AG46</f>
        <v>0</v>
      </c>
      <c r="AH46" s="204">
        <f>'Parish Department Summary'!AH46+School!AH46</f>
        <v>0</v>
      </c>
      <c r="AI46" s="204">
        <f>'Parish Department Summary'!AI46+School!AI46</f>
        <v>0</v>
      </c>
      <c r="AJ46" s="204">
        <f>'Parish Department Summary'!AJ46+School!AJ46</f>
        <v>0</v>
      </c>
      <c r="AK46" s="195" t="str">
        <f t="shared" ref="AK46:AK49" si="38">IF(AJ46=O46,"In Balance",CONCATENATE("Out of Balance by $",AJ46-O46))</f>
        <v>In Balance</v>
      </c>
    </row>
    <row r="47" spans="2:37" outlineLevel="2" x14ac:dyDescent="0.25">
      <c r="B47" s="172">
        <v>42</v>
      </c>
      <c r="C47" s="220">
        <v>3530</v>
      </c>
      <c r="D47" s="193" t="s">
        <v>839</v>
      </c>
      <c r="E47" s="204">
        <f>'Parish Department Summary'!E47+School!E47</f>
        <v>0</v>
      </c>
      <c r="F47" s="204">
        <f>'Parish Department Summary'!F47+School!F47</f>
        <v>0</v>
      </c>
      <c r="G47" s="204">
        <f>'Parish Department Summary'!G47+School!G47</f>
        <v>0</v>
      </c>
      <c r="H47" s="204">
        <f>'Parish Department Summary'!H47+School!H47</f>
        <v>0</v>
      </c>
      <c r="I47" s="49"/>
      <c r="J47" s="196"/>
      <c r="K47" s="32"/>
      <c r="L47" s="196"/>
      <c r="M47" s="196"/>
      <c r="N47" s="197"/>
      <c r="O47" s="204">
        <f>'Parish Department Summary'!O47+School!O47</f>
        <v>0</v>
      </c>
      <c r="P47" s="29">
        <f t="shared" si="34"/>
        <v>0</v>
      </c>
      <c r="Q47" s="31">
        <f t="shared" si="35"/>
        <v>0</v>
      </c>
      <c r="R47" s="29">
        <f t="shared" si="36"/>
        <v>0</v>
      </c>
      <c r="S47" s="31">
        <f t="shared" si="37"/>
        <v>0</v>
      </c>
      <c r="T47" s="739"/>
      <c r="U47" s="740"/>
      <c r="W47" s="200"/>
      <c r="X47" s="204">
        <f>'Parish Department Summary'!X47+School!X47</f>
        <v>0</v>
      </c>
      <c r="Y47" s="204">
        <f>'Parish Department Summary'!Y47+School!Y47</f>
        <v>0</v>
      </c>
      <c r="Z47" s="204">
        <f>'Parish Department Summary'!Z47+School!Z47</f>
        <v>0</v>
      </c>
      <c r="AA47" s="204">
        <f>'Parish Department Summary'!AA47+School!AA47</f>
        <v>0</v>
      </c>
      <c r="AB47" s="204">
        <f>'Parish Department Summary'!AB47+School!AB47</f>
        <v>0</v>
      </c>
      <c r="AC47" s="204">
        <f>'Parish Department Summary'!AC47+School!AC47</f>
        <v>0</v>
      </c>
      <c r="AD47" s="204">
        <f>'Parish Department Summary'!AD47+School!AD47</f>
        <v>0</v>
      </c>
      <c r="AE47" s="204">
        <f>'Parish Department Summary'!AE47+School!AE47</f>
        <v>0</v>
      </c>
      <c r="AF47" s="204">
        <f>'Parish Department Summary'!AF47+School!AF47</f>
        <v>0</v>
      </c>
      <c r="AG47" s="204">
        <f>'Parish Department Summary'!AG47+School!AG47</f>
        <v>0</v>
      </c>
      <c r="AH47" s="204">
        <f>'Parish Department Summary'!AH47+School!AH47</f>
        <v>0</v>
      </c>
      <c r="AI47" s="204">
        <f>'Parish Department Summary'!AI47+School!AI47</f>
        <v>0</v>
      </c>
      <c r="AJ47" s="204">
        <f>'Parish Department Summary'!AJ47+School!AJ47</f>
        <v>0</v>
      </c>
      <c r="AK47" s="195" t="str">
        <f t="shared" si="38"/>
        <v>In Balance</v>
      </c>
    </row>
    <row r="48" spans="2:37" outlineLevel="2" x14ac:dyDescent="0.25">
      <c r="B48" s="172">
        <v>43</v>
      </c>
      <c r="C48" s="220">
        <v>3540</v>
      </c>
      <c r="D48" s="193" t="s">
        <v>840</v>
      </c>
      <c r="E48" s="204">
        <f>'Parish Department Summary'!E48+School!E48</f>
        <v>0</v>
      </c>
      <c r="F48" s="204">
        <f>'Parish Department Summary'!F48+School!F48</f>
        <v>0</v>
      </c>
      <c r="G48" s="204">
        <f>'Parish Department Summary'!G48+School!G48</f>
        <v>0</v>
      </c>
      <c r="H48" s="204">
        <f>'Parish Department Summary'!H48+School!H48</f>
        <v>0</v>
      </c>
      <c r="I48" s="49"/>
      <c r="J48" s="196"/>
      <c r="K48" s="32"/>
      <c r="L48" s="196"/>
      <c r="M48" s="196"/>
      <c r="N48" s="197"/>
      <c r="O48" s="204">
        <f>'Parish Department Summary'!O48+School!O48</f>
        <v>0</v>
      </c>
      <c r="P48" s="29">
        <f t="shared" si="34"/>
        <v>0</v>
      </c>
      <c r="Q48" s="31">
        <f t="shared" si="35"/>
        <v>0</v>
      </c>
      <c r="R48" s="29">
        <f t="shared" si="36"/>
        <v>0</v>
      </c>
      <c r="S48" s="31">
        <f t="shared" si="37"/>
        <v>0</v>
      </c>
      <c r="T48" s="739"/>
      <c r="U48" s="740"/>
      <c r="W48" s="200"/>
      <c r="X48" s="204">
        <f>'Parish Department Summary'!X48+School!X48</f>
        <v>0</v>
      </c>
      <c r="Y48" s="204">
        <f>'Parish Department Summary'!Y48+School!Y48</f>
        <v>0</v>
      </c>
      <c r="Z48" s="204">
        <f>'Parish Department Summary'!Z48+School!Z48</f>
        <v>0</v>
      </c>
      <c r="AA48" s="204">
        <f>'Parish Department Summary'!AA48+School!AA48</f>
        <v>0</v>
      </c>
      <c r="AB48" s="204">
        <f>'Parish Department Summary'!AB48+School!AB48</f>
        <v>0</v>
      </c>
      <c r="AC48" s="204">
        <f>'Parish Department Summary'!AC48+School!AC48</f>
        <v>0</v>
      </c>
      <c r="AD48" s="204">
        <f>'Parish Department Summary'!AD48+School!AD48</f>
        <v>0</v>
      </c>
      <c r="AE48" s="204">
        <f>'Parish Department Summary'!AE48+School!AE48</f>
        <v>0</v>
      </c>
      <c r="AF48" s="204">
        <f>'Parish Department Summary'!AF48+School!AF48</f>
        <v>0</v>
      </c>
      <c r="AG48" s="204">
        <f>'Parish Department Summary'!AG48+School!AG48</f>
        <v>0</v>
      </c>
      <c r="AH48" s="204">
        <f>'Parish Department Summary'!AH48+School!AH48</f>
        <v>0</v>
      </c>
      <c r="AI48" s="204">
        <f>'Parish Department Summary'!AI48+School!AI48</f>
        <v>0</v>
      </c>
      <c r="AJ48" s="204">
        <f>'Parish Department Summary'!AJ48+School!AJ48</f>
        <v>0</v>
      </c>
      <c r="AK48" s="195" t="str">
        <f t="shared" si="38"/>
        <v>In Balance</v>
      </c>
    </row>
    <row r="49" spans="2:37" outlineLevel="2" x14ac:dyDescent="0.25">
      <c r="B49" s="172">
        <v>44</v>
      </c>
      <c r="C49" s="220">
        <v>3580</v>
      </c>
      <c r="D49" s="193" t="s">
        <v>862</v>
      </c>
      <c r="E49" s="204">
        <f>'Parish Department Summary'!E49+School!E49</f>
        <v>0</v>
      </c>
      <c r="F49" s="204">
        <f>'Parish Department Summary'!F49+School!F49</f>
        <v>0</v>
      </c>
      <c r="G49" s="204">
        <f>'Parish Department Summary'!G49+School!G49</f>
        <v>0</v>
      </c>
      <c r="H49" s="204">
        <f>'Parish Department Summary'!H49+School!H49</f>
        <v>0</v>
      </c>
      <c r="I49" s="49"/>
      <c r="J49" s="196"/>
      <c r="K49" s="32"/>
      <c r="L49" s="196"/>
      <c r="M49" s="196"/>
      <c r="N49" s="197"/>
      <c r="O49" s="204">
        <f>'Parish Department Summary'!O49+School!O49</f>
        <v>0</v>
      </c>
      <c r="P49" s="29">
        <f t="shared" si="34"/>
        <v>0</v>
      </c>
      <c r="Q49" s="31">
        <f t="shared" si="35"/>
        <v>0</v>
      </c>
      <c r="R49" s="29">
        <f t="shared" si="36"/>
        <v>0</v>
      </c>
      <c r="S49" s="31">
        <f t="shared" si="37"/>
        <v>0</v>
      </c>
      <c r="T49" s="739"/>
      <c r="U49" s="740"/>
      <c r="W49" s="200"/>
      <c r="X49" s="204">
        <f>'Parish Department Summary'!X49+School!X49</f>
        <v>0</v>
      </c>
      <c r="Y49" s="204">
        <f>'Parish Department Summary'!Y49+School!Y49</f>
        <v>0</v>
      </c>
      <c r="Z49" s="204">
        <f>'Parish Department Summary'!Z49+School!Z49</f>
        <v>0</v>
      </c>
      <c r="AA49" s="204">
        <f>'Parish Department Summary'!AA49+School!AA49</f>
        <v>0</v>
      </c>
      <c r="AB49" s="204">
        <f>'Parish Department Summary'!AB49+School!AB49</f>
        <v>0</v>
      </c>
      <c r="AC49" s="204">
        <f>'Parish Department Summary'!AC49+School!AC49</f>
        <v>0</v>
      </c>
      <c r="AD49" s="204">
        <f>'Parish Department Summary'!AD49+School!AD49</f>
        <v>0</v>
      </c>
      <c r="AE49" s="204">
        <f>'Parish Department Summary'!AE49+School!AE49</f>
        <v>0</v>
      </c>
      <c r="AF49" s="204">
        <f>'Parish Department Summary'!AF49+School!AF49</f>
        <v>0</v>
      </c>
      <c r="AG49" s="204">
        <f>'Parish Department Summary'!AG49+School!AG49</f>
        <v>0</v>
      </c>
      <c r="AH49" s="204">
        <f>'Parish Department Summary'!AH49+School!AH49</f>
        <v>0</v>
      </c>
      <c r="AI49" s="204">
        <f>'Parish Department Summary'!AI49+School!AI49</f>
        <v>0</v>
      </c>
      <c r="AJ49" s="204">
        <f>'Parish Department Summary'!AJ49+School!AJ49</f>
        <v>0</v>
      </c>
      <c r="AK49" s="195" t="str">
        <f t="shared" si="38"/>
        <v>In Balance</v>
      </c>
    </row>
    <row r="50" spans="2:37" s="208" customFormat="1" outlineLevel="1" x14ac:dyDescent="0.25">
      <c r="B50" s="172">
        <v>45</v>
      </c>
      <c r="C50" s="205">
        <v>3500</v>
      </c>
      <c r="D50" s="206" t="s">
        <v>863</v>
      </c>
      <c r="E50" s="34">
        <f>SUM(E46:E49)</f>
        <v>0</v>
      </c>
      <c r="F50" s="34">
        <f>SUM(F46:F49)</f>
        <v>0</v>
      </c>
      <c r="G50" s="34">
        <f>SUM(G46:G49)</f>
        <v>0</v>
      </c>
      <c r="H50" s="34">
        <f>SUM(H46:H49)</f>
        <v>0</v>
      </c>
      <c r="I50" s="35"/>
      <c r="J50" s="34"/>
      <c r="K50" s="36"/>
      <c r="L50" s="34"/>
      <c r="M50" s="34"/>
      <c r="N50" s="37"/>
      <c r="O50" s="34">
        <f>SUM(O46:O49)</f>
        <v>0</v>
      </c>
      <c r="P50" s="34">
        <f>SUM(P46:P49)</f>
        <v>0</v>
      </c>
      <c r="Q50" s="36">
        <f t="shared" si="35"/>
        <v>0</v>
      </c>
      <c r="R50" s="34">
        <f>SUM(R46:R49)</f>
        <v>0</v>
      </c>
      <c r="S50" s="36">
        <f t="shared" si="37"/>
        <v>0</v>
      </c>
      <c r="T50" s="206"/>
      <c r="U50" s="207"/>
      <c r="W50" s="209"/>
      <c r="X50" s="34">
        <f t="shared" ref="X50:AJ50" si="39">SUM(X46:X49)</f>
        <v>0</v>
      </c>
      <c r="Y50" s="34">
        <f t="shared" si="39"/>
        <v>0</v>
      </c>
      <c r="Z50" s="34">
        <f t="shared" si="39"/>
        <v>0</v>
      </c>
      <c r="AA50" s="34">
        <f t="shared" si="39"/>
        <v>0</v>
      </c>
      <c r="AB50" s="34">
        <f t="shared" si="39"/>
        <v>0</v>
      </c>
      <c r="AC50" s="34">
        <f t="shared" si="39"/>
        <v>0</v>
      </c>
      <c r="AD50" s="34">
        <f t="shared" si="39"/>
        <v>0</v>
      </c>
      <c r="AE50" s="34">
        <f t="shared" si="39"/>
        <v>0</v>
      </c>
      <c r="AF50" s="34">
        <f t="shared" si="39"/>
        <v>0</v>
      </c>
      <c r="AG50" s="34">
        <f t="shared" si="39"/>
        <v>0</v>
      </c>
      <c r="AH50" s="34">
        <f t="shared" si="39"/>
        <v>0</v>
      </c>
      <c r="AI50" s="34">
        <f t="shared" si="39"/>
        <v>0</v>
      </c>
      <c r="AJ50" s="34">
        <f t="shared" si="39"/>
        <v>0</v>
      </c>
      <c r="AK50" s="210" t="str">
        <f t="shared" si="27"/>
        <v>In Balance</v>
      </c>
    </row>
    <row r="51" spans="2:37" outlineLevel="2" x14ac:dyDescent="0.2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25">
      <c r="B52" s="172">
        <v>47</v>
      </c>
      <c r="C52" s="192">
        <v>3610.1</v>
      </c>
      <c r="D52" s="193" t="s">
        <v>868</v>
      </c>
      <c r="E52" s="204">
        <f>'Parish Department Summary'!E52+School!E52</f>
        <v>0</v>
      </c>
      <c r="F52" s="204">
        <f>'Parish Department Summary'!F52+School!F52</f>
        <v>0</v>
      </c>
      <c r="G52" s="204">
        <f>'Parish Department Summary'!G52+School!G52</f>
        <v>0</v>
      </c>
      <c r="H52" s="204">
        <f>'Parish Department Summary'!H52+School!H52</f>
        <v>0</v>
      </c>
      <c r="I52" s="49"/>
      <c r="J52" s="196"/>
      <c r="K52" s="32"/>
      <c r="L52" s="196"/>
      <c r="M52" s="196"/>
      <c r="N52" s="197"/>
      <c r="O52" s="204">
        <f>'Parish Department Summary'!O52+School!O52</f>
        <v>0</v>
      </c>
      <c r="P52" s="29">
        <f t="shared" ref="P52:P53" si="40">ROUND(($O52-$H52),0)</f>
        <v>0</v>
      </c>
      <c r="Q52" s="31">
        <f t="shared" ref="Q52:Q68" si="41">IFERROR(P52/H52, 0)</f>
        <v>0</v>
      </c>
      <c r="R52" s="29">
        <f t="shared" ref="R52:R53" si="42">ROUND(($O52-$F52),0)</f>
        <v>0</v>
      </c>
      <c r="S52" s="31">
        <f t="shared" ref="S52:S68" si="43">IFERROR(R52/F52, 0)</f>
        <v>0</v>
      </c>
      <c r="T52" s="739"/>
      <c r="U52" s="740"/>
      <c r="W52" s="200"/>
      <c r="X52" s="204">
        <f>'Parish Department Summary'!X52+School!X52</f>
        <v>0</v>
      </c>
      <c r="Y52" s="204">
        <f>'Parish Department Summary'!Y52+School!Y52</f>
        <v>0</v>
      </c>
      <c r="Z52" s="204">
        <f>'Parish Department Summary'!Z52+School!Z52</f>
        <v>0</v>
      </c>
      <c r="AA52" s="204">
        <f>'Parish Department Summary'!AA52+School!AA52</f>
        <v>0</v>
      </c>
      <c r="AB52" s="204">
        <f>'Parish Department Summary'!AB52+School!AB52</f>
        <v>0</v>
      </c>
      <c r="AC52" s="204">
        <f>'Parish Department Summary'!AC52+School!AC52</f>
        <v>0</v>
      </c>
      <c r="AD52" s="204">
        <f>'Parish Department Summary'!AD52+School!AD52</f>
        <v>0</v>
      </c>
      <c r="AE52" s="204">
        <f>'Parish Department Summary'!AE52+School!AE52</f>
        <v>0</v>
      </c>
      <c r="AF52" s="204">
        <f>'Parish Department Summary'!AF52+School!AF52</f>
        <v>0</v>
      </c>
      <c r="AG52" s="204">
        <f>'Parish Department Summary'!AG52+School!AG52</f>
        <v>0</v>
      </c>
      <c r="AH52" s="204">
        <f>'Parish Department Summary'!AH52+School!AH52</f>
        <v>0</v>
      </c>
      <c r="AI52" s="204">
        <f>'Parish Department Summary'!AI52+School!AI52</f>
        <v>0</v>
      </c>
      <c r="AJ52" s="204">
        <f>'Parish Department Summary'!AJ52+School!AJ52</f>
        <v>0</v>
      </c>
      <c r="AK52" s="195" t="str">
        <f>IF(AJ52=O52,"In Balance",CONCATENATE("Out of Balance by $",AJ52-O52))</f>
        <v>In Balance</v>
      </c>
    </row>
    <row r="53" spans="2:37" outlineLevel="2" x14ac:dyDescent="0.25">
      <c r="B53" s="172">
        <v>48</v>
      </c>
      <c r="C53" s="192">
        <v>3610.2</v>
      </c>
      <c r="D53" s="193" t="s">
        <v>869</v>
      </c>
      <c r="E53" s="204">
        <f>'Parish Department Summary'!E53+School!E53</f>
        <v>0</v>
      </c>
      <c r="F53" s="204">
        <f>'Parish Department Summary'!F53+School!F53</f>
        <v>0</v>
      </c>
      <c r="G53" s="204">
        <f>'Parish Department Summary'!G53+School!G53</f>
        <v>0</v>
      </c>
      <c r="H53" s="204">
        <f>'Parish Department Summary'!H53+School!H53</f>
        <v>0</v>
      </c>
      <c r="I53" s="49"/>
      <c r="J53" s="196"/>
      <c r="K53" s="32"/>
      <c r="L53" s="196"/>
      <c r="M53" s="196"/>
      <c r="N53" s="197"/>
      <c r="O53" s="204">
        <f>'Parish Department Summary'!O53+School!O53</f>
        <v>0</v>
      </c>
      <c r="P53" s="29">
        <f t="shared" si="40"/>
        <v>0</v>
      </c>
      <c r="Q53" s="31">
        <f t="shared" si="41"/>
        <v>0</v>
      </c>
      <c r="R53" s="29">
        <f t="shared" si="42"/>
        <v>0</v>
      </c>
      <c r="S53" s="31">
        <f t="shared" si="43"/>
        <v>0</v>
      </c>
      <c r="T53" s="739"/>
      <c r="U53" s="740"/>
      <c r="W53" s="200"/>
      <c r="X53" s="204">
        <f>'Parish Department Summary'!X53+School!X53</f>
        <v>0</v>
      </c>
      <c r="Y53" s="204">
        <f>'Parish Department Summary'!Y53+School!Y53</f>
        <v>0</v>
      </c>
      <c r="Z53" s="204">
        <f>'Parish Department Summary'!Z53+School!Z53</f>
        <v>0</v>
      </c>
      <c r="AA53" s="204">
        <f>'Parish Department Summary'!AA53+School!AA53</f>
        <v>0</v>
      </c>
      <c r="AB53" s="204">
        <f>'Parish Department Summary'!AB53+School!AB53</f>
        <v>0</v>
      </c>
      <c r="AC53" s="204">
        <f>'Parish Department Summary'!AC53+School!AC53</f>
        <v>0</v>
      </c>
      <c r="AD53" s="204">
        <f>'Parish Department Summary'!AD53+School!AD53</f>
        <v>0</v>
      </c>
      <c r="AE53" s="204">
        <f>'Parish Department Summary'!AE53+School!AE53</f>
        <v>0</v>
      </c>
      <c r="AF53" s="204">
        <f>'Parish Department Summary'!AF53+School!AF53</f>
        <v>0</v>
      </c>
      <c r="AG53" s="204">
        <f>'Parish Department Summary'!AG53+School!AG53</f>
        <v>0</v>
      </c>
      <c r="AH53" s="204">
        <f>'Parish Department Summary'!AH53+School!AH53</f>
        <v>0</v>
      </c>
      <c r="AI53" s="204">
        <f>'Parish Department Summary'!AI53+School!AI53</f>
        <v>0</v>
      </c>
      <c r="AJ53" s="204">
        <f>'Parish Department Summary'!AJ53+School!AJ53</f>
        <v>0</v>
      </c>
      <c r="AK53" s="195" t="str">
        <f t="shared" ref="AK53" si="44">IF(AJ53=O53,"In Balance",CONCATENATE("Out of Balance by $",AJ53-O53))</f>
        <v>In Balance</v>
      </c>
    </row>
    <row r="54" spans="2:37" outlineLevel="2" x14ac:dyDescent="0.25">
      <c r="B54" s="172">
        <v>49</v>
      </c>
      <c r="C54" s="234">
        <v>3610</v>
      </c>
      <c r="D54" s="235" t="s">
        <v>651</v>
      </c>
      <c r="E54" s="40">
        <f>E52-E53</f>
        <v>0</v>
      </c>
      <c r="F54" s="40">
        <f>F52-F53</f>
        <v>0</v>
      </c>
      <c r="G54" s="40">
        <f>G52-G53</f>
        <v>0</v>
      </c>
      <c r="H54" s="40">
        <f>H52-H53</f>
        <v>0</v>
      </c>
      <c r="I54" s="45"/>
      <c r="J54" s="236"/>
      <c r="K54" s="46"/>
      <c r="L54" s="40"/>
      <c r="M54" s="40"/>
      <c r="N54" s="237"/>
      <c r="O54" s="40">
        <f t="shared" ref="O54:R54" si="45">O52-O53</f>
        <v>0</v>
      </c>
      <c r="P54" s="40">
        <f t="shared" si="45"/>
        <v>0</v>
      </c>
      <c r="Q54" s="46">
        <f t="shared" si="41"/>
        <v>0</v>
      </c>
      <c r="R54" s="40">
        <f t="shared" si="45"/>
        <v>0</v>
      </c>
      <c r="S54" s="46">
        <f t="shared" si="43"/>
        <v>0</v>
      </c>
      <c r="T54" s="235"/>
      <c r="U54" s="238"/>
      <c r="W54" s="239"/>
      <c r="X54" s="240">
        <f>X52-X53</f>
        <v>0</v>
      </c>
      <c r="Y54" s="240">
        <f t="shared" ref="Y54:AJ54" si="46">Y52-Y53</f>
        <v>0</v>
      </c>
      <c r="Z54" s="240">
        <f t="shared" si="46"/>
        <v>0</v>
      </c>
      <c r="AA54" s="240">
        <f t="shared" si="46"/>
        <v>0</v>
      </c>
      <c r="AB54" s="240">
        <f t="shared" si="46"/>
        <v>0</v>
      </c>
      <c r="AC54" s="240">
        <f t="shared" si="46"/>
        <v>0</v>
      </c>
      <c r="AD54" s="240">
        <f t="shared" si="46"/>
        <v>0</v>
      </c>
      <c r="AE54" s="240">
        <f t="shared" si="46"/>
        <v>0</v>
      </c>
      <c r="AF54" s="240">
        <f t="shared" si="46"/>
        <v>0</v>
      </c>
      <c r="AG54" s="240">
        <f t="shared" si="46"/>
        <v>0</v>
      </c>
      <c r="AH54" s="240">
        <f t="shared" si="46"/>
        <v>0</v>
      </c>
      <c r="AI54" s="240">
        <f t="shared" si="46"/>
        <v>0</v>
      </c>
      <c r="AJ54" s="240">
        <f t="shared" si="46"/>
        <v>0</v>
      </c>
      <c r="AK54" s="241" t="str">
        <f>IF(AJ54=O54,"In Balance",CONCATENATE("Out of Balance by $",AJ54-O54))</f>
        <v>In Balance</v>
      </c>
    </row>
    <row r="55" spans="2:37" outlineLevel="2" x14ac:dyDescent="0.25">
      <c r="B55" s="172">
        <v>50</v>
      </c>
      <c r="C55" s="192">
        <v>3620.1</v>
      </c>
      <c r="D55" s="193" t="s">
        <v>870</v>
      </c>
      <c r="E55" s="204">
        <f>'Parish Department Summary'!E55+School!E55</f>
        <v>0</v>
      </c>
      <c r="F55" s="204">
        <f>'Parish Department Summary'!F55+School!F55</f>
        <v>0</v>
      </c>
      <c r="G55" s="204">
        <f>'Parish Department Summary'!G55+School!G55</f>
        <v>0</v>
      </c>
      <c r="H55" s="204">
        <f>'Parish Department Summary'!H55+School!H55</f>
        <v>0</v>
      </c>
      <c r="I55" s="49"/>
      <c r="J55" s="196"/>
      <c r="K55" s="32"/>
      <c r="L55" s="196"/>
      <c r="M55" s="196"/>
      <c r="N55" s="197"/>
      <c r="O55" s="204">
        <f>'Parish Department Summary'!O55+School!O55</f>
        <v>0</v>
      </c>
      <c r="P55" s="29">
        <f t="shared" ref="P55:P56" si="47">ROUND(($O55-$H55),0)</f>
        <v>0</v>
      </c>
      <c r="Q55" s="31">
        <f t="shared" si="41"/>
        <v>0</v>
      </c>
      <c r="R55" s="29">
        <f t="shared" ref="R55:R56" si="48">ROUND(($O55-$F55),0)</f>
        <v>0</v>
      </c>
      <c r="S55" s="31">
        <f t="shared" si="43"/>
        <v>0</v>
      </c>
      <c r="T55" s="739"/>
      <c r="U55" s="740"/>
      <c r="W55" s="200"/>
      <c r="X55" s="204">
        <f>'Parish Department Summary'!X55+School!X55</f>
        <v>0</v>
      </c>
      <c r="Y55" s="204">
        <f>'Parish Department Summary'!Y55+School!Y55</f>
        <v>0</v>
      </c>
      <c r="Z55" s="204">
        <f>'Parish Department Summary'!Z55+School!Z55</f>
        <v>0</v>
      </c>
      <c r="AA55" s="204">
        <f>'Parish Department Summary'!AA55+School!AA55</f>
        <v>0</v>
      </c>
      <c r="AB55" s="204">
        <f>'Parish Department Summary'!AB55+School!AB55</f>
        <v>0</v>
      </c>
      <c r="AC55" s="204">
        <f>'Parish Department Summary'!AC55+School!AC55</f>
        <v>0</v>
      </c>
      <c r="AD55" s="204">
        <f>'Parish Department Summary'!AD55+School!AD55</f>
        <v>0</v>
      </c>
      <c r="AE55" s="204">
        <f>'Parish Department Summary'!AE55+School!AE55</f>
        <v>0</v>
      </c>
      <c r="AF55" s="204">
        <f>'Parish Department Summary'!AF55+School!AF55</f>
        <v>0</v>
      </c>
      <c r="AG55" s="204">
        <f>'Parish Department Summary'!AG55+School!AG55</f>
        <v>0</v>
      </c>
      <c r="AH55" s="204">
        <f>'Parish Department Summary'!AH55+School!AH55</f>
        <v>0</v>
      </c>
      <c r="AI55" s="204">
        <f>'Parish Department Summary'!AI55+School!AI55</f>
        <v>0</v>
      </c>
      <c r="AJ55" s="204">
        <f>'Parish Department Summary'!AJ55+School!AJ55</f>
        <v>0</v>
      </c>
      <c r="AK55" s="195" t="str">
        <f>IF(AJ55=O55,"In Balance",CONCATENATE("Out of Balance by $",AJ55-O55))</f>
        <v>In Balance</v>
      </c>
    </row>
    <row r="56" spans="2:37" outlineLevel="2" x14ac:dyDescent="0.25">
      <c r="B56" s="172">
        <v>51</v>
      </c>
      <c r="C56" s="192">
        <v>3620.2</v>
      </c>
      <c r="D56" s="193" t="s">
        <v>871</v>
      </c>
      <c r="E56" s="204">
        <f>'Parish Department Summary'!E56+School!E56</f>
        <v>0</v>
      </c>
      <c r="F56" s="204">
        <f>'Parish Department Summary'!F56+School!F56</f>
        <v>0</v>
      </c>
      <c r="G56" s="204">
        <f>'Parish Department Summary'!G56+School!G56</f>
        <v>0</v>
      </c>
      <c r="H56" s="204">
        <f>'Parish Department Summary'!H56+School!H56</f>
        <v>0</v>
      </c>
      <c r="I56" s="49"/>
      <c r="J56" s="196"/>
      <c r="K56" s="32"/>
      <c r="L56" s="196"/>
      <c r="M56" s="196"/>
      <c r="N56" s="197"/>
      <c r="O56" s="204">
        <f>'Parish Department Summary'!O56+School!O56</f>
        <v>0</v>
      </c>
      <c r="P56" s="29">
        <f t="shared" si="47"/>
        <v>0</v>
      </c>
      <c r="Q56" s="31">
        <f t="shared" si="41"/>
        <v>0</v>
      </c>
      <c r="R56" s="29">
        <f t="shared" si="48"/>
        <v>0</v>
      </c>
      <c r="S56" s="31">
        <f t="shared" si="43"/>
        <v>0</v>
      </c>
      <c r="T56" s="739"/>
      <c r="U56" s="740"/>
      <c r="W56" s="200"/>
      <c r="X56" s="204">
        <f>'Parish Department Summary'!X56+School!X56</f>
        <v>0</v>
      </c>
      <c r="Y56" s="204">
        <f>'Parish Department Summary'!Y56+School!Y56</f>
        <v>0</v>
      </c>
      <c r="Z56" s="204">
        <f>'Parish Department Summary'!Z56+School!Z56</f>
        <v>0</v>
      </c>
      <c r="AA56" s="204">
        <f>'Parish Department Summary'!AA56+School!AA56</f>
        <v>0</v>
      </c>
      <c r="AB56" s="204">
        <f>'Parish Department Summary'!AB56+School!AB56</f>
        <v>0</v>
      </c>
      <c r="AC56" s="204">
        <f>'Parish Department Summary'!AC56+School!AC56</f>
        <v>0</v>
      </c>
      <c r="AD56" s="204">
        <f>'Parish Department Summary'!AD56+School!AD56</f>
        <v>0</v>
      </c>
      <c r="AE56" s="204">
        <f>'Parish Department Summary'!AE56+School!AE56</f>
        <v>0</v>
      </c>
      <c r="AF56" s="204">
        <f>'Parish Department Summary'!AF56+School!AF56</f>
        <v>0</v>
      </c>
      <c r="AG56" s="204">
        <f>'Parish Department Summary'!AG56+School!AG56</f>
        <v>0</v>
      </c>
      <c r="AH56" s="204">
        <f>'Parish Department Summary'!AH56+School!AH56</f>
        <v>0</v>
      </c>
      <c r="AI56" s="204">
        <f>'Parish Department Summary'!AI56+School!AI56</f>
        <v>0</v>
      </c>
      <c r="AJ56" s="204">
        <f>'Parish Department Summary'!AJ56+School!AJ56</f>
        <v>0</v>
      </c>
      <c r="AK56" s="195" t="str">
        <f t="shared" ref="AK56" si="49">IF(AJ56=O56,"In Balance",CONCATENATE("Out of Balance by $",AJ56-O56))</f>
        <v>In Balance</v>
      </c>
    </row>
    <row r="57" spans="2:37" outlineLevel="2" x14ac:dyDescent="0.25">
      <c r="B57" s="172">
        <v>52</v>
      </c>
      <c r="C57" s="234">
        <v>3620</v>
      </c>
      <c r="D57" s="235" t="s">
        <v>872</v>
      </c>
      <c r="E57" s="40">
        <f>E55-E56</f>
        <v>0</v>
      </c>
      <c r="F57" s="40">
        <f>F55-F56</f>
        <v>0</v>
      </c>
      <c r="G57" s="40">
        <f>G55-G56</f>
        <v>0</v>
      </c>
      <c r="H57" s="40">
        <f>H55-H56</f>
        <v>0</v>
      </c>
      <c r="I57" s="45"/>
      <c r="J57" s="236"/>
      <c r="K57" s="46"/>
      <c r="L57" s="40"/>
      <c r="M57" s="40"/>
      <c r="N57" s="237"/>
      <c r="O57" s="40">
        <f t="shared" ref="O57:R57" si="50">O55-O56</f>
        <v>0</v>
      </c>
      <c r="P57" s="40">
        <f t="shared" si="50"/>
        <v>0</v>
      </c>
      <c r="Q57" s="46">
        <f t="shared" si="41"/>
        <v>0</v>
      </c>
      <c r="R57" s="40">
        <f t="shared" si="50"/>
        <v>0</v>
      </c>
      <c r="S57" s="46">
        <f t="shared" si="43"/>
        <v>0</v>
      </c>
      <c r="T57" s="235"/>
      <c r="U57" s="238"/>
      <c r="W57" s="239"/>
      <c r="X57" s="240">
        <f>X55-X56</f>
        <v>0</v>
      </c>
      <c r="Y57" s="240">
        <f t="shared" ref="Y57:AJ57" si="51">Y55-Y56</f>
        <v>0</v>
      </c>
      <c r="Z57" s="240">
        <f t="shared" si="51"/>
        <v>0</v>
      </c>
      <c r="AA57" s="240">
        <f t="shared" si="51"/>
        <v>0</v>
      </c>
      <c r="AB57" s="240">
        <f t="shared" si="51"/>
        <v>0</v>
      </c>
      <c r="AC57" s="240">
        <f t="shared" si="51"/>
        <v>0</v>
      </c>
      <c r="AD57" s="240">
        <f t="shared" si="51"/>
        <v>0</v>
      </c>
      <c r="AE57" s="240">
        <f t="shared" si="51"/>
        <v>0</v>
      </c>
      <c r="AF57" s="240">
        <f t="shared" si="51"/>
        <v>0</v>
      </c>
      <c r="AG57" s="240">
        <f t="shared" si="51"/>
        <v>0</v>
      </c>
      <c r="AH57" s="240">
        <f t="shared" si="51"/>
        <v>0</v>
      </c>
      <c r="AI57" s="240">
        <f t="shared" si="51"/>
        <v>0</v>
      </c>
      <c r="AJ57" s="240">
        <f t="shared" si="51"/>
        <v>0</v>
      </c>
      <c r="AK57" s="241" t="str">
        <f>IF(AJ57=O57,"In Balance",CONCATENATE("Out of Balance by $",AJ57-O57))</f>
        <v>In Balance</v>
      </c>
    </row>
    <row r="58" spans="2:37" outlineLevel="2" x14ac:dyDescent="0.25">
      <c r="B58" s="172">
        <v>53</v>
      </c>
      <c r="C58" s="192">
        <v>3630</v>
      </c>
      <c r="D58" s="193" t="s">
        <v>650</v>
      </c>
      <c r="E58" s="204">
        <f>'Parish Department Summary'!E58+School!E58</f>
        <v>0</v>
      </c>
      <c r="F58" s="204">
        <f>'Parish Department Summary'!F58+School!F58</f>
        <v>0</v>
      </c>
      <c r="G58" s="204">
        <f>'Parish Department Summary'!G58+School!G58</f>
        <v>0</v>
      </c>
      <c r="H58" s="204">
        <f>'Parish Department Summary'!H58+School!H58</f>
        <v>0</v>
      </c>
      <c r="I58" s="49"/>
      <c r="J58" s="196"/>
      <c r="K58" s="32"/>
      <c r="L58" s="196"/>
      <c r="M58" s="196"/>
      <c r="N58" s="197"/>
      <c r="O58" s="204">
        <f>'Parish Department Summary'!O58+School!O58</f>
        <v>0</v>
      </c>
      <c r="P58" s="29">
        <f t="shared" ref="P58:P60" si="52">ROUND(($O58-$H58),0)</f>
        <v>0</v>
      </c>
      <c r="Q58" s="31">
        <f t="shared" si="41"/>
        <v>0</v>
      </c>
      <c r="R58" s="29">
        <f t="shared" ref="R58:R60" si="53">ROUND(($O58-$F58),0)</f>
        <v>0</v>
      </c>
      <c r="S58" s="31">
        <f t="shared" si="43"/>
        <v>0</v>
      </c>
      <c r="T58" s="739"/>
      <c r="U58" s="740"/>
      <c r="W58" s="200"/>
      <c r="X58" s="204">
        <f>'Parish Department Summary'!X58+School!X58</f>
        <v>0</v>
      </c>
      <c r="Y58" s="204">
        <f>'Parish Department Summary'!Y58+School!Y58</f>
        <v>0</v>
      </c>
      <c r="Z58" s="204">
        <f>'Parish Department Summary'!Z58+School!Z58</f>
        <v>0</v>
      </c>
      <c r="AA58" s="204">
        <f>'Parish Department Summary'!AA58+School!AA58</f>
        <v>0</v>
      </c>
      <c r="AB58" s="204">
        <f>'Parish Department Summary'!AB58+School!AB58</f>
        <v>0</v>
      </c>
      <c r="AC58" s="204">
        <f>'Parish Department Summary'!AC58+School!AC58</f>
        <v>0</v>
      </c>
      <c r="AD58" s="204">
        <f>'Parish Department Summary'!AD58+School!AD58</f>
        <v>0</v>
      </c>
      <c r="AE58" s="204">
        <f>'Parish Department Summary'!AE58+School!AE58</f>
        <v>0</v>
      </c>
      <c r="AF58" s="204">
        <f>'Parish Department Summary'!AF58+School!AF58</f>
        <v>0</v>
      </c>
      <c r="AG58" s="204">
        <f>'Parish Department Summary'!AG58+School!AG58</f>
        <v>0</v>
      </c>
      <c r="AH58" s="204">
        <f>'Parish Department Summary'!AH58+School!AH58</f>
        <v>0</v>
      </c>
      <c r="AI58" s="204">
        <f>'Parish Department Summary'!AI58+School!AI58</f>
        <v>0</v>
      </c>
      <c r="AJ58" s="204">
        <f>'Parish Department Summary'!AJ58+School!AJ58</f>
        <v>0</v>
      </c>
      <c r="AK58" s="195" t="str">
        <f>IF(AJ58=O58,"In Balance",CONCATENATE("Out of Balance by $",AJ58-O58))</f>
        <v>In Balance</v>
      </c>
    </row>
    <row r="59" spans="2:37" outlineLevel="2" x14ac:dyDescent="0.25">
      <c r="B59" s="172">
        <v>54</v>
      </c>
      <c r="C59" s="192">
        <v>3640.1</v>
      </c>
      <c r="D59" s="193" t="s">
        <v>873</v>
      </c>
      <c r="E59" s="204">
        <f>'Parish Department Summary'!E59+School!E59</f>
        <v>0</v>
      </c>
      <c r="F59" s="204">
        <f>'Parish Department Summary'!F59+School!F59</f>
        <v>0</v>
      </c>
      <c r="G59" s="204">
        <f>'Parish Department Summary'!G59+School!G59</f>
        <v>0</v>
      </c>
      <c r="H59" s="204">
        <f>'Parish Department Summary'!H59+School!H59</f>
        <v>0</v>
      </c>
      <c r="I59" s="49"/>
      <c r="J59" s="196"/>
      <c r="K59" s="32"/>
      <c r="L59" s="196"/>
      <c r="M59" s="196"/>
      <c r="N59" s="197"/>
      <c r="O59" s="204">
        <f>'Parish Department Summary'!O59+School!O59</f>
        <v>0</v>
      </c>
      <c r="P59" s="29">
        <f t="shared" si="52"/>
        <v>0</v>
      </c>
      <c r="Q59" s="31">
        <f t="shared" si="41"/>
        <v>0</v>
      </c>
      <c r="R59" s="29">
        <f t="shared" si="53"/>
        <v>0</v>
      </c>
      <c r="S59" s="31">
        <f t="shared" si="43"/>
        <v>0</v>
      </c>
      <c r="T59" s="739"/>
      <c r="U59" s="740"/>
      <c r="W59" s="200"/>
      <c r="X59" s="204">
        <f>'Parish Department Summary'!X59+School!X59</f>
        <v>0</v>
      </c>
      <c r="Y59" s="204">
        <f>'Parish Department Summary'!Y59+School!Y59</f>
        <v>0</v>
      </c>
      <c r="Z59" s="204">
        <f>'Parish Department Summary'!Z59+School!Z59</f>
        <v>0</v>
      </c>
      <c r="AA59" s="204">
        <f>'Parish Department Summary'!AA59+School!AA59</f>
        <v>0</v>
      </c>
      <c r="AB59" s="204">
        <f>'Parish Department Summary'!AB59+School!AB59</f>
        <v>0</v>
      </c>
      <c r="AC59" s="204">
        <f>'Parish Department Summary'!AC59+School!AC59</f>
        <v>0</v>
      </c>
      <c r="AD59" s="204">
        <f>'Parish Department Summary'!AD59+School!AD59</f>
        <v>0</v>
      </c>
      <c r="AE59" s="204">
        <f>'Parish Department Summary'!AE59+School!AE59</f>
        <v>0</v>
      </c>
      <c r="AF59" s="204">
        <f>'Parish Department Summary'!AF59+School!AF59</f>
        <v>0</v>
      </c>
      <c r="AG59" s="204">
        <f>'Parish Department Summary'!AG59+School!AG59</f>
        <v>0</v>
      </c>
      <c r="AH59" s="204">
        <f>'Parish Department Summary'!AH59+School!AH59</f>
        <v>0</v>
      </c>
      <c r="AI59" s="204">
        <f>'Parish Department Summary'!AI59+School!AI59</f>
        <v>0</v>
      </c>
      <c r="AJ59" s="204">
        <f>'Parish Department Summary'!AJ59+School!AJ59</f>
        <v>0</v>
      </c>
      <c r="AK59" s="195" t="str">
        <f>IF(AJ59=O59,"In Balance",CONCATENATE("Out of Balance by $",AJ59-O59))</f>
        <v>In Balance</v>
      </c>
    </row>
    <row r="60" spans="2:37" outlineLevel="2" x14ac:dyDescent="0.25">
      <c r="B60" s="172">
        <v>55</v>
      </c>
      <c r="C60" s="192">
        <v>3640.2</v>
      </c>
      <c r="D60" s="193" t="s">
        <v>874</v>
      </c>
      <c r="E60" s="204">
        <f>'Parish Department Summary'!E60+School!E60</f>
        <v>0</v>
      </c>
      <c r="F60" s="204">
        <f>'Parish Department Summary'!F60+School!F60</f>
        <v>0</v>
      </c>
      <c r="G60" s="204">
        <f>'Parish Department Summary'!G60+School!G60</f>
        <v>0</v>
      </c>
      <c r="H60" s="204">
        <f>'Parish Department Summary'!H60+School!H60</f>
        <v>0</v>
      </c>
      <c r="I60" s="49"/>
      <c r="J60" s="196"/>
      <c r="K60" s="32"/>
      <c r="L60" s="196"/>
      <c r="M60" s="196"/>
      <c r="N60" s="197"/>
      <c r="O60" s="204">
        <f>'Parish Department Summary'!O60+School!O60</f>
        <v>0</v>
      </c>
      <c r="P60" s="29">
        <f t="shared" si="52"/>
        <v>0</v>
      </c>
      <c r="Q60" s="31">
        <f t="shared" si="41"/>
        <v>0</v>
      </c>
      <c r="R60" s="29">
        <f t="shared" si="53"/>
        <v>0</v>
      </c>
      <c r="S60" s="31">
        <f t="shared" si="43"/>
        <v>0</v>
      </c>
      <c r="T60" s="739"/>
      <c r="U60" s="740"/>
      <c r="W60" s="200"/>
      <c r="X60" s="204">
        <f>'Parish Department Summary'!X60+School!X60</f>
        <v>0</v>
      </c>
      <c r="Y60" s="204">
        <f>'Parish Department Summary'!Y60+School!Y60</f>
        <v>0</v>
      </c>
      <c r="Z60" s="204">
        <f>'Parish Department Summary'!Z60+School!Z60</f>
        <v>0</v>
      </c>
      <c r="AA60" s="204">
        <f>'Parish Department Summary'!AA60+School!AA60</f>
        <v>0</v>
      </c>
      <c r="AB60" s="204">
        <f>'Parish Department Summary'!AB60+School!AB60</f>
        <v>0</v>
      </c>
      <c r="AC60" s="204">
        <f>'Parish Department Summary'!AC60+School!AC60</f>
        <v>0</v>
      </c>
      <c r="AD60" s="204">
        <f>'Parish Department Summary'!AD60+School!AD60</f>
        <v>0</v>
      </c>
      <c r="AE60" s="204">
        <f>'Parish Department Summary'!AE60+School!AE60</f>
        <v>0</v>
      </c>
      <c r="AF60" s="204">
        <f>'Parish Department Summary'!AF60+School!AF60</f>
        <v>0</v>
      </c>
      <c r="AG60" s="204">
        <f>'Parish Department Summary'!AG60+School!AG60</f>
        <v>0</v>
      </c>
      <c r="AH60" s="204">
        <f>'Parish Department Summary'!AH60+School!AH60</f>
        <v>0</v>
      </c>
      <c r="AI60" s="204">
        <f>'Parish Department Summary'!AI60+School!AI60</f>
        <v>0</v>
      </c>
      <c r="AJ60" s="204">
        <f>'Parish Department Summary'!AJ60+School!AJ60</f>
        <v>0</v>
      </c>
      <c r="AK60" s="195" t="str">
        <f t="shared" ref="AK60" si="54">IF(AJ60=O60,"In Balance",CONCATENATE("Out of Balance by $",AJ60-O60))</f>
        <v>In Balance</v>
      </c>
    </row>
    <row r="61" spans="2:37" outlineLevel="2" x14ac:dyDescent="0.25">
      <c r="B61" s="172">
        <v>56</v>
      </c>
      <c r="C61" s="234">
        <v>3640</v>
      </c>
      <c r="D61" s="235" t="s">
        <v>875</v>
      </c>
      <c r="E61" s="40">
        <f t="shared" ref="E61:G61" si="55">E59-E60</f>
        <v>0</v>
      </c>
      <c r="F61" s="40">
        <f t="shared" si="55"/>
        <v>0</v>
      </c>
      <c r="G61" s="40">
        <f t="shared" si="55"/>
        <v>0</v>
      </c>
      <c r="H61" s="40">
        <f>H59-H60</f>
        <v>0</v>
      </c>
      <c r="I61" s="45"/>
      <c r="J61" s="236"/>
      <c r="K61" s="46"/>
      <c r="L61" s="40"/>
      <c r="M61" s="40"/>
      <c r="N61" s="237"/>
      <c r="O61" s="40">
        <f t="shared" ref="O61:R61" si="56">O59-O60</f>
        <v>0</v>
      </c>
      <c r="P61" s="40">
        <f t="shared" si="56"/>
        <v>0</v>
      </c>
      <c r="Q61" s="46">
        <f t="shared" si="41"/>
        <v>0</v>
      </c>
      <c r="R61" s="40">
        <f t="shared" si="56"/>
        <v>0</v>
      </c>
      <c r="S61" s="46">
        <f t="shared" si="43"/>
        <v>0</v>
      </c>
      <c r="T61" s="235"/>
      <c r="U61" s="238"/>
      <c r="W61" s="239"/>
      <c r="X61" s="240">
        <f>X59-X60</f>
        <v>0</v>
      </c>
      <c r="Y61" s="240">
        <f t="shared" ref="Y61:AJ61" si="57">Y59-Y60</f>
        <v>0</v>
      </c>
      <c r="Z61" s="240">
        <f t="shared" si="57"/>
        <v>0</v>
      </c>
      <c r="AA61" s="240">
        <f t="shared" si="57"/>
        <v>0</v>
      </c>
      <c r="AB61" s="240">
        <f t="shared" si="57"/>
        <v>0</v>
      </c>
      <c r="AC61" s="240">
        <f t="shared" si="57"/>
        <v>0</v>
      </c>
      <c r="AD61" s="240">
        <f t="shared" si="57"/>
        <v>0</v>
      </c>
      <c r="AE61" s="240">
        <f t="shared" si="57"/>
        <v>0</v>
      </c>
      <c r="AF61" s="240">
        <f t="shared" si="57"/>
        <v>0</v>
      </c>
      <c r="AG61" s="240">
        <f t="shared" si="57"/>
        <v>0</v>
      </c>
      <c r="AH61" s="240">
        <f t="shared" si="57"/>
        <v>0</v>
      </c>
      <c r="AI61" s="240">
        <f t="shared" si="57"/>
        <v>0</v>
      </c>
      <c r="AJ61" s="240">
        <f t="shared" si="57"/>
        <v>0</v>
      </c>
      <c r="AK61" s="241" t="str">
        <f>IF(AJ61=O61,"In Balance",CONCATENATE("Out of Balance by $",AJ61-O61))</f>
        <v>In Balance</v>
      </c>
    </row>
    <row r="62" spans="2:37" outlineLevel="2" x14ac:dyDescent="0.25">
      <c r="B62" s="172">
        <v>57</v>
      </c>
      <c r="C62" s="192">
        <v>3650.1</v>
      </c>
      <c r="D62" s="193" t="s">
        <v>876</v>
      </c>
      <c r="E62" s="204">
        <f>'Parish Department Summary'!E62+School!E62</f>
        <v>0</v>
      </c>
      <c r="F62" s="204">
        <f>'Parish Department Summary'!F62+School!F62</f>
        <v>0</v>
      </c>
      <c r="G62" s="204">
        <f>'Parish Department Summary'!G62+School!G62</f>
        <v>0</v>
      </c>
      <c r="H62" s="204">
        <f>'Parish Department Summary'!H62+School!H62</f>
        <v>0</v>
      </c>
      <c r="I62" s="49"/>
      <c r="J62" s="196"/>
      <c r="K62" s="32"/>
      <c r="L62" s="196"/>
      <c r="M62" s="196"/>
      <c r="N62" s="197"/>
      <c r="O62" s="204">
        <f>'Parish Department Summary'!O62+School!O62</f>
        <v>0</v>
      </c>
      <c r="P62" s="29">
        <f t="shared" ref="P62:P63" si="58">ROUND(($O62-$H62),0)</f>
        <v>0</v>
      </c>
      <c r="Q62" s="31">
        <f t="shared" si="41"/>
        <v>0</v>
      </c>
      <c r="R62" s="29">
        <f t="shared" ref="R62:R63" si="59">ROUND(($O62-$F62),0)</f>
        <v>0</v>
      </c>
      <c r="S62" s="31">
        <f t="shared" si="43"/>
        <v>0</v>
      </c>
      <c r="T62" s="739"/>
      <c r="U62" s="740"/>
      <c r="W62" s="200"/>
      <c r="X62" s="204">
        <f>'Parish Department Summary'!X62+School!X62</f>
        <v>0</v>
      </c>
      <c r="Y62" s="204">
        <f>'Parish Department Summary'!Y62+School!Y62</f>
        <v>0</v>
      </c>
      <c r="Z62" s="204">
        <f>'Parish Department Summary'!Z62+School!Z62</f>
        <v>0</v>
      </c>
      <c r="AA62" s="204">
        <f>'Parish Department Summary'!AA62+School!AA62</f>
        <v>0</v>
      </c>
      <c r="AB62" s="204">
        <f>'Parish Department Summary'!AB62+School!AB62</f>
        <v>0</v>
      </c>
      <c r="AC62" s="204">
        <f>'Parish Department Summary'!AC62+School!AC62</f>
        <v>0</v>
      </c>
      <c r="AD62" s="204">
        <f>'Parish Department Summary'!AD62+School!AD62</f>
        <v>0</v>
      </c>
      <c r="AE62" s="204">
        <f>'Parish Department Summary'!AE62+School!AE62</f>
        <v>0</v>
      </c>
      <c r="AF62" s="204">
        <f>'Parish Department Summary'!AF62+School!AF62</f>
        <v>0</v>
      </c>
      <c r="AG62" s="204">
        <f>'Parish Department Summary'!AG62+School!AG62</f>
        <v>0</v>
      </c>
      <c r="AH62" s="204">
        <f>'Parish Department Summary'!AH62+School!AH62</f>
        <v>0</v>
      </c>
      <c r="AI62" s="204">
        <f>'Parish Department Summary'!AI62+School!AI62</f>
        <v>0</v>
      </c>
      <c r="AJ62" s="204">
        <f>'Parish Department Summary'!AJ62+School!AJ62</f>
        <v>0</v>
      </c>
      <c r="AK62" s="195" t="str">
        <f>IF(AJ62=O62,"In Balance",CONCATENATE("Out of Balance by $",AJ62-O62))</f>
        <v>In Balance</v>
      </c>
    </row>
    <row r="63" spans="2:37" outlineLevel="2" x14ac:dyDescent="0.25">
      <c r="B63" s="172">
        <v>58</v>
      </c>
      <c r="C63" s="192">
        <v>3650.2</v>
      </c>
      <c r="D63" s="193" t="s">
        <v>877</v>
      </c>
      <c r="E63" s="204">
        <f>'Parish Department Summary'!E63+School!E63</f>
        <v>0</v>
      </c>
      <c r="F63" s="204">
        <f>'Parish Department Summary'!F63+School!F63</f>
        <v>0</v>
      </c>
      <c r="G63" s="204">
        <f>'Parish Department Summary'!G63+School!G63</f>
        <v>0</v>
      </c>
      <c r="H63" s="204">
        <f>'Parish Department Summary'!H63+School!H63</f>
        <v>0</v>
      </c>
      <c r="I63" s="49"/>
      <c r="J63" s="196"/>
      <c r="K63" s="32"/>
      <c r="L63" s="196"/>
      <c r="M63" s="196"/>
      <c r="N63" s="197"/>
      <c r="O63" s="204">
        <f>'Parish Department Summary'!O63+School!O63</f>
        <v>0</v>
      </c>
      <c r="P63" s="29">
        <f t="shared" si="58"/>
        <v>0</v>
      </c>
      <c r="Q63" s="31">
        <f t="shared" si="41"/>
        <v>0</v>
      </c>
      <c r="R63" s="29">
        <f t="shared" si="59"/>
        <v>0</v>
      </c>
      <c r="S63" s="31">
        <f t="shared" si="43"/>
        <v>0</v>
      </c>
      <c r="T63" s="739"/>
      <c r="U63" s="740"/>
      <c r="W63" s="200"/>
      <c r="X63" s="204">
        <f>'Parish Department Summary'!X63+School!X63</f>
        <v>0</v>
      </c>
      <c r="Y63" s="204">
        <f>'Parish Department Summary'!Y63+School!Y63</f>
        <v>0</v>
      </c>
      <c r="Z63" s="204">
        <f>'Parish Department Summary'!Z63+School!Z63</f>
        <v>0</v>
      </c>
      <c r="AA63" s="204">
        <f>'Parish Department Summary'!AA63+School!AA63</f>
        <v>0</v>
      </c>
      <c r="AB63" s="204">
        <f>'Parish Department Summary'!AB63+School!AB63</f>
        <v>0</v>
      </c>
      <c r="AC63" s="204">
        <f>'Parish Department Summary'!AC63+School!AC63</f>
        <v>0</v>
      </c>
      <c r="AD63" s="204">
        <f>'Parish Department Summary'!AD63+School!AD63</f>
        <v>0</v>
      </c>
      <c r="AE63" s="204">
        <f>'Parish Department Summary'!AE63+School!AE63</f>
        <v>0</v>
      </c>
      <c r="AF63" s="204">
        <f>'Parish Department Summary'!AF63+School!AF63</f>
        <v>0</v>
      </c>
      <c r="AG63" s="204">
        <f>'Parish Department Summary'!AG63+School!AG63</f>
        <v>0</v>
      </c>
      <c r="AH63" s="204">
        <f>'Parish Department Summary'!AH63+School!AH63</f>
        <v>0</v>
      </c>
      <c r="AI63" s="204">
        <f>'Parish Department Summary'!AI63+School!AI63</f>
        <v>0</v>
      </c>
      <c r="AJ63" s="204">
        <f>'Parish Department Summary'!AJ63+School!AJ63</f>
        <v>0</v>
      </c>
      <c r="AK63" s="195" t="str">
        <f t="shared" ref="AK63" si="60">IF(AJ63=O63,"In Balance",CONCATENATE("Out of Balance by $",AJ63-O63))</f>
        <v>In Balance</v>
      </c>
    </row>
    <row r="64" spans="2:37" outlineLevel="2" x14ac:dyDescent="0.25">
      <c r="B64" s="172">
        <v>59</v>
      </c>
      <c r="C64" s="234">
        <v>3650</v>
      </c>
      <c r="D64" s="235" t="s">
        <v>878</v>
      </c>
      <c r="E64" s="40">
        <f t="shared" ref="E64:G64" si="61">E62-E63</f>
        <v>0</v>
      </c>
      <c r="F64" s="40">
        <f t="shared" si="61"/>
        <v>0</v>
      </c>
      <c r="G64" s="40">
        <f t="shared" si="61"/>
        <v>0</v>
      </c>
      <c r="H64" s="40">
        <f>H62-H63</f>
        <v>0</v>
      </c>
      <c r="I64" s="45"/>
      <c r="J64" s="236"/>
      <c r="K64" s="46"/>
      <c r="L64" s="40"/>
      <c r="M64" s="40"/>
      <c r="N64" s="237"/>
      <c r="O64" s="40">
        <f t="shared" ref="O64:R64" si="62">O62-O63</f>
        <v>0</v>
      </c>
      <c r="P64" s="40">
        <f t="shared" si="62"/>
        <v>0</v>
      </c>
      <c r="Q64" s="46">
        <f t="shared" si="41"/>
        <v>0</v>
      </c>
      <c r="R64" s="40">
        <f t="shared" si="62"/>
        <v>0</v>
      </c>
      <c r="S64" s="46">
        <f t="shared" si="43"/>
        <v>0</v>
      </c>
      <c r="T64" s="235"/>
      <c r="U64" s="238"/>
      <c r="W64" s="239"/>
      <c r="X64" s="240">
        <f>X62-X63</f>
        <v>0</v>
      </c>
      <c r="Y64" s="240">
        <f t="shared" ref="Y64:AJ64" si="63">Y62-Y63</f>
        <v>0</v>
      </c>
      <c r="Z64" s="240">
        <f t="shared" si="63"/>
        <v>0</v>
      </c>
      <c r="AA64" s="240">
        <f t="shared" si="63"/>
        <v>0</v>
      </c>
      <c r="AB64" s="240">
        <f t="shared" si="63"/>
        <v>0</v>
      </c>
      <c r="AC64" s="240">
        <f t="shared" si="63"/>
        <v>0</v>
      </c>
      <c r="AD64" s="240">
        <f t="shared" si="63"/>
        <v>0</v>
      </c>
      <c r="AE64" s="240">
        <f t="shared" si="63"/>
        <v>0</v>
      </c>
      <c r="AF64" s="240">
        <f t="shared" si="63"/>
        <v>0</v>
      </c>
      <c r="AG64" s="240">
        <f t="shared" si="63"/>
        <v>0</v>
      </c>
      <c r="AH64" s="240">
        <f t="shared" si="63"/>
        <v>0</v>
      </c>
      <c r="AI64" s="240">
        <f t="shared" si="63"/>
        <v>0</v>
      </c>
      <c r="AJ64" s="240">
        <f t="shared" si="63"/>
        <v>0</v>
      </c>
      <c r="AK64" s="241" t="str">
        <f>IF(AJ64=O64,"In Balance",CONCATENATE("Out of Balance by $",AJ64-O64))</f>
        <v>In Balance</v>
      </c>
    </row>
    <row r="65" spans="2:37" outlineLevel="2" x14ac:dyDescent="0.25">
      <c r="B65" s="172">
        <v>60</v>
      </c>
      <c r="C65" s="192">
        <v>3690.1</v>
      </c>
      <c r="D65" s="193" t="s">
        <v>879</v>
      </c>
      <c r="E65" s="204">
        <f>'Parish Department Summary'!E65+School!E65</f>
        <v>0</v>
      </c>
      <c r="F65" s="204">
        <f>'Parish Department Summary'!F65+School!F65</f>
        <v>0</v>
      </c>
      <c r="G65" s="204">
        <f>'Parish Department Summary'!G65+School!G65</f>
        <v>0</v>
      </c>
      <c r="H65" s="204">
        <f>'Parish Department Summary'!H65+School!H65</f>
        <v>0</v>
      </c>
      <c r="I65" s="49"/>
      <c r="J65" s="196"/>
      <c r="K65" s="32"/>
      <c r="L65" s="196"/>
      <c r="M65" s="196"/>
      <c r="N65" s="197"/>
      <c r="O65" s="204">
        <f>'Parish Department Summary'!O65+School!O65</f>
        <v>0</v>
      </c>
      <c r="P65" s="29">
        <f t="shared" ref="P65:P66" si="64">ROUND(($O65-$H65),0)</f>
        <v>0</v>
      </c>
      <c r="Q65" s="31">
        <f t="shared" si="41"/>
        <v>0</v>
      </c>
      <c r="R65" s="29">
        <f t="shared" ref="R65:R66" si="65">ROUND(($O65-$F65),0)</f>
        <v>0</v>
      </c>
      <c r="S65" s="31">
        <f t="shared" si="43"/>
        <v>0</v>
      </c>
      <c r="T65" s="739"/>
      <c r="U65" s="740"/>
      <c r="W65" s="200"/>
      <c r="X65" s="204">
        <f>'Parish Department Summary'!X65+School!X65</f>
        <v>0</v>
      </c>
      <c r="Y65" s="204">
        <f>'Parish Department Summary'!Y65+School!Y65</f>
        <v>0</v>
      </c>
      <c r="Z65" s="204">
        <f>'Parish Department Summary'!Z65+School!Z65</f>
        <v>0</v>
      </c>
      <c r="AA65" s="204">
        <f>'Parish Department Summary'!AA65+School!AA65</f>
        <v>0</v>
      </c>
      <c r="AB65" s="204">
        <f>'Parish Department Summary'!AB65+School!AB65</f>
        <v>0</v>
      </c>
      <c r="AC65" s="204">
        <f>'Parish Department Summary'!AC65+School!AC65</f>
        <v>0</v>
      </c>
      <c r="AD65" s="204">
        <f>'Parish Department Summary'!AD65+School!AD65</f>
        <v>0</v>
      </c>
      <c r="AE65" s="204">
        <f>'Parish Department Summary'!AE65+School!AE65</f>
        <v>0</v>
      </c>
      <c r="AF65" s="204">
        <f>'Parish Department Summary'!AF65+School!AF65</f>
        <v>0</v>
      </c>
      <c r="AG65" s="204">
        <f>'Parish Department Summary'!AG65+School!AG65</f>
        <v>0</v>
      </c>
      <c r="AH65" s="204">
        <f>'Parish Department Summary'!AH65+School!AH65</f>
        <v>0</v>
      </c>
      <c r="AI65" s="204">
        <f>'Parish Department Summary'!AI65+School!AI65</f>
        <v>0</v>
      </c>
      <c r="AJ65" s="204">
        <f>'Parish Department Summary'!AJ65+School!AJ65</f>
        <v>0</v>
      </c>
      <c r="AK65" s="195" t="str">
        <f>IF(AJ65=O65,"In Balance",CONCATENATE("Out of Balance by $",AJ65-O65))</f>
        <v>In Balance</v>
      </c>
    </row>
    <row r="66" spans="2:37" outlineLevel="2" x14ac:dyDescent="0.25">
      <c r="B66" s="172">
        <v>61</v>
      </c>
      <c r="C66" s="192">
        <v>3690.2</v>
      </c>
      <c r="D66" s="193" t="s">
        <v>1180</v>
      </c>
      <c r="E66" s="204">
        <f>'Parish Department Summary'!E66+School!E66</f>
        <v>0</v>
      </c>
      <c r="F66" s="204">
        <f>'Parish Department Summary'!F66+School!F66</f>
        <v>0</v>
      </c>
      <c r="G66" s="204">
        <f>'Parish Department Summary'!G66+School!G66</f>
        <v>0</v>
      </c>
      <c r="H66" s="204">
        <f>'Parish Department Summary'!H66+School!H66</f>
        <v>0</v>
      </c>
      <c r="I66" s="49"/>
      <c r="J66" s="196"/>
      <c r="K66" s="32"/>
      <c r="L66" s="196"/>
      <c r="M66" s="196"/>
      <c r="N66" s="197"/>
      <c r="O66" s="204">
        <f>'Parish Department Summary'!O66+School!O66</f>
        <v>0</v>
      </c>
      <c r="P66" s="29">
        <f t="shared" si="64"/>
        <v>0</v>
      </c>
      <c r="Q66" s="31">
        <f t="shared" si="41"/>
        <v>0</v>
      </c>
      <c r="R66" s="29">
        <f t="shared" si="65"/>
        <v>0</v>
      </c>
      <c r="S66" s="31">
        <f t="shared" si="43"/>
        <v>0</v>
      </c>
      <c r="T66" s="739"/>
      <c r="U66" s="740"/>
      <c r="W66" s="200"/>
      <c r="X66" s="204">
        <f>'Parish Department Summary'!X66+School!X66</f>
        <v>0</v>
      </c>
      <c r="Y66" s="204">
        <f>'Parish Department Summary'!Y66+School!Y66</f>
        <v>0</v>
      </c>
      <c r="Z66" s="204">
        <f>'Parish Department Summary'!Z66+School!Z66</f>
        <v>0</v>
      </c>
      <c r="AA66" s="204">
        <f>'Parish Department Summary'!AA66+School!AA66</f>
        <v>0</v>
      </c>
      <c r="AB66" s="204">
        <f>'Parish Department Summary'!AB66+School!AB66</f>
        <v>0</v>
      </c>
      <c r="AC66" s="204">
        <f>'Parish Department Summary'!AC66+School!AC66</f>
        <v>0</v>
      </c>
      <c r="AD66" s="204">
        <f>'Parish Department Summary'!AD66+School!AD66</f>
        <v>0</v>
      </c>
      <c r="AE66" s="204">
        <f>'Parish Department Summary'!AE66+School!AE66</f>
        <v>0</v>
      </c>
      <c r="AF66" s="204">
        <f>'Parish Department Summary'!AF66+School!AF66</f>
        <v>0</v>
      </c>
      <c r="AG66" s="204">
        <f>'Parish Department Summary'!AG66+School!AG66</f>
        <v>0</v>
      </c>
      <c r="AH66" s="204">
        <f>'Parish Department Summary'!AH66+School!AH66</f>
        <v>0</v>
      </c>
      <c r="AI66" s="204">
        <f>'Parish Department Summary'!AI66+School!AI66</f>
        <v>0</v>
      </c>
      <c r="AJ66" s="204">
        <f>'Parish Department Summary'!AJ66+School!AJ66</f>
        <v>0</v>
      </c>
      <c r="AK66" s="195" t="str">
        <f t="shared" ref="AK66" si="66">IF(AJ66=O66,"In Balance",CONCATENATE("Out of Balance by $",AJ66-O66))</f>
        <v>In Balance</v>
      </c>
    </row>
    <row r="67" spans="2:37" outlineLevel="2" x14ac:dyDescent="0.25">
      <c r="B67" s="172">
        <v>62</v>
      </c>
      <c r="C67" s="234">
        <v>3690</v>
      </c>
      <c r="D67" s="235" t="s">
        <v>880</v>
      </c>
      <c r="E67" s="40">
        <f t="shared" ref="E67:H67" si="67">E65-E66</f>
        <v>0</v>
      </c>
      <c r="F67" s="40">
        <f t="shared" si="67"/>
        <v>0</v>
      </c>
      <c r="G67" s="40">
        <f t="shared" si="67"/>
        <v>0</v>
      </c>
      <c r="H67" s="40">
        <f t="shared" si="67"/>
        <v>0</v>
      </c>
      <c r="I67" s="45"/>
      <c r="J67" s="236"/>
      <c r="K67" s="46"/>
      <c r="L67" s="40"/>
      <c r="M67" s="40"/>
      <c r="N67" s="237"/>
      <c r="O67" s="40">
        <f t="shared" ref="O67:R67" si="68">O65-O66</f>
        <v>0</v>
      </c>
      <c r="P67" s="40">
        <f t="shared" si="68"/>
        <v>0</v>
      </c>
      <c r="Q67" s="46">
        <f t="shared" si="41"/>
        <v>0</v>
      </c>
      <c r="R67" s="40">
        <f t="shared" si="68"/>
        <v>0</v>
      </c>
      <c r="S67" s="46">
        <f t="shared" si="43"/>
        <v>0</v>
      </c>
      <c r="T67" s="235"/>
      <c r="U67" s="238"/>
      <c r="W67" s="239"/>
      <c r="X67" s="240">
        <f>X65-X66</f>
        <v>0</v>
      </c>
      <c r="Y67" s="240">
        <f t="shared" ref="Y67:AJ67" si="69">Y65-Y66</f>
        <v>0</v>
      </c>
      <c r="Z67" s="240">
        <f t="shared" si="69"/>
        <v>0</v>
      </c>
      <c r="AA67" s="240">
        <f t="shared" si="69"/>
        <v>0</v>
      </c>
      <c r="AB67" s="240">
        <f t="shared" si="69"/>
        <v>0</v>
      </c>
      <c r="AC67" s="240">
        <f t="shared" si="69"/>
        <v>0</v>
      </c>
      <c r="AD67" s="240">
        <f t="shared" si="69"/>
        <v>0</v>
      </c>
      <c r="AE67" s="240">
        <f t="shared" si="69"/>
        <v>0</v>
      </c>
      <c r="AF67" s="240">
        <f t="shared" si="69"/>
        <v>0</v>
      </c>
      <c r="AG67" s="240">
        <f t="shared" si="69"/>
        <v>0</v>
      </c>
      <c r="AH67" s="240">
        <f t="shared" si="69"/>
        <v>0</v>
      </c>
      <c r="AI67" s="240">
        <f t="shared" si="69"/>
        <v>0</v>
      </c>
      <c r="AJ67" s="240">
        <f t="shared" si="69"/>
        <v>0</v>
      </c>
      <c r="AK67" s="241" t="str">
        <f>IF(AJ67=O67,"In Balance",CONCATENATE("Out of Balance by $",AJ67-O67))</f>
        <v>In Balance</v>
      </c>
    </row>
    <row r="68" spans="2:37" s="208" customFormat="1" outlineLevel="1" x14ac:dyDescent="0.25">
      <c r="B68" s="172">
        <v>63</v>
      </c>
      <c r="C68" s="205">
        <v>3600</v>
      </c>
      <c r="D68" s="206" t="s">
        <v>649</v>
      </c>
      <c r="E68" s="34">
        <f>SUM(E54+E57+E58+E61+E64+E67)</f>
        <v>0</v>
      </c>
      <c r="F68" s="34">
        <f>SUM(F54+F57+F58+F61+F64+F67)</f>
        <v>0</v>
      </c>
      <c r="G68" s="34">
        <f>SUM(G54+G57+G58+G61+G64+G67)</f>
        <v>0</v>
      </c>
      <c r="H68" s="34">
        <f>SUM(H54+H57+H58+H61+H64+H67)</f>
        <v>0</v>
      </c>
      <c r="I68" s="35"/>
      <c r="J68" s="34"/>
      <c r="K68" s="36"/>
      <c r="L68" s="34"/>
      <c r="M68" s="34"/>
      <c r="N68" s="37"/>
      <c r="O68" s="34">
        <f>SUM(O54+O57+O58+O61+O64+O67)</f>
        <v>0</v>
      </c>
      <c r="P68" s="34">
        <f>SUM(P54+P57+P58+P61+P64+P67)</f>
        <v>0</v>
      </c>
      <c r="Q68" s="36">
        <f t="shared" si="41"/>
        <v>0</v>
      </c>
      <c r="R68" s="34">
        <f>SUM(R54+R57+R58+R61+R64+R67)</f>
        <v>0</v>
      </c>
      <c r="S68" s="36">
        <f t="shared" si="43"/>
        <v>0</v>
      </c>
      <c r="T68" s="206"/>
      <c r="U68" s="207"/>
      <c r="W68" s="209"/>
      <c r="X68" s="34">
        <f t="shared" ref="X68:AJ68" si="70">SUM(X54+X57+X58+X61+X64+X67)</f>
        <v>0</v>
      </c>
      <c r="Y68" s="34">
        <f t="shared" si="70"/>
        <v>0</v>
      </c>
      <c r="Z68" s="34">
        <f t="shared" si="70"/>
        <v>0</v>
      </c>
      <c r="AA68" s="34">
        <f t="shared" si="70"/>
        <v>0</v>
      </c>
      <c r="AB68" s="34">
        <f t="shared" si="70"/>
        <v>0</v>
      </c>
      <c r="AC68" s="34">
        <f t="shared" si="70"/>
        <v>0</v>
      </c>
      <c r="AD68" s="34">
        <f t="shared" si="70"/>
        <v>0</v>
      </c>
      <c r="AE68" s="34">
        <f t="shared" si="70"/>
        <v>0</v>
      </c>
      <c r="AF68" s="34">
        <f t="shared" si="70"/>
        <v>0</v>
      </c>
      <c r="AG68" s="34">
        <f t="shared" si="70"/>
        <v>0</v>
      </c>
      <c r="AH68" s="34">
        <f t="shared" si="70"/>
        <v>0</v>
      </c>
      <c r="AI68" s="34">
        <f t="shared" si="70"/>
        <v>0</v>
      </c>
      <c r="AJ68" s="34">
        <f t="shared" si="70"/>
        <v>0</v>
      </c>
      <c r="AK68" s="210" t="str">
        <f>IF(AJ68=O68,"In Balance",CONCATENATE("Out of Balance by $",AJ68-O68))</f>
        <v>In Balance</v>
      </c>
    </row>
    <row r="69" spans="2:37" outlineLevel="1" x14ac:dyDescent="0.2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3">
      <c r="B70" s="172">
        <v>65</v>
      </c>
      <c r="C70" s="351"/>
      <c r="D70" s="352" t="s">
        <v>648</v>
      </c>
      <c r="E70" s="269">
        <f>E17+E25+E31+E44+E50+E68</f>
        <v>0</v>
      </c>
      <c r="F70" s="269">
        <f>F17+F25+F31+F44+F50+F68</f>
        <v>0</v>
      </c>
      <c r="G70" s="269">
        <f>G17+G25+G31+G44+G50+G68</f>
        <v>0</v>
      </c>
      <c r="H70" s="269">
        <f>H17+H25+H31+H44+H50+H68</f>
        <v>0</v>
      </c>
      <c r="I70" s="270"/>
      <c r="J70" s="269"/>
      <c r="K70" s="271"/>
      <c r="L70" s="269"/>
      <c r="M70" s="269"/>
      <c r="N70" s="272"/>
      <c r="O70" s="269">
        <f>O17+O25+O31+O44+O50+O68</f>
        <v>0</v>
      </c>
      <c r="P70" s="269">
        <f>P17+P25+P31+P44+P50+P68</f>
        <v>0</v>
      </c>
      <c r="Q70" s="271">
        <f>IFERROR(P70/H70, 0)</f>
        <v>0</v>
      </c>
      <c r="R70" s="269">
        <f>R17+R25+R31+R44+R50+R68</f>
        <v>0</v>
      </c>
      <c r="S70" s="271">
        <f t="shared" ref="S70" si="71">IFERROR(R70/F70, 0)</f>
        <v>0</v>
      </c>
      <c r="T70" s="352"/>
      <c r="U70" s="353"/>
      <c r="W70" s="354"/>
      <c r="X70" s="269">
        <f t="shared" ref="X70:AJ70" si="72">X17+X25+X31+X44+X50+X68</f>
        <v>0</v>
      </c>
      <c r="Y70" s="269">
        <f t="shared" si="72"/>
        <v>0</v>
      </c>
      <c r="Z70" s="269">
        <f t="shared" si="72"/>
        <v>0</v>
      </c>
      <c r="AA70" s="269">
        <f t="shared" si="72"/>
        <v>0</v>
      </c>
      <c r="AB70" s="269">
        <f t="shared" si="72"/>
        <v>0</v>
      </c>
      <c r="AC70" s="269">
        <f t="shared" si="72"/>
        <v>0</v>
      </c>
      <c r="AD70" s="269">
        <f t="shared" si="72"/>
        <v>0</v>
      </c>
      <c r="AE70" s="269">
        <f t="shared" si="72"/>
        <v>0</v>
      </c>
      <c r="AF70" s="269">
        <f t="shared" si="72"/>
        <v>0</v>
      </c>
      <c r="AG70" s="269">
        <f t="shared" si="72"/>
        <v>0</v>
      </c>
      <c r="AH70" s="269">
        <f t="shared" si="72"/>
        <v>0</v>
      </c>
      <c r="AI70" s="269">
        <f t="shared" si="72"/>
        <v>0</v>
      </c>
      <c r="AJ70" s="269">
        <f t="shared" si="72"/>
        <v>0</v>
      </c>
      <c r="AK70" s="355" t="str">
        <f>IF(AJ70=O70,"In Balance",CONCATENATE("Out of Balance by $",AJ70-O70))</f>
        <v>In Balance</v>
      </c>
    </row>
    <row r="71" spans="2:37" x14ac:dyDescent="0.2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2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2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3">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25">
      <c r="B75" s="172">
        <v>70</v>
      </c>
      <c r="C75" s="356">
        <v>4011</v>
      </c>
      <c r="D75" s="357" t="s">
        <v>755</v>
      </c>
      <c r="E75" s="204">
        <f>'Parish Department Summary'!E75+School!E75</f>
        <v>0</v>
      </c>
      <c r="F75" s="204">
        <f>'Parish Department Summary'!F75+School!F75</f>
        <v>0</v>
      </c>
      <c r="G75" s="204">
        <f>'Parish Department Summary'!G75+School!G75</f>
        <v>0</v>
      </c>
      <c r="H75" s="204">
        <f>'Parish Department Summary'!H75+School!H75</f>
        <v>0</v>
      </c>
      <c r="I75" s="737"/>
      <c r="J75" s="196"/>
      <c r="K75" s="32"/>
      <c r="L75" s="196"/>
      <c r="M75" s="196"/>
      <c r="N75" s="197"/>
      <c r="O75" s="204">
        <f>'Parish Department Summary'!O75+School!O75</f>
        <v>0</v>
      </c>
      <c r="P75" s="273">
        <f>ROUND(($O75-$H75),0)</f>
        <v>0</v>
      </c>
      <c r="Q75" s="275">
        <f t="shared" ref="Q75:Q76" si="73">IFERROR(P75/H75, 0)</f>
        <v>0</v>
      </c>
      <c r="R75" s="29">
        <f t="shared" ref="R75:R77" si="74">ROUND(($O75-$F75),0)</f>
        <v>0</v>
      </c>
      <c r="S75" s="275">
        <f t="shared" ref="S75:S76" si="75">IFERROR(R75/F75, 0)</f>
        <v>0</v>
      </c>
      <c r="T75" s="739"/>
      <c r="U75" s="740"/>
      <c r="W75" s="200"/>
      <c r="X75" s="204">
        <f>'Parish Department Summary'!X75+School!X75</f>
        <v>0</v>
      </c>
      <c r="Y75" s="204">
        <f>'Parish Department Summary'!Y75+School!Y75</f>
        <v>0</v>
      </c>
      <c r="Z75" s="204">
        <f>'Parish Department Summary'!Z75+School!Z75</f>
        <v>0</v>
      </c>
      <c r="AA75" s="204">
        <f>'Parish Department Summary'!AA75+School!AA75</f>
        <v>0</v>
      </c>
      <c r="AB75" s="204">
        <f>'Parish Department Summary'!AB75+School!AB75</f>
        <v>0</v>
      </c>
      <c r="AC75" s="204">
        <f>'Parish Department Summary'!AC75+School!AC75</f>
        <v>0</v>
      </c>
      <c r="AD75" s="204">
        <f>'Parish Department Summary'!AD75+School!AD75</f>
        <v>0</v>
      </c>
      <c r="AE75" s="204">
        <f>'Parish Department Summary'!AE75+School!AE75</f>
        <v>0</v>
      </c>
      <c r="AF75" s="204">
        <f>'Parish Department Summary'!AF75+School!AF75</f>
        <v>0</v>
      </c>
      <c r="AG75" s="204">
        <f>'Parish Department Summary'!AG75+School!AG75</f>
        <v>0</v>
      </c>
      <c r="AH75" s="204">
        <f>'Parish Department Summary'!AH75+School!AH75</f>
        <v>0</v>
      </c>
      <c r="AI75" s="204">
        <f>'Parish Department Summary'!AI75+School!AI75</f>
        <v>0</v>
      </c>
      <c r="AJ75" s="204">
        <f>'Parish Department Summary'!AJ75+School!AJ75</f>
        <v>0</v>
      </c>
      <c r="AK75" s="360" t="str">
        <f t="shared" ref="AK75:AK90" si="76">IF(AJ75=O75,"In Balance",CONCATENATE("Out of Balance by $",AJ75-O75))</f>
        <v>In Balance</v>
      </c>
    </row>
    <row r="76" spans="2:37" outlineLevel="2" x14ac:dyDescent="0.25">
      <c r="B76" s="172">
        <v>71</v>
      </c>
      <c r="C76" s="192">
        <v>4012</v>
      </c>
      <c r="D76" s="193" t="s">
        <v>691</v>
      </c>
      <c r="E76" s="204">
        <f>'Parish Department Summary'!E76+School!E76</f>
        <v>0</v>
      </c>
      <c r="F76" s="204">
        <f>'Parish Department Summary'!F76+School!F76</f>
        <v>0</v>
      </c>
      <c r="G76" s="204">
        <f>'Parish Department Summary'!G76+School!G76</f>
        <v>0</v>
      </c>
      <c r="H76" s="204">
        <f>'Parish Department Summary'!H76+School!H76</f>
        <v>0</v>
      </c>
      <c r="I76" s="49"/>
      <c r="J76" s="196"/>
      <c r="K76" s="32"/>
      <c r="L76" s="196"/>
      <c r="M76" s="196"/>
      <c r="N76" s="197"/>
      <c r="O76" s="204">
        <f>'Parish Department Summary'!O76+School!O76</f>
        <v>0</v>
      </c>
      <c r="P76" s="273">
        <f>ROUND(($O76-$H76),0)</f>
        <v>0</v>
      </c>
      <c r="Q76" s="275">
        <f t="shared" si="73"/>
        <v>0</v>
      </c>
      <c r="R76" s="29">
        <f t="shared" si="74"/>
        <v>0</v>
      </c>
      <c r="S76" s="275">
        <f t="shared" si="75"/>
        <v>0</v>
      </c>
      <c r="T76" s="739"/>
      <c r="U76" s="740"/>
      <c r="W76" s="200"/>
      <c r="X76" s="204">
        <f>'Parish Department Summary'!X76+School!X76</f>
        <v>0</v>
      </c>
      <c r="Y76" s="204">
        <f>'Parish Department Summary'!Y76+School!Y76</f>
        <v>0</v>
      </c>
      <c r="Z76" s="204">
        <f>'Parish Department Summary'!Z76+School!Z76</f>
        <v>0</v>
      </c>
      <c r="AA76" s="204">
        <f>'Parish Department Summary'!AA76+School!AA76</f>
        <v>0</v>
      </c>
      <c r="AB76" s="204">
        <f>'Parish Department Summary'!AB76+School!AB76</f>
        <v>0</v>
      </c>
      <c r="AC76" s="204">
        <f>'Parish Department Summary'!AC76+School!AC76</f>
        <v>0</v>
      </c>
      <c r="AD76" s="204">
        <f>'Parish Department Summary'!AD76+School!AD76</f>
        <v>0</v>
      </c>
      <c r="AE76" s="204">
        <f>'Parish Department Summary'!AE76+School!AE76</f>
        <v>0</v>
      </c>
      <c r="AF76" s="204">
        <f>'Parish Department Summary'!AF76+School!AF76</f>
        <v>0</v>
      </c>
      <c r="AG76" s="204">
        <f>'Parish Department Summary'!AG76+School!AG76</f>
        <v>0</v>
      </c>
      <c r="AH76" s="204">
        <f>'Parish Department Summary'!AH76+School!AH76</f>
        <v>0</v>
      </c>
      <c r="AI76" s="204">
        <f>'Parish Department Summary'!AI76+School!AI76</f>
        <v>0</v>
      </c>
      <c r="AJ76" s="204">
        <f>'Parish Department Summary'!AJ76+School!AJ76</f>
        <v>0</v>
      </c>
      <c r="AK76" s="195" t="str">
        <f t="shared" si="76"/>
        <v>In Balance</v>
      </c>
    </row>
    <row r="77" spans="2:37" ht="14.5" outlineLevel="2" x14ac:dyDescent="0.35">
      <c r="B77" s="172">
        <v>72</v>
      </c>
      <c r="C77" s="192">
        <v>4013</v>
      </c>
      <c r="D77" s="193" t="s">
        <v>690</v>
      </c>
      <c r="E77" s="204">
        <f>'Parish Department Summary'!E77+School!E77</f>
        <v>0</v>
      </c>
      <c r="F77" s="204">
        <f>'Parish Department Summary'!F77+School!F77</f>
        <v>0</v>
      </c>
      <c r="G77" s="204">
        <f>'Parish Department Summary'!G77+School!G77</f>
        <v>0</v>
      </c>
      <c r="H77" s="204">
        <f>'Parish Department Summary'!H77+School!H77</f>
        <v>0</v>
      </c>
      <c r="I77" s="49"/>
      <c r="J77" s="196"/>
      <c r="K77" s="32"/>
      <c r="L77" s="196"/>
      <c r="M77" s="196"/>
      <c r="N77" s="197"/>
      <c r="O77" s="204">
        <f>'Parish Department Summary'!O77+School!O77</f>
        <v>0</v>
      </c>
      <c r="P77" s="273">
        <f>ROUND(($O77-$H77),0)</f>
        <v>0</v>
      </c>
      <c r="Q77" s="275">
        <f t="shared" ref="Q77" si="77">IFERROR(P77/H77, 0)</f>
        <v>0</v>
      </c>
      <c r="R77" s="29">
        <f t="shared" si="74"/>
        <v>0</v>
      </c>
      <c r="S77" s="275">
        <f t="shared" ref="S77" si="78">IFERROR(R77/F77, 0)</f>
        <v>0</v>
      </c>
      <c r="T77" s="739"/>
      <c r="U77" s="740"/>
      <c r="W77" s="200"/>
      <c r="X77" s="77">
        <f>'Parish Department Summary'!X77+School!X77</f>
        <v>0</v>
      </c>
      <c r="Y77" s="77">
        <f>'Parish Department Summary'!Y77+School!Y77</f>
        <v>0</v>
      </c>
      <c r="Z77" s="77">
        <f>'Parish Department Summary'!Z77+School!Z77</f>
        <v>0</v>
      </c>
      <c r="AA77" s="77">
        <f>'Parish Department Summary'!AA77+School!AA77</f>
        <v>0</v>
      </c>
      <c r="AB77" s="77">
        <f>'Parish Department Summary'!AB77+School!AB77</f>
        <v>0</v>
      </c>
      <c r="AC77" s="77">
        <f>'Parish Department Summary'!AC77+School!AC77</f>
        <v>0</v>
      </c>
      <c r="AD77" s="77">
        <f>'Parish Department Summary'!AD77+School!AD77</f>
        <v>0</v>
      </c>
      <c r="AE77" s="77">
        <f>'Parish Department Summary'!AE77+School!AE77</f>
        <v>0</v>
      </c>
      <c r="AF77" s="77">
        <f>'Parish Department Summary'!AF77+School!AF77</f>
        <v>0</v>
      </c>
      <c r="AG77" s="77">
        <f>'Parish Department Summary'!AG77+School!AG77</f>
        <v>0</v>
      </c>
      <c r="AH77" s="77">
        <f>'Parish Department Summary'!AH77+School!AH77</f>
        <v>0</v>
      </c>
      <c r="AI77" s="77">
        <f>'Parish Department Summary'!AI77+School!AI77</f>
        <v>0</v>
      </c>
      <c r="AJ77" s="77">
        <f>'Parish Department Summary'!AJ77+School!AJ77</f>
        <v>0</v>
      </c>
      <c r="AK77" t="str">
        <f>IF(AJ77=O77,"In Balance",CONCATENATE("Out of Balance by $",AJ77-O77))</f>
        <v>In Balance</v>
      </c>
    </row>
    <row r="78" spans="2:37" outlineLevel="2" x14ac:dyDescent="0.25">
      <c r="B78" s="172">
        <v>73</v>
      </c>
      <c r="C78" s="234">
        <v>4010</v>
      </c>
      <c r="D78" s="235" t="s">
        <v>685</v>
      </c>
      <c r="E78" s="40">
        <f>SUM(E75:E77)</f>
        <v>0</v>
      </c>
      <c r="F78" s="40">
        <f>SUM(F75:F77)</f>
        <v>0</v>
      </c>
      <c r="G78" s="40">
        <f>SUM(G75:G77)</f>
        <v>0</v>
      </c>
      <c r="H78" s="40">
        <f>IFERROR(($G78/'FY 2026-27 Budget Summary'!$F$8)*12, 0)</f>
        <v>0</v>
      </c>
      <c r="I78" s="45"/>
      <c r="J78" s="236"/>
      <c r="K78" s="46"/>
      <c r="L78" s="40"/>
      <c r="M78" s="40"/>
      <c r="N78" s="237"/>
      <c r="O78" s="40">
        <f>SUM(O75:O77)</f>
        <v>0</v>
      </c>
      <c r="P78" s="40">
        <f>SUM(P75:P77)</f>
        <v>0</v>
      </c>
      <c r="Q78" s="46">
        <f t="shared" ref="Q78:Q90" si="79">IFERROR(P78/H78, 0)</f>
        <v>0</v>
      </c>
      <c r="R78" s="40">
        <f>SUM(R75:R77)</f>
        <v>0</v>
      </c>
      <c r="S78" s="46">
        <f t="shared" ref="S78:S90" si="80">IFERROR(R78/F78, 0)</f>
        <v>0</v>
      </c>
      <c r="T78" s="235"/>
      <c r="U78" s="238"/>
      <c r="W78" s="239"/>
      <c r="X78" s="240">
        <f>SUM(X75:X77)</f>
        <v>0</v>
      </c>
      <c r="Y78" s="240">
        <f t="shared" ref="Y78:AJ78" si="81">SUM(Y75:Y77)</f>
        <v>0</v>
      </c>
      <c r="Z78" s="240">
        <f t="shared" si="81"/>
        <v>0</v>
      </c>
      <c r="AA78" s="240">
        <f t="shared" si="81"/>
        <v>0</v>
      </c>
      <c r="AB78" s="240">
        <f t="shared" si="81"/>
        <v>0</v>
      </c>
      <c r="AC78" s="240">
        <f t="shared" si="81"/>
        <v>0</v>
      </c>
      <c r="AD78" s="240">
        <f>SUM(AD75:AD77)</f>
        <v>0</v>
      </c>
      <c r="AE78" s="240">
        <f t="shared" si="81"/>
        <v>0</v>
      </c>
      <c r="AF78" s="240">
        <f t="shared" si="81"/>
        <v>0</v>
      </c>
      <c r="AG78" s="240">
        <f t="shared" si="81"/>
        <v>0</v>
      </c>
      <c r="AH78" s="240">
        <f t="shared" si="81"/>
        <v>0</v>
      </c>
      <c r="AI78" s="240">
        <f t="shared" si="81"/>
        <v>0</v>
      </c>
      <c r="AJ78" s="240">
        <f t="shared" si="81"/>
        <v>0</v>
      </c>
      <c r="AK78" s="241" t="str">
        <f t="shared" si="76"/>
        <v>In Balance</v>
      </c>
    </row>
    <row r="79" spans="2:37" outlineLevel="2" x14ac:dyDescent="0.25">
      <c r="B79" s="172">
        <v>74</v>
      </c>
      <c r="C79" s="192">
        <v>4030</v>
      </c>
      <c r="D79" s="193" t="s">
        <v>645</v>
      </c>
      <c r="E79" s="204">
        <f>'Parish Department Summary'!E79+School!E79</f>
        <v>0</v>
      </c>
      <c r="F79" s="204">
        <f>'Parish Department Summary'!F79+School!F79</f>
        <v>0</v>
      </c>
      <c r="G79" s="204">
        <f>'Parish Department Summary'!G79+School!G79</f>
        <v>0</v>
      </c>
      <c r="H79" s="204">
        <f>'Parish Department Summary'!H79+School!H79</f>
        <v>0</v>
      </c>
      <c r="I79" s="49"/>
      <c r="J79" s="196"/>
      <c r="K79" s="32"/>
      <c r="L79" s="196"/>
      <c r="M79" s="196"/>
      <c r="N79" s="197"/>
      <c r="O79" s="204">
        <f>'Parish Department Summary'!O79+School!O79</f>
        <v>0</v>
      </c>
      <c r="P79" s="273">
        <f t="shared" ref="P79:P83" si="82">ROUND(($O79-$H79),0)</f>
        <v>0</v>
      </c>
      <c r="Q79" s="275">
        <f t="shared" si="79"/>
        <v>0</v>
      </c>
      <c r="R79" s="29">
        <f t="shared" ref="R79:R83" si="83">ROUND(($O79-$F79),0)</f>
        <v>0</v>
      </c>
      <c r="S79" s="275">
        <f t="shared" si="80"/>
        <v>0</v>
      </c>
      <c r="T79" s="739"/>
      <c r="U79" s="740"/>
      <c r="W79" s="200"/>
      <c r="X79" s="204">
        <f>'Parish Department Summary'!X79+School!X79</f>
        <v>0</v>
      </c>
      <c r="Y79" s="204">
        <f>'Parish Department Summary'!Y79+School!Y79</f>
        <v>0</v>
      </c>
      <c r="Z79" s="204">
        <f>'Parish Department Summary'!Z79+School!Z79</f>
        <v>0</v>
      </c>
      <c r="AA79" s="204">
        <f>'Parish Department Summary'!AA79+School!AA79</f>
        <v>0</v>
      </c>
      <c r="AB79" s="204">
        <f>'Parish Department Summary'!AB79+School!AB79</f>
        <v>0</v>
      </c>
      <c r="AC79" s="204">
        <f>'Parish Department Summary'!AC79+School!AC79</f>
        <v>0</v>
      </c>
      <c r="AD79" s="204">
        <f>'Parish Department Summary'!AD79+School!AD79</f>
        <v>0</v>
      </c>
      <c r="AE79" s="204">
        <f>'Parish Department Summary'!AE79+School!AE79</f>
        <v>0</v>
      </c>
      <c r="AF79" s="204">
        <f>'Parish Department Summary'!AF79+School!AF79</f>
        <v>0</v>
      </c>
      <c r="AG79" s="204">
        <f>'Parish Department Summary'!AG79+School!AG79</f>
        <v>0</v>
      </c>
      <c r="AH79" s="204">
        <f>'Parish Department Summary'!AH79+School!AH79</f>
        <v>0</v>
      </c>
      <c r="AI79" s="204">
        <f>'Parish Department Summary'!AI79+School!AI79</f>
        <v>0</v>
      </c>
      <c r="AJ79" s="204">
        <f>'Parish Department Summary'!AJ79+School!AJ79</f>
        <v>0</v>
      </c>
      <c r="AK79" s="195" t="str">
        <f t="shared" si="76"/>
        <v>In Balance</v>
      </c>
    </row>
    <row r="80" spans="2:37" outlineLevel="2" x14ac:dyDescent="0.25">
      <c r="B80" s="172">
        <v>75</v>
      </c>
      <c r="C80" s="192">
        <v>4040</v>
      </c>
      <c r="D80" s="193" t="s">
        <v>644</v>
      </c>
      <c r="E80" s="204">
        <f>'Parish Department Summary'!E80+School!E80</f>
        <v>0</v>
      </c>
      <c r="F80" s="204">
        <f>'Parish Department Summary'!F80+School!F80</f>
        <v>0</v>
      </c>
      <c r="G80" s="204">
        <f>'Parish Department Summary'!G80+School!G80</f>
        <v>0</v>
      </c>
      <c r="H80" s="204">
        <f>'Parish Department Summary'!H80+School!H80</f>
        <v>0</v>
      </c>
      <c r="I80" s="49"/>
      <c r="J80" s="196"/>
      <c r="K80" s="32"/>
      <c r="L80" s="196"/>
      <c r="M80" s="196"/>
      <c r="N80" s="197"/>
      <c r="O80" s="204">
        <f>'Parish Department Summary'!O80+School!O80</f>
        <v>0</v>
      </c>
      <c r="P80" s="273">
        <f t="shared" si="82"/>
        <v>0</v>
      </c>
      <c r="Q80" s="275">
        <f t="shared" si="79"/>
        <v>0</v>
      </c>
      <c r="R80" s="29">
        <f t="shared" si="83"/>
        <v>0</v>
      </c>
      <c r="S80" s="275">
        <f t="shared" si="80"/>
        <v>0</v>
      </c>
      <c r="T80" s="739"/>
      <c r="U80" s="740"/>
      <c r="W80" s="200"/>
      <c r="X80" s="204">
        <f>'Parish Department Summary'!X80+School!X80</f>
        <v>0</v>
      </c>
      <c r="Y80" s="204">
        <f>'Parish Department Summary'!Y80+School!Y80</f>
        <v>0</v>
      </c>
      <c r="Z80" s="204">
        <f>'Parish Department Summary'!Z80+School!Z80</f>
        <v>0</v>
      </c>
      <c r="AA80" s="204">
        <f>'Parish Department Summary'!AA80+School!AA80</f>
        <v>0</v>
      </c>
      <c r="AB80" s="204">
        <f>'Parish Department Summary'!AB80+School!AB80</f>
        <v>0</v>
      </c>
      <c r="AC80" s="204">
        <f>'Parish Department Summary'!AC80+School!AC80</f>
        <v>0</v>
      </c>
      <c r="AD80" s="204">
        <f>'Parish Department Summary'!AD80+School!AD80</f>
        <v>0</v>
      </c>
      <c r="AE80" s="204">
        <f>'Parish Department Summary'!AE80+School!AE80</f>
        <v>0</v>
      </c>
      <c r="AF80" s="204">
        <f>'Parish Department Summary'!AF80+School!AF80</f>
        <v>0</v>
      </c>
      <c r="AG80" s="204">
        <f>'Parish Department Summary'!AG80+School!AG80</f>
        <v>0</v>
      </c>
      <c r="AH80" s="204">
        <f>'Parish Department Summary'!AH80+School!AH80</f>
        <v>0</v>
      </c>
      <c r="AI80" s="204">
        <f>'Parish Department Summary'!AI80+School!AI80</f>
        <v>0</v>
      </c>
      <c r="AJ80" s="204">
        <f>'Parish Department Summary'!AJ80+School!AJ80</f>
        <v>0</v>
      </c>
      <c r="AK80" s="195" t="str">
        <f t="shared" si="76"/>
        <v>In Balance</v>
      </c>
    </row>
    <row r="81" spans="2:37" outlineLevel="2" x14ac:dyDescent="0.25">
      <c r="B81" s="172">
        <v>76</v>
      </c>
      <c r="C81" s="192">
        <v>4050.1</v>
      </c>
      <c r="D81" s="193" t="s">
        <v>681</v>
      </c>
      <c r="E81" s="204">
        <f>'Parish Department Summary'!E81+School!E81</f>
        <v>0</v>
      </c>
      <c r="F81" s="204">
        <f>'Parish Department Summary'!F81+School!F81</f>
        <v>0</v>
      </c>
      <c r="G81" s="204">
        <f>'Parish Department Summary'!G81+School!G81</f>
        <v>0</v>
      </c>
      <c r="H81" s="204">
        <f>'Parish Department Summary'!H81+School!H81</f>
        <v>0</v>
      </c>
      <c r="I81" s="49"/>
      <c r="J81" s="196"/>
      <c r="K81" s="32"/>
      <c r="L81" s="196"/>
      <c r="M81" s="196"/>
      <c r="N81" s="197"/>
      <c r="O81" s="204">
        <f>'Parish Department Summary'!O81+School!O81</f>
        <v>0</v>
      </c>
      <c r="P81" s="273">
        <f t="shared" si="82"/>
        <v>0</v>
      </c>
      <c r="Q81" s="275">
        <f t="shared" si="79"/>
        <v>0</v>
      </c>
      <c r="R81" s="29">
        <f t="shared" si="83"/>
        <v>0</v>
      </c>
      <c r="S81" s="275">
        <f t="shared" si="80"/>
        <v>0</v>
      </c>
      <c r="T81" s="739"/>
      <c r="U81" s="740"/>
      <c r="W81" s="200"/>
      <c r="X81" s="204">
        <f>'Parish Department Summary'!X81+School!X81</f>
        <v>0</v>
      </c>
      <c r="Y81" s="204">
        <f>'Parish Department Summary'!Y81+School!Y81</f>
        <v>0</v>
      </c>
      <c r="Z81" s="204">
        <f>'Parish Department Summary'!Z81+School!Z81</f>
        <v>0</v>
      </c>
      <c r="AA81" s="204">
        <f>'Parish Department Summary'!AA81+School!AA81</f>
        <v>0</v>
      </c>
      <c r="AB81" s="204">
        <f>'Parish Department Summary'!AB81+School!AB81</f>
        <v>0</v>
      </c>
      <c r="AC81" s="204">
        <f>'Parish Department Summary'!AC81+School!AC81</f>
        <v>0</v>
      </c>
      <c r="AD81" s="204">
        <f>'Parish Department Summary'!AD81+School!AD81</f>
        <v>0</v>
      </c>
      <c r="AE81" s="204">
        <f>'Parish Department Summary'!AE81+School!AE81</f>
        <v>0</v>
      </c>
      <c r="AF81" s="204">
        <f>'Parish Department Summary'!AF81+School!AF81</f>
        <v>0</v>
      </c>
      <c r="AG81" s="204">
        <f>'Parish Department Summary'!AG81+School!AG81</f>
        <v>0</v>
      </c>
      <c r="AH81" s="204">
        <f>'Parish Department Summary'!AH81+School!AH81</f>
        <v>0</v>
      </c>
      <c r="AI81" s="204">
        <f>'Parish Department Summary'!AI81+School!AI81</f>
        <v>0</v>
      </c>
      <c r="AJ81" s="204">
        <f>'Parish Department Summary'!AJ81+School!AJ81</f>
        <v>0</v>
      </c>
      <c r="AK81" s="195" t="str">
        <f t="shared" si="76"/>
        <v>In Balance</v>
      </c>
    </row>
    <row r="82" spans="2:37" outlineLevel="2" x14ac:dyDescent="0.25">
      <c r="B82" s="172">
        <v>77</v>
      </c>
      <c r="C82" s="192">
        <v>4050.2</v>
      </c>
      <c r="D82" s="193" t="s">
        <v>682</v>
      </c>
      <c r="E82" s="204">
        <f>'Parish Department Summary'!E82+School!E82</f>
        <v>0</v>
      </c>
      <c r="F82" s="204">
        <f>'Parish Department Summary'!F82+School!F82</f>
        <v>0</v>
      </c>
      <c r="G82" s="204">
        <f>'Parish Department Summary'!G82+School!G82</f>
        <v>0</v>
      </c>
      <c r="H82" s="204">
        <f>'Parish Department Summary'!H82+School!H82</f>
        <v>0</v>
      </c>
      <c r="I82" s="49"/>
      <c r="J82" s="196"/>
      <c r="K82" s="32"/>
      <c r="L82" s="196"/>
      <c r="M82" s="196"/>
      <c r="N82" s="197"/>
      <c r="O82" s="204">
        <f>'Parish Department Summary'!O82+School!O82</f>
        <v>0</v>
      </c>
      <c r="P82" s="273">
        <f t="shared" si="82"/>
        <v>0</v>
      </c>
      <c r="Q82" s="275">
        <f t="shared" si="79"/>
        <v>0</v>
      </c>
      <c r="R82" s="29">
        <f t="shared" si="83"/>
        <v>0</v>
      </c>
      <c r="S82" s="275">
        <f t="shared" si="80"/>
        <v>0</v>
      </c>
      <c r="T82" s="739"/>
      <c r="U82" s="740"/>
      <c r="W82" s="200"/>
      <c r="X82" s="204">
        <f>'Parish Department Summary'!X82+School!X82</f>
        <v>0</v>
      </c>
      <c r="Y82" s="204">
        <f>'Parish Department Summary'!Y82+School!Y82</f>
        <v>0</v>
      </c>
      <c r="Z82" s="204">
        <f>'Parish Department Summary'!Z82+School!Z82</f>
        <v>0</v>
      </c>
      <c r="AA82" s="204">
        <f>'Parish Department Summary'!AA82+School!AA82</f>
        <v>0</v>
      </c>
      <c r="AB82" s="204">
        <f>'Parish Department Summary'!AB82+School!AB82</f>
        <v>0</v>
      </c>
      <c r="AC82" s="204">
        <f>'Parish Department Summary'!AC82+School!AC82</f>
        <v>0</v>
      </c>
      <c r="AD82" s="204">
        <f>'Parish Department Summary'!AD82+School!AD82</f>
        <v>0</v>
      </c>
      <c r="AE82" s="204">
        <f>'Parish Department Summary'!AE82+School!AE82</f>
        <v>0</v>
      </c>
      <c r="AF82" s="204">
        <f>'Parish Department Summary'!AF82+School!AF82</f>
        <v>0</v>
      </c>
      <c r="AG82" s="204">
        <f>'Parish Department Summary'!AG82+School!AG82</f>
        <v>0</v>
      </c>
      <c r="AH82" s="204">
        <f>'Parish Department Summary'!AH82+School!AH82</f>
        <v>0</v>
      </c>
      <c r="AI82" s="204">
        <f>'Parish Department Summary'!AI82+School!AI82</f>
        <v>0</v>
      </c>
      <c r="AJ82" s="204">
        <f>'Parish Department Summary'!AJ82+School!AJ82</f>
        <v>0</v>
      </c>
      <c r="AK82" s="195" t="str">
        <f t="shared" si="76"/>
        <v>In Balance</v>
      </c>
    </row>
    <row r="83" spans="2:37" outlineLevel="2" x14ac:dyDescent="0.25">
      <c r="B83" s="172">
        <v>78</v>
      </c>
      <c r="C83" s="192">
        <v>4050.3</v>
      </c>
      <c r="D83" s="193" t="s">
        <v>683</v>
      </c>
      <c r="E83" s="204">
        <f>'Parish Department Summary'!E83+School!E83</f>
        <v>0</v>
      </c>
      <c r="F83" s="204">
        <f>'Parish Department Summary'!F83+School!F83</f>
        <v>0</v>
      </c>
      <c r="G83" s="204">
        <f>'Parish Department Summary'!G83+School!G83</f>
        <v>0</v>
      </c>
      <c r="H83" s="204">
        <f>'Parish Department Summary'!H83+School!H83</f>
        <v>0</v>
      </c>
      <c r="I83" s="49"/>
      <c r="J83" s="196"/>
      <c r="K83" s="32"/>
      <c r="L83" s="196"/>
      <c r="M83" s="196"/>
      <c r="N83" s="197"/>
      <c r="O83" s="204">
        <f>'Parish Department Summary'!O83+School!O83</f>
        <v>0</v>
      </c>
      <c r="P83" s="273">
        <f t="shared" si="82"/>
        <v>0</v>
      </c>
      <c r="Q83" s="275">
        <f t="shared" si="79"/>
        <v>0</v>
      </c>
      <c r="R83" s="29">
        <f t="shared" si="83"/>
        <v>0</v>
      </c>
      <c r="S83" s="275">
        <f t="shared" si="80"/>
        <v>0</v>
      </c>
      <c r="T83" s="739"/>
      <c r="U83" s="740"/>
      <c r="W83" s="200"/>
      <c r="X83" s="204">
        <f>'Parish Department Summary'!X83+School!X83</f>
        <v>0</v>
      </c>
      <c r="Y83" s="204">
        <f>'Parish Department Summary'!Y83+School!Y83</f>
        <v>0</v>
      </c>
      <c r="Z83" s="204">
        <f>'Parish Department Summary'!Z83+School!Z83</f>
        <v>0</v>
      </c>
      <c r="AA83" s="204">
        <f>'Parish Department Summary'!AA83+School!AA83</f>
        <v>0</v>
      </c>
      <c r="AB83" s="204">
        <f>'Parish Department Summary'!AB83+School!AB83</f>
        <v>0</v>
      </c>
      <c r="AC83" s="204">
        <f>'Parish Department Summary'!AC83+School!AC83</f>
        <v>0</v>
      </c>
      <c r="AD83" s="204">
        <f>'Parish Department Summary'!AD83+School!AD83</f>
        <v>0</v>
      </c>
      <c r="AE83" s="204">
        <f>'Parish Department Summary'!AE83+School!AE83</f>
        <v>0</v>
      </c>
      <c r="AF83" s="204">
        <f>'Parish Department Summary'!AF83+School!AF83</f>
        <v>0</v>
      </c>
      <c r="AG83" s="204">
        <f>'Parish Department Summary'!AG83+School!AG83</f>
        <v>0</v>
      </c>
      <c r="AH83" s="204">
        <f>'Parish Department Summary'!AH83+School!AH83</f>
        <v>0</v>
      </c>
      <c r="AI83" s="204">
        <f>'Parish Department Summary'!AI83+School!AI83</f>
        <v>0</v>
      </c>
      <c r="AJ83" s="204">
        <f>'Parish Department Summary'!AJ83+School!AJ83</f>
        <v>0</v>
      </c>
      <c r="AK83" s="195" t="str">
        <f t="shared" si="76"/>
        <v>In Balance</v>
      </c>
    </row>
    <row r="84" spans="2:37" outlineLevel="2" x14ac:dyDescent="0.25">
      <c r="B84" s="172">
        <v>79</v>
      </c>
      <c r="C84" s="234">
        <v>4050</v>
      </c>
      <c r="D84" s="235" t="s">
        <v>643</v>
      </c>
      <c r="E84" s="40">
        <f>SUM(E81:E83)</f>
        <v>0</v>
      </c>
      <c r="F84" s="40">
        <f>SUM(F81:F83)</f>
        <v>0</v>
      </c>
      <c r="G84" s="40">
        <f>SUM(G81:G83)</f>
        <v>0</v>
      </c>
      <c r="H84" s="40">
        <f>IFERROR(($G84/'FY 2026-27 Budget Summary'!$F$8)*12, 0)</f>
        <v>0</v>
      </c>
      <c r="I84" s="45"/>
      <c r="J84" s="48"/>
      <c r="K84" s="46"/>
      <c r="L84" s="40"/>
      <c r="M84" s="40"/>
      <c r="N84" s="237"/>
      <c r="O84" s="40">
        <f>SUM(O81:O83)</f>
        <v>0</v>
      </c>
      <c r="P84" s="40">
        <f>SUM(P81:P83)</f>
        <v>0</v>
      </c>
      <c r="Q84" s="46">
        <f t="shared" si="79"/>
        <v>0</v>
      </c>
      <c r="R84" s="40">
        <f>SUM(R81:R83)</f>
        <v>0</v>
      </c>
      <c r="S84" s="46">
        <f t="shared" si="80"/>
        <v>0</v>
      </c>
      <c r="T84" s="235"/>
      <c r="U84" s="238"/>
      <c r="W84" s="239"/>
      <c r="X84" s="240">
        <f>SUM(X81:X83)</f>
        <v>0</v>
      </c>
      <c r="Y84" s="240">
        <f t="shared" ref="Y84:AJ84" si="84">SUM(Y81:Y83)</f>
        <v>0</v>
      </c>
      <c r="Z84" s="240">
        <f t="shared" si="84"/>
        <v>0</v>
      </c>
      <c r="AA84" s="240">
        <f t="shared" si="84"/>
        <v>0</v>
      </c>
      <c r="AB84" s="240">
        <f t="shared" si="84"/>
        <v>0</v>
      </c>
      <c r="AC84" s="240">
        <f t="shared" si="84"/>
        <v>0</v>
      </c>
      <c r="AD84" s="240">
        <f>SUM(AD81:AD83)</f>
        <v>0</v>
      </c>
      <c r="AE84" s="240">
        <f t="shared" si="84"/>
        <v>0</v>
      </c>
      <c r="AF84" s="240">
        <f t="shared" si="84"/>
        <v>0</v>
      </c>
      <c r="AG84" s="240">
        <f t="shared" si="84"/>
        <v>0</v>
      </c>
      <c r="AH84" s="240">
        <f t="shared" si="84"/>
        <v>0</v>
      </c>
      <c r="AI84" s="240">
        <f t="shared" si="84"/>
        <v>0</v>
      </c>
      <c r="AJ84" s="240">
        <f t="shared" si="84"/>
        <v>0</v>
      </c>
      <c r="AK84" s="241" t="str">
        <f t="shared" si="76"/>
        <v>In Balance</v>
      </c>
    </row>
    <row r="85" spans="2:37" outlineLevel="2" x14ac:dyDescent="0.25">
      <c r="B85" s="172">
        <v>80</v>
      </c>
      <c r="C85" s="192">
        <v>4060</v>
      </c>
      <c r="D85" s="193" t="s">
        <v>642</v>
      </c>
      <c r="E85" s="204">
        <f>'Parish Department Summary'!E85+School!E85</f>
        <v>0</v>
      </c>
      <c r="F85" s="204">
        <f>'Parish Department Summary'!F85+School!F85</f>
        <v>0</v>
      </c>
      <c r="G85" s="204">
        <f>'Parish Department Summary'!G85+School!G85</f>
        <v>0</v>
      </c>
      <c r="H85" s="204">
        <f>'Parish Department Summary'!H85+School!H85</f>
        <v>0</v>
      </c>
      <c r="I85" s="49"/>
      <c r="J85" s="196"/>
      <c r="K85" s="32"/>
      <c r="L85" s="196"/>
      <c r="M85" s="196"/>
      <c r="N85" s="197"/>
      <c r="O85" s="204">
        <f>'Parish Department Summary'!O85+School!O85</f>
        <v>0</v>
      </c>
      <c r="P85" s="273">
        <f t="shared" ref="P85:P89" si="85">ROUND(($O85-$H85),0)</f>
        <v>0</v>
      </c>
      <c r="Q85" s="275">
        <f t="shared" si="79"/>
        <v>0</v>
      </c>
      <c r="R85" s="29">
        <f t="shared" ref="R85:R89" si="86">ROUND(($O85-$F85),0)</f>
        <v>0</v>
      </c>
      <c r="S85" s="275">
        <f t="shared" si="80"/>
        <v>0</v>
      </c>
      <c r="T85" s="739"/>
      <c r="U85" s="740"/>
      <c r="W85" s="200"/>
      <c r="X85" s="204">
        <f>'Parish Department Summary'!X85+School!X85</f>
        <v>0</v>
      </c>
      <c r="Y85" s="204">
        <f>'Parish Department Summary'!Y85+School!Y85</f>
        <v>0</v>
      </c>
      <c r="Z85" s="204">
        <f>'Parish Department Summary'!Z85+School!Z85</f>
        <v>0</v>
      </c>
      <c r="AA85" s="204">
        <f>'Parish Department Summary'!AA85+School!AA85</f>
        <v>0</v>
      </c>
      <c r="AB85" s="204">
        <f>'Parish Department Summary'!AB85+School!AB85</f>
        <v>0</v>
      </c>
      <c r="AC85" s="204">
        <f>'Parish Department Summary'!AC85+School!AC85</f>
        <v>0</v>
      </c>
      <c r="AD85" s="204">
        <f>'Parish Department Summary'!AD85+School!AD85</f>
        <v>0</v>
      </c>
      <c r="AE85" s="204">
        <f>'Parish Department Summary'!AE85+School!AE85</f>
        <v>0</v>
      </c>
      <c r="AF85" s="204">
        <f>'Parish Department Summary'!AF85+School!AF85</f>
        <v>0</v>
      </c>
      <c r="AG85" s="204">
        <f>'Parish Department Summary'!AG85+School!AG85</f>
        <v>0</v>
      </c>
      <c r="AH85" s="204">
        <f>'Parish Department Summary'!AH85+School!AH85</f>
        <v>0</v>
      </c>
      <c r="AI85" s="204">
        <f>'Parish Department Summary'!AI85+School!AI85</f>
        <v>0</v>
      </c>
      <c r="AJ85" s="204">
        <f>'Parish Department Summary'!AJ85+School!AJ85</f>
        <v>0</v>
      </c>
      <c r="AK85" s="195" t="str">
        <f t="shared" si="76"/>
        <v>In Balance</v>
      </c>
    </row>
    <row r="86" spans="2:37" outlineLevel="2" x14ac:dyDescent="0.25">
      <c r="B86" s="172">
        <v>81</v>
      </c>
      <c r="C86" s="192">
        <v>4080</v>
      </c>
      <c r="D86" s="193" t="s">
        <v>641</v>
      </c>
      <c r="E86" s="204">
        <f>'Parish Department Summary'!E86+School!E86</f>
        <v>0</v>
      </c>
      <c r="F86" s="204">
        <f>'Parish Department Summary'!F86+School!F86</f>
        <v>0</v>
      </c>
      <c r="G86" s="204">
        <f>'Parish Department Summary'!G86+School!G86</f>
        <v>0</v>
      </c>
      <c r="H86" s="204">
        <f>'Parish Department Summary'!H86+School!H86</f>
        <v>0</v>
      </c>
      <c r="I86" s="49"/>
      <c r="J86" s="196"/>
      <c r="K86" s="32"/>
      <c r="L86" s="196"/>
      <c r="M86" s="196"/>
      <c r="N86" s="197"/>
      <c r="O86" s="204">
        <f>'Parish Department Summary'!O86+School!O86</f>
        <v>0</v>
      </c>
      <c r="P86" s="273">
        <f t="shared" si="85"/>
        <v>0</v>
      </c>
      <c r="Q86" s="275">
        <f t="shared" si="79"/>
        <v>0</v>
      </c>
      <c r="R86" s="29">
        <f t="shared" si="86"/>
        <v>0</v>
      </c>
      <c r="S86" s="275">
        <f t="shared" si="80"/>
        <v>0</v>
      </c>
      <c r="T86" s="739"/>
      <c r="U86" s="740"/>
      <c r="W86" s="200"/>
      <c r="X86" s="204">
        <f>'Parish Department Summary'!X86+School!X86</f>
        <v>0</v>
      </c>
      <c r="Y86" s="204">
        <f>'Parish Department Summary'!Y86+School!Y86</f>
        <v>0</v>
      </c>
      <c r="Z86" s="204">
        <f>'Parish Department Summary'!Z86+School!Z86</f>
        <v>0</v>
      </c>
      <c r="AA86" s="204">
        <f>'Parish Department Summary'!AA86+School!AA86</f>
        <v>0</v>
      </c>
      <c r="AB86" s="204">
        <f>'Parish Department Summary'!AB86+School!AB86</f>
        <v>0</v>
      </c>
      <c r="AC86" s="204">
        <f>'Parish Department Summary'!AC86+School!AC86</f>
        <v>0</v>
      </c>
      <c r="AD86" s="204">
        <f>'Parish Department Summary'!AD86+School!AD86</f>
        <v>0</v>
      </c>
      <c r="AE86" s="204">
        <f>'Parish Department Summary'!AE86+School!AE86</f>
        <v>0</v>
      </c>
      <c r="AF86" s="204">
        <f>'Parish Department Summary'!AF86+School!AF86</f>
        <v>0</v>
      </c>
      <c r="AG86" s="204">
        <f>'Parish Department Summary'!AG86+School!AG86</f>
        <v>0</v>
      </c>
      <c r="AH86" s="204">
        <f>'Parish Department Summary'!AH86+School!AH86</f>
        <v>0</v>
      </c>
      <c r="AI86" s="204">
        <f>'Parish Department Summary'!AI86+School!AI86</f>
        <v>0</v>
      </c>
      <c r="AJ86" s="204">
        <f>'Parish Department Summary'!AJ86+School!AJ86</f>
        <v>0</v>
      </c>
      <c r="AK86" s="195" t="str">
        <f t="shared" si="76"/>
        <v>In Balance</v>
      </c>
    </row>
    <row r="87" spans="2:37" outlineLevel="2" x14ac:dyDescent="0.25">
      <c r="B87" s="172">
        <v>82</v>
      </c>
      <c r="C87" s="192">
        <v>4090</v>
      </c>
      <c r="D87" s="193" t="s">
        <v>640</v>
      </c>
      <c r="E87" s="204">
        <f>'Parish Department Summary'!E87+School!E87</f>
        <v>0</v>
      </c>
      <c r="F87" s="204">
        <f>'Parish Department Summary'!F87+School!F87</f>
        <v>0</v>
      </c>
      <c r="G87" s="204">
        <f>'Parish Department Summary'!G87+School!G87</f>
        <v>0</v>
      </c>
      <c r="H87" s="204">
        <f>'Parish Department Summary'!H87+School!H87</f>
        <v>0</v>
      </c>
      <c r="I87" s="49"/>
      <c r="J87" s="196"/>
      <c r="K87" s="32"/>
      <c r="L87" s="196"/>
      <c r="M87" s="196"/>
      <c r="N87" s="197"/>
      <c r="O87" s="204">
        <f>'Parish Department Summary'!O87+School!O87</f>
        <v>0</v>
      </c>
      <c r="P87" s="273">
        <f t="shared" si="85"/>
        <v>0</v>
      </c>
      <c r="Q87" s="275">
        <f t="shared" si="79"/>
        <v>0</v>
      </c>
      <c r="R87" s="29">
        <f t="shared" si="86"/>
        <v>0</v>
      </c>
      <c r="S87" s="275">
        <f t="shared" si="80"/>
        <v>0</v>
      </c>
      <c r="T87" s="739"/>
      <c r="U87" s="740"/>
      <c r="W87" s="200"/>
      <c r="X87" s="204">
        <f>'Parish Department Summary'!X87+School!X87</f>
        <v>0</v>
      </c>
      <c r="Y87" s="204">
        <f>'Parish Department Summary'!Y87+School!Y87</f>
        <v>0</v>
      </c>
      <c r="Z87" s="204">
        <f>'Parish Department Summary'!Z87+School!Z87</f>
        <v>0</v>
      </c>
      <c r="AA87" s="204">
        <f>'Parish Department Summary'!AA87+School!AA87</f>
        <v>0</v>
      </c>
      <c r="AB87" s="204">
        <f>'Parish Department Summary'!AB87+School!AB87</f>
        <v>0</v>
      </c>
      <c r="AC87" s="204">
        <f>'Parish Department Summary'!AC87+School!AC87</f>
        <v>0</v>
      </c>
      <c r="AD87" s="204">
        <f>'Parish Department Summary'!AD87+School!AD87</f>
        <v>0</v>
      </c>
      <c r="AE87" s="204">
        <f>'Parish Department Summary'!AE87+School!AE87</f>
        <v>0</v>
      </c>
      <c r="AF87" s="204">
        <f>'Parish Department Summary'!AF87+School!AF87</f>
        <v>0</v>
      </c>
      <c r="AG87" s="204">
        <f>'Parish Department Summary'!AG87+School!AG87</f>
        <v>0</v>
      </c>
      <c r="AH87" s="204">
        <f>'Parish Department Summary'!AH87+School!AH87</f>
        <v>0</v>
      </c>
      <c r="AI87" s="204">
        <f>'Parish Department Summary'!AI87+School!AI87</f>
        <v>0</v>
      </c>
      <c r="AJ87" s="204">
        <f>'Parish Department Summary'!AJ87+School!AJ87</f>
        <v>0</v>
      </c>
      <c r="AK87" s="195" t="str">
        <f t="shared" si="76"/>
        <v>In Balance</v>
      </c>
    </row>
    <row r="88" spans="2:37" outlineLevel="2" x14ac:dyDescent="0.25">
      <c r="B88" s="172">
        <v>83</v>
      </c>
      <c r="C88" s="192">
        <v>4110</v>
      </c>
      <c r="D88" s="193" t="s">
        <v>639</v>
      </c>
      <c r="E88" s="204">
        <f>'Parish Department Summary'!E88+School!E88</f>
        <v>0</v>
      </c>
      <c r="F88" s="204">
        <f>'Parish Department Summary'!F88+School!F88</f>
        <v>0</v>
      </c>
      <c r="G88" s="204">
        <f>'Parish Department Summary'!G88+School!G88</f>
        <v>0</v>
      </c>
      <c r="H88" s="204">
        <f>'Parish Department Summary'!H88+School!H88</f>
        <v>0</v>
      </c>
      <c r="I88" s="49"/>
      <c r="J88" s="196"/>
      <c r="K88" s="32"/>
      <c r="L88" s="196"/>
      <c r="M88" s="196"/>
      <c r="N88" s="197"/>
      <c r="O88" s="204">
        <f>'Parish Department Summary'!O88+School!O88</f>
        <v>0</v>
      </c>
      <c r="P88" s="273">
        <f t="shared" si="85"/>
        <v>0</v>
      </c>
      <c r="Q88" s="275">
        <f t="shared" si="79"/>
        <v>0</v>
      </c>
      <c r="R88" s="29">
        <f t="shared" si="86"/>
        <v>0</v>
      </c>
      <c r="S88" s="275">
        <f t="shared" si="80"/>
        <v>0</v>
      </c>
      <c r="T88" s="739"/>
      <c r="U88" s="740"/>
      <c r="W88" s="200"/>
      <c r="X88" s="204">
        <f>'Parish Department Summary'!X88+School!X88</f>
        <v>0</v>
      </c>
      <c r="Y88" s="204">
        <f>'Parish Department Summary'!Y88+School!Y88</f>
        <v>0</v>
      </c>
      <c r="Z88" s="204">
        <f>'Parish Department Summary'!Z88+School!Z88</f>
        <v>0</v>
      </c>
      <c r="AA88" s="204">
        <f>'Parish Department Summary'!AA88+School!AA88</f>
        <v>0</v>
      </c>
      <c r="AB88" s="204">
        <f>'Parish Department Summary'!AB88+School!AB88</f>
        <v>0</v>
      </c>
      <c r="AC88" s="204">
        <f>'Parish Department Summary'!AC88+School!AC88</f>
        <v>0</v>
      </c>
      <c r="AD88" s="204">
        <f>'Parish Department Summary'!AD88+School!AD88</f>
        <v>0</v>
      </c>
      <c r="AE88" s="204">
        <f>'Parish Department Summary'!AE88+School!AE88</f>
        <v>0</v>
      </c>
      <c r="AF88" s="204">
        <f>'Parish Department Summary'!AF88+School!AF88</f>
        <v>0</v>
      </c>
      <c r="AG88" s="204">
        <f>'Parish Department Summary'!AG88+School!AG88</f>
        <v>0</v>
      </c>
      <c r="AH88" s="204">
        <f>'Parish Department Summary'!AH88+School!AH88</f>
        <v>0</v>
      </c>
      <c r="AI88" s="204">
        <f>'Parish Department Summary'!AI88+School!AI88</f>
        <v>0</v>
      </c>
      <c r="AJ88" s="204">
        <f>'Parish Department Summary'!AJ88+School!AJ88</f>
        <v>0</v>
      </c>
      <c r="AK88" s="195" t="str">
        <f t="shared" si="76"/>
        <v>In Balance</v>
      </c>
    </row>
    <row r="89" spans="2:37" outlineLevel="2" x14ac:dyDescent="0.25">
      <c r="B89" s="172">
        <v>84</v>
      </c>
      <c r="C89" s="192">
        <v>4190</v>
      </c>
      <c r="D89" s="193" t="s">
        <v>931</v>
      </c>
      <c r="E89" s="204">
        <f>'Parish Department Summary'!E89+School!E89</f>
        <v>0</v>
      </c>
      <c r="F89" s="204">
        <f>'Parish Department Summary'!F89+School!F89</f>
        <v>0</v>
      </c>
      <c r="G89" s="204">
        <f>'Parish Department Summary'!G89+School!G89</f>
        <v>0</v>
      </c>
      <c r="H89" s="204">
        <f>'Parish Department Summary'!H89+School!H89</f>
        <v>0</v>
      </c>
      <c r="I89" s="49"/>
      <c r="J89" s="196"/>
      <c r="K89" s="32"/>
      <c r="L89" s="196"/>
      <c r="M89" s="196"/>
      <c r="N89" s="197"/>
      <c r="O89" s="204">
        <f>'Parish Department Summary'!O89+School!O89</f>
        <v>0</v>
      </c>
      <c r="P89" s="273">
        <f t="shared" si="85"/>
        <v>0</v>
      </c>
      <c r="Q89" s="275">
        <f t="shared" si="79"/>
        <v>0</v>
      </c>
      <c r="R89" s="29">
        <f t="shared" si="86"/>
        <v>0</v>
      </c>
      <c r="S89" s="275">
        <f t="shared" si="80"/>
        <v>0</v>
      </c>
      <c r="T89" s="739"/>
      <c r="U89" s="740"/>
      <c r="W89" s="200"/>
      <c r="X89" s="204">
        <f>'Parish Department Summary'!X89+School!X89</f>
        <v>0</v>
      </c>
      <c r="Y89" s="204">
        <f>'Parish Department Summary'!Y89+School!Y89</f>
        <v>0</v>
      </c>
      <c r="Z89" s="204">
        <f>'Parish Department Summary'!Z89+School!Z89</f>
        <v>0</v>
      </c>
      <c r="AA89" s="204">
        <f>'Parish Department Summary'!AA89+School!AA89</f>
        <v>0</v>
      </c>
      <c r="AB89" s="204">
        <f>'Parish Department Summary'!AB89+School!AB89</f>
        <v>0</v>
      </c>
      <c r="AC89" s="204">
        <f>'Parish Department Summary'!AC89+School!AC89</f>
        <v>0</v>
      </c>
      <c r="AD89" s="204">
        <f>'Parish Department Summary'!AD89+School!AD89</f>
        <v>0</v>
      </c>
      <c r="AE89" s="204">
        <f>'Parish Department Summary'!AE89+School!AE89</f>
        <v>0</v>
      </c>
      <c r="AF89" s="204">
        <f>'Parish Department Summary'!AF89+School!AF89</f>
        <v>0</v>
      </c>
      <c r="AG89" s="204">
        <f>'Parish Department Summary'!AG89+School!AG89</f>
        <v>0</v>
      </c>
      <c r="AH89" s="204">
        <f>'Parish Department Summary'!AH89+School!AH89</f>
        <v>0</v>
      </c>
      <c r="AI89" s="204">
        <f>'Parish Department Summary'!AI89+School!AI89</f>
        <v>0</v>
      </c>
      <c r="AJ89" s="204">
        <f>'Parish Department Summary'!AJ89+School!AJ89</f>
        <v>0</v>
      </c>
      <c r="AK89" s="195" t="str">
        <f t="shared" si="76"/>
        <v>In Balance</v>
      </c>
    </row>
    <row r="90" spans="2:37" s="208" customFormat="1" outlineLevel="1" x14ac:dyDescent="0.2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c r="M90" s="34"/>
      <c r="N90" s="37"/>
      <c r="O90" s="34">
        <f>O78+SUM(O79:O80)+O84+SUM(O85:O89)</f>
        <v>0</v>
      </c>
      <c r="P90" s="34">
        <f>P78+SUM(P79:P80)+P84+SUM(P85:P89)</f>
        <v>0</v>
      </c>
      <c r="Q90" s="36">
        <f t="shared" si="79"/>
        <v>0</v>
      </c>
      <c r="R90" s="34">
        <f>R78+SUM(R79:R80)+R84+SUM(R85:R89)</f>
        <v>0</v>
      </c>
      <c r="S90" s="36">
        <f t="shared" si="80"/>
        <v>0</v>
      </c>
      <c r="T90" s="206"/>
      <c r="U90" s="207"/>
      <c r="W90" s="209"/>
      <c r="X90" s="34">
        <f t="shared" ref="X90:AJ90" si="87">X78+SUM(X79:X80)+X84+SUM(X85:X89)</f>
        <v>0</v>
      </c>
      <c r="Y90" s="34">
        <f t="shared" si="87"/>
        <v>0</v>
      </c>
      <c r="Z90" s="34">
        <f t="shared" si="87"/>
        <v>0</v>
      </c>
      <c r="AA90" s="34">
        <f t="shared" si="87"/>
        <v>0</v>
      </c>
      <c r="AB90" s="34">
        <f t="shared" si="87"/>
        <v>0</v>
      </c>
      <c r="AC90" s="34">
        <f t="shared" si="87"/>
        <v>0</v>
      </c>
      <c r="AD90" s="34">
        <f t="shared" si="87"/>
        <v>0</v>
      </c>
      <c r="AE90" s="34">
        <f t="shared" si="87"/>
        <v>0</v>
      </c>
      <c r="AF90" s="34">
        <f t="shared" si="87"/>
        <v>0</v>
      </c>
      <c r="AG90" s="34">
        <f t="shared" si="87"/>
        <v>0</v>
      </c>
      <c r="AH90" s="34">
        <f t="shared" si="87"/>
        <v>0</v>
      </c>
      <c r="AI90" s="34">
        <f t="shared" si="87"/>
        <v>0</v>
      </c>
      <c r="AJ90" s="34">
        <f t="shared" si="87"/>
        <v>0</v>
      </c>
      <c r="AK90" s="210" t="str">
        <f t="shared" si="76"/>
        <v>In Balance</v>
      </c>
    </row>
    <row r="91" spans="2:37" outlineLevel="2" x14ac:dyDescent="0.2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25">
      <c r="B92" s="172">
        <v>87</v>
      </c>
      <c r="C92" s="192">
        <v>4210</v>
      </c>
      <c r="D92" s="193" t="s">
        <v>884</v>
      </c>
      <c r="E92" s="204">
        <f>'Parish Department Summary'!E92+School!E92</f>
        <v>0</v>
      </c>
      <c r="F92" s="204">
        <f>'Parish Department Summary'!F92+School!F92</f>
        <v>0</v>
      </c>
      <c r="G92" s="204">
        <f>'Parish Department Summary'!G92+School!G92</f>
        <v>0</v>
      </c>
      <c r="H92" s="204">
        <f>'Parish Department Summary'!H92+School!H92</f>
        <v>0</v>
      </c>
      <c r="I92" s="49"/>
      <c r="J92" s="196"/>
      <c r="K92" s="32"/>
      <c r="L92" s="196"/>
      <c r="M92" s="196"/>
      <c r="N92" s="197"/>
      <c r="O92" s="204">
        <f>'Parish Department Summary'!O92+School!O92</f>
        <v>0</v>
      </c>
      <c r="P92" s="273">
        <f t="shared" ref="P92:P102" si="88">ROUND(($O92-$H92),0)</f>
        <v>0</v>
      </c>
      <c r="Q92" s="275">
        <f t="shared" ref="Q92:Q103" si="89">IFERROR(P92/H92, 0)</f>
        <v>0</v>
      </c>
      <c r="R92" s="29">
        <f t="shared" ref="R92:R102" si="90">ROUND(($O92-$F92),0)</f>
        <v>0</v>
      </c>
      <c r="S92" s="275">
        <f t="shared" ref="S92:S103" si="91">IFERROR(R92/F92, 0)</f>
        <v>0</v>
      </c>
      <c r="T92" s="739"/>
      <c r="U92" s="740"/>
      <c r="W92" s="200"/>
      <c r="X92" s="204">
        <f>'Parish Department Summary'!X92+School!X92</f>
        <v>0</v>
      </c>
      <c r="Y92" s="204">
        <f>'Parish Department Summary'!Y92+School!Y92</f>
        <v>0</v>
      </c>
      <c r="Z92" s="204">
        <f>'Parish Department Summary'!Z92+School!Z92</f>
        <v>0</v>
      </c>
      <c r="AA92" s="204">
        <f>'Parish Department Summary'!AA92+School!AA92</f>
        <v>0</v>
      </c>
      <c r="AB92" s="204">
        <f>'Parish Department Summary'!AB92+School!AB92</f>
        <v>0</v>
      </c>
      <c r="AC92" s="204">
        <f>'Parish Department Summary'!AC92+School!AC92</f>
        <v>0</v>
      </c>
      <c r="AD92" s="204">
        <f>'Parish Department Summary'!AD92+School!AD92</f>
        <v>0</v>
      </c>
      <c r="AE92" s="204">
        <f>'Parish Department Summary'!AE92+School!AE92</f>
        <v>0</v>
      </c>
      <c r="AF92" s="204">
        <f>'Parish Department Summary'!AF92+School!AF92</f>
        <v>0</v>
      </c>
      <c r="AG92" s="204">
        <f>'Parish Department Summary'!AG92+School!AG92</f>
        <v>0</v>
      </c>
      <c r="AH92" s="204">
        <f>'Parish Department Summary'!AH92+School!AH92</f>
        <v>0</v>
      </c>
      <c r="AI92" s="204">
        <f>'Parish Department Summary'!AI92+School!AI92</f>
        <v>0</v>
      </c>
      <c r="AJ92" s="204">
        <f>'Parish Department Summary'!AJ92+School!AJ92</f>
        <v>0</v>
      </c>
      <c r="AK92" s="195" t="str">
        <f t="shared" ref="AK92:AK103" si="92">IF(AJ92=O92,"In Balance",CONCATENATE("Out of Balance by $",AJ92-O92))</f>
        <v>In Balance</v>
      </c>
    </row>
    <row r="93" spans="2:37" outlineLevel="2" x14ac:dyDescent="0.25">
      <c r="B93" s="172">
        <v>88</v>
      </c>
      <c r="C93" s="192">
        <v>4220</v>
      </c>
      <c r="D93" s="193" t="s">
        <v>637</v>
      </c>
      <c r="E93" s="204">
        <f>'Parish Department Summary'!E93+School!E93</f>
        <v>0</v>
      </c>
      <c r="F93" s="204">
        <f>'Parish Department Summary'!F93+School!F93</f>
        <v>0</v>
      </c>
      <c r="G93" s="204">
        <f>'Parish Department Summary'!G93+School!G93</f>
        <v>0</v>
      </c>
      <c r="H93" s="204">
        <f>'Parish Department Summary'!H93+School!H93</f>
        <v>0</v>
      </c>
      <c r="I93" s="49"/>
      <c r="J93" s="196"/>
      <c r="K93" s="32"/>
      <c r="L93" s="196"/>
      <c r="M93" s="196"/>
      <c r="N93" s="197"/>
      <c r="O93" s="204">
        <f>'Parish Department Summary'!O93+School!O93</f>
        <v>0</v>
      </c>
      <c r="P93" s="273">
        <f t="shared" si="88"/>
        <v>0</v>
      </c>
      <c r="Q93" s="275">
        <f t="shared" si="89"/>
        <v>0</v>
      </c>
      <c r="R93" s="29">
        <f t="shared" si="90"/>
        <v>0</v>
      </c>
      <c r="S93" s="275">
        <f t="shared" si="91"/>
        <v>0</v>
      </c>
      <c r="T93" s="739"/>
      <c r="U93" s="740"/>
      <c r="W93" s="200"/>
      <c r="X93" s="204">
        <f>'Parish Department Summary'!X93+School!X93</f>
        <v>0</v>
      </c>
      <c r="Y93" s="204">
        <f>'Parish Department Summary'!Y93+School!Y93</f>
        <v>0</v>
      </c>
      <c r="Z93" s="204">
        <f>'Parish Department Summary'!Z93+School!Z93</f>
        <v>0</v>
      </c>
      <c r="AA93" s="204">
        <f>'Parish Department Summary'!AA93+School!AA93</f>
        <v>0</v>
      </c>
      <c r="AB93" s="204">
        <f>'Parish Department Summary'!AB93+School!AB93</f>
        <v>0</v>
      </c>
      <c r="AC93" s="204">
        <f>'Parish Department Summary'!AC93+School!AC93</f>
        <v>0</v>
      </c>
      <c r="AD93" s="204">
        <f>'Parish Department Summary'!AD93+School!AD93</f>
        <v>0</v>
      </c>
      <c r="AE93" s="204">
        <f>'Parish Department Summary'!AE93+School!AE93</f>
        <v>0</v>
      </c>
      <c r="AF93" s="204">
        <f>'Parish Department Summary'!AF93+School!AF93</f>
        <v>0</v>
      </c>
      <c r="AG93" s="204">
        <f>'Parish Department Summary'!AG93+School!AG93</f>
        <v>0</v>
      </c>
      <c r="AH93" s="204">
        <f>'Parish Department Summary'!AH93+School!AH93</f>
        <v>0</v>
      </c>
      <c r="AI93" s="204">
        <f>'Parish Department Summary'!AI93+School!AI93</f>
        <v>0</v>
      </c>
      <c r="AJ93" s="204">
        <f>'Parish Department Summary'!AJ93+School!AJ93</f>
        <v>0</v>
      </c>
      <c r="AK93" s="195" t="str">
        <f t="shared" si="92"/>
        <v>In Balance</v>
      </c>
    </row>
    <row r="94" spans="2:37" outlineLevel="2" x14ac:dyDescent="0.25">
      <c r="B94" s="172">
        <v>89</v>
      </c>
      <c r="C94" s="192">
        <v>4230</v>
      </c>
      <c r="D94" s="193" t="s">
        <v>883</v>
      </c>
      <c r="E94" s="204">
        <f>'Parish Department Summary'!E94+School!E94</f>
        <v>0</v>
      </c>
      <c r="F94" s="204">
        <f>'Parish Department Summary'!F94+School!F94</f>
        <v>0</v>
      </c>
      <c r="G94" s="204">
        <f>'Parish Department Summary'!G94+School!G94</f>
        <v>0</v>
      </c>
      <c r="H94" s="204">
        <f>'Parish Department Summary'!H94+School!H94</f>
        <v>0</v>
      </c>
      <c r="I94" s="49"/>
      <c r="J94" s="196"/>
      <c r="K94" s="32"/>
      <c r="L94" s="196"/>
      <c r="M94" s="196"/>
      <c r="N94" s="197"/>
      <c r="O94" s="204">
        <f>'Parish Department Summary'!O94+School!O94</f>
        <v>0</v>
      </c>
      <c r="P94" s="273">
        <f t="shared" si="88"/>
        <v>0</v>
      </c>
      <c r="Q94" s="275">
        <f t="shared" si="89"/>
        <v>0</v>
      </c>
      <c r="R94" s="29">
        <f t="shared" si="90"/>
        <v>0</v>
      </c>
      <c r="S94" s="275">
        <f t="shared" si="91"/>
        <v>0</v>
      </c>
      <c r="T94" s="739"/>
      <c r="U94" s="740"/>
      <c r="W94" s="200"/>
      <c r="X94" s="204">
        <f>'Parish Department Summary'!X94+School!X94</f>
        <v>0</v>
      </c>
      <c r="Y94" s="204">
        <f>'Parish Department Summary'!Y94+School!Y94</f>
        <v>0</v>
      </c>
      <c r="Z94" s="204">
        <f>'Parish Department Summary'!Z94+School!Z94</f>
        <v>0</v>
      </c>
      <c r="AA94" s="204">
        <f>'Parish Department Summary'!AA94+School!AA94</f>
        <v>0</v>
      </c>
      <c r="AB94" s="204">
        <f>'Parish Department Summary'!AB94+School!AB94</f>
        <v>0</v>
      </c>
      <c r="AC94" s="204">
        <f>'Parish Department Summary'!AC94+School!AC94</f>
        <v>0</v>
      </c>
      <c r="AD94" s="204">
        <f>'Parish Department Summary'!AD94+School!AD94</f>
        <v>0</v>
      </c>
      <c r="AE94" s="204">
        <f>'Parish Department Summary'!AE94+School!AE94</f>
        <v>0</v>
      </c>
      <c r="AF94" s="204">
        <f>'Parish Department Summary'!AF94+School!AF94</f>
        <v>0</v>
      </c>
      <c r="AG94" s="204">
        <f>'Parish Department Summary'!AG94+School!AG94</f>
        <v>0</v>
      </c>
      <c r="AH94" s="204">
        <f>'Parish Department Summary'!AH94+School!AH94</f>
        <v>0</v>
      </c>
      <c r="AI94" s="204">
        <f>'Parish Department Summary'!AI94+School!AI94</f>
        <v>0</v>
      </c>
      <c r="AJ94" s="204">
        <f>'Parish Department Summary'!AJ94+School!AJ94</f>
        <v>0</v>
      </c>
      <c r="AK94" s="195" t="str">
        <f t="shared" si="92"/>
        <v>In Balance</v>
      </c>
    </row>
    <row r="95" spans="2:37" outlineLevel="2" x14ac:dyDescent="0.25">
      <c r="B95" s="172">
        <v>90</v>
      </c>
      <c r="C95" s="192">
        <v>4240</v>
      </c>
      <c r="D95" s="193" t="s">
        <v>636</v>
      </c>
      <c r="E95" s="204">
        <f>'Parish Department Summary'!E95+School!E95</f>
        <v>0</v>
      </c>
      <c r="F95" s="204">
        <f>'Parish Department Summary'!F95+School!F95</f>
        <v>0</v>
      </c>
      <c r="G95" s="204">
        <f>'Parish Department Summary'!G95+School!G95</f>
        <v>0</v>
      </c>
      <c r="H95" s="204">
        <f>'Parish Department Summary'!H95+School!H95</f>
        <v>0</v>
      </c>
      <c r="I95" s="49"/>
      <c r="J95" s="196"/>
      <c r="K95" s="32"/>
      <c r="L95" s="196"/>
      <c r="M95" s="196"/>
      <c r="N95" s="197"/>
      <c r="O95" s="204">
        <f>'Parish Department Summary'!O95+School!O95</f>
        <v>0</v>
      </c>
      <c r="P95" s="273">
        <f t="shared" si="88"/>
        <v>0</v>
      </c>
      <c r="Q95" s="275">
        <f t="shared" si="89"/>
        <v>0</v>
      </c>
      <c r="R95" s="29">
        <f t="shared" si="90"/>
        <v>0</v>
      </c>
      <c r="S95" s="275">
        <f t="shared" si="91"/>
        <v>0</v>
      </c>
      <c r="T95" s="739"/>
      <c r="U95" s="740"/>
      <c r="W95" s="200"/>
      <c r="X95" s="204">
        <f>'Parish Department Summary'!X95+School!X95</f>
        <v>0</v>
      </c>
      <c r="Y95" s="204">
        <f>'Parish Department Summary'!Y95+School!Y95</f>
        <v>0</v>
      </c>
      <c r="Z95" s="204">
        <f>'Parish Department Summary'!Z95+School!Z95</f>
        <v>0</v>
      </c>
      <c r="AA95" s="204">
        <f>'Parish Department Summary'!AA95+School!AA95</f>
        <v>0</v>
      </c>
      <c r="AB95" s="204">
        <f>'Parish Department Summary'!AB95+School!AB95</f>
        <v>0</v>
      </c>
      <c r="AC95" s="204">
        <f>'Parish Department Summary'!AC95+School!AC95</f>
        <v>0</v>
      </c>
      <c r="AD95" s="204">
        <f>'Parish Department Summary'!AD95+School!AD95</f>
        <v>0</v>
      </c>
      <c r="AE95" s="204">
        <f>'Parish Department Summary'!AE95+School!AE95</f>
        <v>0</v>
      </c>
      <c r="AF95" s="204">
        <f>'Parish Department Summary'!AF95+School!AF95</f>
        <v>0</v>
      </c>
      <c r="AG95" s="204">
        <f>'Parish Department Summary'!AG95+School!AG95</f>
        <v>0</v>
      </c>
      <c r="AH95" s="204">
        <f>'Parish Department Summary'!AH95+School!AH95</f>
        <v>0</v>
      </c>
      <c r="AI95" s="204">
        <f>'Parish Department Summary'!AI95+School!AI95</f>
        <v>0</v>
      </c>
      <c r="AJ95" s="204">
        <f>'Parish Department Summary'!AJ95+School!AJ95</f>
        <v>0</v>
      </c>
      <c r="AK95" s="195" t="str">
        <f t="shared" si="92"/>
        <v>In Balance</v>
      </c>
    </row>
    <row r="96" spans="2:37" outlineLevel="2" x14ac:dyDescent="0.25">
      <c r="B96" s="172">
        <v>91</v>
      </c>
      <c r="C96" s="192">
        <v>4250</v>
      </c>
      <c r="D96" s="193" t="s">
        <v>635</v>
      </c>
      <c r="E96" s="204">
        <f>'Parish Department Summary'!E96+School!E96</f>
        <v>0</v>
      </c>
      <c r="F96" s="204">
        <f>'Parish Department Summary'!F96+School!F96</f>
        <v>0</v>
      </c>
      <c r="G96" s="204">
        <f>'Parish Department Summary'!G96+School!G96</f>
        <v>0</v>
      </c>
      <c r="H96" s="204">
        <f>'Parish Department Summary'!H96+School!H96</f>
        <v>0</v>
      </c>
      <c r="I96" s="49"/>
      <c r="J96" s="196"/>
      <c r="K96" s="32"/>
      <c r="L96" s="196"/>
      <c r="M96" s="196"/>
      <c r="N96" s="197"/>
      <c r="O96" s="204">
        <f>'Parish Department Summary'!O96+School!O96</f>
        <v>0</v>
      </c>
      <c r="P96" s="273">
        <f t="shared" si="88"/>
        <v>0</v>
      </c>
      <c r="Q96" s="275">
        <f t="shared" si="89"/>
        <v>0</v>
      </c>
      <c r="R96" s="29">
        <f t="shared" si="90"/>
        <v>0</v>
      </c>
      <c r="S96" s="275">
        <f t="shared" si="91"/>
        <v>0</v>
      </c>
      <c r="T96" s="739"/>
      <c r="U96" s="740"/>
      <c r="W96" s="200"/>
      <c r="X96" s="204">
        <f>'Parish Department Summary'!X96+School!X96</f>
        <v>0</v>
      </c>
      <c r="Y96" s="204">
        <f>'Parish Department Summary'!Y96+School!Y96</f>
        <v>0</v>
      </c>
      <c r="Z96" s="204">
        <f>'Parish Department Summary'!Z96+School!Z96</f>
        <v>0</v>
      </c>
      <c r="AA96" s="204">
        <f>'Parish Department Summary'!AA96+School!AA96</f>
        <v>0</v>
      </c>
      <c r="AB96" s="204">
        <f>'Parish Department Summary'!AB96+School!AB96</f>
        <v>0</v>
      </c>
      <c r="AC96" s="204">
        <f>'Parish Department Summary'!AC96+School!AC96</f>
        <v>0</v>
      </c>
      <c r="AD96" s="204">
        <f>'Parish Department Summary'!AD96+School!AD96</f>
        <v>0</v>
      </c>
      <c r="AE96" s="204">
        <f>'Parish Department Summary'!AE96+School!AE96</f>
        <v>0</v>
      </c>
      <c r="AF96" s="204">
        <f>'Parish Department Summary'!AF96+School!AF96</f>
        <v>0</v>
      </c>
      <c r="AG96" s="204">
        <f>'Parish Department Summary'!AG96+School!AG96</f>
        <v>0</v>
      </c>
      <c r="AH96" s="204">
        <f>'Parish Department Summary'!AH96+School!AH96</f>
        <v>0</v>
      </c>
      <c r="AI96" s="204">
        <f>'Parish Department Summary'!AI96+School!AI96</f>
        <v>0</v>
      </c>
      <c r="AJ96" s="204">
        <f>'Parish Department Summary'!AJ96+School!AJ96</f>
        <v>0</v>
      </c>
      <c r="AK96" s="195" t="str">
        <f t="shared" si="92"/>
        <v>In Balance</v>
      </c>
    </row>
    <row r="97" spans="2:37" outlineLevel="2" x14ac:dyDescent="0.25">
      <c r="B97" s="172">
        <v>92</v>
      </c>
      <c r="C97" s="192">
        <v>4260</v>
      </c>
      <c r="D97" s="193" t="s">
        <v>634</v>
      </c>
      <c r="E97" s="204">
        <f>'Parish Department Summary'!E97+School!E97</f>
        <v>0</v>
      </c>
      <c r="F97" s="204">
        <f>'Parish Department Summary'!F97+School!F97</f>
        <v>0</v>
      </c>
      <c r="G97" s="204">
        <f>'Parish Department Summary'!G97+School!G97</f>
        <v>0</v>
      </c>
      <c r="H97" s="204">
        <f>'Parish Department Summary'!H97+School!H97</f>
        <v>0</v>
      </c>
      <c r="I97" s="49"/>
      <c r="J97" s="196"/>
      <c r="K97" s="32"/>
      <c r="L97" s="196"/>
      <c r="M97" s="196"/>
      <c r="N97" s="197"/>
      <c r="O97" s="204">
        <f>'Parish Department Summary'!O97+School!O97</f>
        <v>0</v>
      </c>
      <c r="P97" s="273">
        <f t="shared" si="88"/>
        <v>0</v>
      </c>
      <c r="Q97" s="275">
        <f t="shared" si="89"/>
        <v>0</v>
      </c>
      <c r="R97" s="29">
        <f t="shared" si="90"/>
        <v>0</v>
      </c>
      <c r="S97" s="275">
        <f t="shared" si="91"/>
        <v>0</v>
      </c>
      <c r="T97" s="739"/>
      <c r="U97" s="740"/>
      <c r="W97" s="200"/>
      <c r="X97" s="204">
        <f>'Parish Department Summary'!X97+School!X97</f>
        <v>0</v>
      </c>
      <c r="Y97" s="204">
        <f>'Parish Department Summary'!Y97+School!Y97</f>
        <v>0</v>
      </c>
      <c r="Z97" s="204">
        <f>'Parish Department Summary'!Z97+School!Z97</f>
        <v>0</v>
      </c>
      <c r="AA97" s="204">
        <f>'Parish Department Summary'!AA97+School!AA97</f>
        <v>0</v>
      </c>
      <c r="AB97" s="204">
        <f>'Parish Department Summary'!AB97+School!AB97</f>
        <v>0</v>
      </c>
      <c r="AC97" s="204">
        <f>'Parish Department Summary'!AC97+School!AC97</f>
        <v>0</v>
      </c>
      <c r="AD97" s="204">
        <f>'Parish Department Summary'!AD97+School!AD97</f>
        <v>0</v>
      </c>
      <c r="AE97" s="204">
        <f>'Parish Department Summary'!AE97+School!AE97</f>
        <v>0</v>
      </c>
      <c r="AF97" s="204">
        <f>'Parish Department Summary'!AF97+School!AF97</f>
        <v>0</v>
      </c>
      <c r="AG97" s="204">
        <f>'Parish Department Summary'!AG97+School!AG97</f>
        <v>0</v>
      </c>
      <c r="AH97" s="204">
        <f>'Parish Department Summary'!AH97+School!AH97</f>
        <v>0</v>
      </c>
      <c r="AI97" s="204">
        <f>'Parish Department Summary'!AI97+School!AI97</f>
        <v>0</v>
      </c>
      <c r="AJ97" s="204">
        <f>'Parish Department Summary'!AJ97+School!AJ97</f>
        <v>0</v>
      </c>
      <c r="AK97" s="195" t="str">
        <f t="shared" si="92"/>
        <v>In Balance</v>
      </c>
    </row>
    <row r="98" spans="2:37" outlineLevel="2" x14ac:dyDescent="0.25">
      <c r="B98" s="172">
        <v>93</v>
      </c>
      <c r="C98" s="192">
        <v>4270</v>
      </c>
      <c r="D98" s="193" t="s">
        <v>633</v>
      </c>
      <c r="E98" s="204">
        <f>'Parish Department Summary'!E98+School!E98</f>
        <v>0</v>
      </c>
      <c r="F98" s="204">
        <f>'Parish Department Summary'!F98+School!F98</f>
        <v>0</v>
      </c>
      <c r="G98" s="204">
        <f>'Parish Department Summary'!G98+School!G98</f>
        <v>0</v>
      </c>
      <c r="H98" s="204">
        <f>'Parish Department Summary'!H98+School!H98</f>
        <v>0</v>
      </c>
      <c r="I98" s="49"/>
      <c r="J98" s="196"/>
      <c r="K98" s="32"/>
      <c r="L98" s="196"/>
      <c r="M98" s="196"/>
      <c r="N98" s="197"/>
      <c r="O98" s="204">
        <f>'Parish Department Summary'!O98+School!O98</f>
        <v>0</v>
      </c>
      <c r="P98" s="273">
        <f t="shared" si="88"/>
        <v>0</v>
      </c>
      <c r="Q98" s="275">
        <f t="shared" si="89"/>
        <v>0</v>
      </c>
      <c r="R98" s="29">
        <f t="shared" si="90"/>
        <v>0</v>
      </c>
      <c r="S98" s="275">
        <f t="shared" si="91"/>
        <v>0</v>
      </c>
      <c r="T98" s="739"/>
      <c r="U98" s="740"/>
      <c r="W98" s="200"/>
      <c r="X98" s="204">
        <f>'Parish Department Summary'!X98+School!X98</f>
        <v>0</v>
      </c>
      <c r="Y98" s="204">
        <f>'Parish Department Summary'!Y98+School!Y98</f>
        <v>0</v>
      </c>
      <c r="Z98" s="204">
        <f>'Parish Department Summary'!Z98+School!Z98</f>
        <v>0</v>
      </c>
      <c r="AA98" s="204">
        <f>'Parish Department Summary'!AA98+School!AA98</f>
        <v>0</v>
      </c>
      <c r="AB98" s="204">
        <f>'Parish Department Summary'!AB98+School!AB98</f>
        <v>0</v>
      </c>
      <c r="AC98" s="204">
        <f>'Parish Department Summary'!AC98+School!AC98</f>
        <v>0</v>
      </c>
      <c r="AD98" s="204">
        <f>'Parish Department Summary'!AD98+School!AD98</f>
        <v>0</v>
      </c>
      <c r="AE98" s="204">
        <f>'Parish Department Summary'!AE98+School!AE98</f>
        <v>0</v>
      </c>
      <c r="AF98" s="204">
        <f>'Parish Department Summary'!AF98+School!AF98</f>
        <v>0</v>
      </c>
      <c r="AG98" s="204">
        <f>'Parish Department Summary'!AG98+School!AG98</f>
        <v>0</v>
      </c>
      <c r="AH98" s="204">
        <f>'Parish Department Summary'!AH98+School!AH98</f>
        <v>0</v>
      </c>
      <c r="AI98" s="204">
        <f>'Parish Department Summary'!AI98+School!AI98</f>
        <v>0</v>
      </c>
      <c r="AJ98" s="204">
        <f>'Parish Department Summary'!AJ98+School!AJ98</f>
        <v>0</v>
      </c>
      <c r="AK98" s="195" t="str">
        <f t="shared" si="92"/>
        <v>In Balance</v>
      </c>
    </row>
    <row r="99" spans="2:37" outlineLevel="2" x14ac:dyDescent="0.25">
      <c r="B99" s="172">
        <v>94</v>
      </c>
      <c r="C99" s="192">
        <v>4320</v>
      </c>
      <c r="D99" s="193" t="s">
        <v>632</v>
      </c>
      <c r="E99" s="204">
        <f>'Parish Department Summary'!E99+School!E99</f>
        <v>0</v>
      </c>
      <c r="F99" s="204">
        <f>'Parish Department Summary'!F99+School!F99</f>
        <v>0</v>
      </c>
      <c r="G99" s="204">
        <f>'Parish Department Summary'!G99+School!G99</f>
        <v>0</v>
      </c>
      <c r="H99" s="204">
        <f>'Parish Department Summary'!H99+School!H99</f>
        <v>0</v>
      </c>
      <c r="I99" s="49"/>
      <c r="J99" s="196"/>
      <c r="K99" s="32"/>
      <c r="L99" s="196"/>
      <c r="M99" s="196"/>
      <c r="N99" s="197"/>
      <c r="O99" s="204">
        <f>'Parish Department Summary'!O99+School!O99</f>
        <v>0</v>
      </c>
      <c r="P99" s="273">
        <f t="shared" si="88"/>
        <v>0</v>
      </c>
      <c r="Q99" s="275">
        <f t="shared" si="89"/>
        <v>0</v>
      </c>
      <c r="R99" s="29">
        <f t="shared" si="90"/>
        <v>0</v>
      </c>
      <c r="S99" s="275">
        <f t="shared" si="91"/>
        <v>0</v>
      </c>
      <c r="T99" s="739"/>
      <c r="U99" s="740"/>
      <c r="W99" s="200"/>
      <c r="X99" s="204">
        <f>'Parish Department Summary'!X99+School!X99</f>
        <v>0</v>
      </c>
      <c r="Y99" s="204">
        <f>'Parish Department Summary'!Y99+School!Y99</f>
        <v>0</v>
      </c>
      <c r="Z99" s="204">
        <f>'Parish Department Summary'!Z99+School!Z99</f>
        <v>0</v>
      </c>
      <c r="AA99" s="204">
        <f>'Parish Department Summary'!AA99+School!AA99</f>
        <v>0</v>
      </c>
      <c r="AB99" s="204">
        <f>'Parish Department Summary'!AB99+School!AB99</f>
        <v>0</v>
      </c>
      <c r="AC99" s="204">
        <f>'Parish Department Summary'!AC99+School!AC99</f>
        <v>0</v>
      </c>
      <c r="AD99" s="204">
        <f>'Parish Department Summary'!AD99+School!AD99</f>
        <v>0</v>
      </c>
      <c r="AE99" s="204">
        <f>'Parish Department Summary'!AE99+School!AE99</f>
        <v>0</v>
      </c>
      <c r="AF99" s="204">
        <f>'Parish Department Summary'!AF99+School!AF99</f>
        <v>0</v>
      </c>
      <c r="AG99" s="204">
        <f>'Parish Department Summary'!AG99+School!AG99</f>
        <v>0</v>
      </c>
      <c r="AH99" s="204">
        <f>'Parish Department Summary'!AH99+School!AH99</f>
        <v>0</v>
      </c>
      <c r="AI99" s="204">
        <f>'Parish Department Summary'!AI99+School!AI99</f>
        <v>0</v>
      </c>
      <c r="AJ99" s="204">
        <f>'Parish Department Summary'!AJ99+School!AJ99</f>
        <v>0</v>
      </c>
      <c r="AK99" s="195" t="str">
        <f t="shared" si="92"/>
        <v>In Balance</v>
      </c>
    </row>
    <row r="100" spans="2:37" outlineLevel="2" x14ac:dyDescent="0.25">
      <c r="B100" s="172">
        <v>95</v>
      </c>
      <c r="C100" s="192">
        <v>4340</v>
      </c>
      <c r="D100" s="193" t="s">
        <v>631</v>
      </c>
      <c r="E100" s="204">
        <f>'Parish Department Summary'!E100+School!E100</f>
        <v>0</v>
      </c>
      <c r="F100" s="204">
        <f>'Parish Department Summary'!F100+School!F100</f>
        <v>0</v>
      </c>
      <c r="G100" s="204">
        <f>'Parish Department Summary'!G100+School!G100</f>
        <v>0</v>
      </c>
      <c r="H100" s="204">
        <f>'Parish Department Summary'!H100+School!H100</f>
        <v>0</v>
      </c>
      <c r="I100" s="49"/>
      <c r="J100" s="196"/>
      <c r="K100" s="32"/>
      <c r="L100" s="196"/>
      <c r="M100" s="196"/>
      <c r="N100" s="197"/>
      <c r="O100" s="204">
        <f>'Parish Department Summary'!O100+School!O100</f>
        <v>0</v>
      </c>
      <c r="P100" s="273">
        <f t="shared" si="88"/>
        <v>0</v>
      </c>
      <c r="Q100" s="275">
        <f t="shared" si="89"/>
        <v>0</v>
      </c>
      <c r="R100" s="29">
        <f t="shared" si="90"/>
        <v>0</v>
      </c>
      <c r="S100" s="275">
        <f t="shared" si="91"/>
        <v>0</v>
      </c>
      <c r="T100" s="739"/>
      <c r="U100" s="740"/>
      <c r="W100" s="200"/>
      <c r="X100" s="204">
        <f>'Parish Department Summary'!X100+School!X100</f>
        <v>0</v>
      </c>
      <c r="Y100" s="204">
        <f>'Parish Department Summary'!Y100+School!Y100</f>
        <v>0</v>
      </c>
      <c r="Z100" s="204">
        <f>'Parish Department Summary'!Z100+School!Z100</f>
        <v>0</v>
      </c>
      <c r="AA100" s="204">
        <f>'Parish Department Summary'!AA100+School!AA100</f>
        <v>0</v>
      </c>
      <c r="AB100" s="204">
        <f>'Parish Department Summary'!AB100+School!AB100</f>
        <v>0</v>
      </c>
      <c r="AC100" s="204">
        <f>'Parish Department Summary'!AC100+School!AC100</f>
        <v>0</v>
      </c>
      <c r="AD100" s="204">
        <f>'Parish Department Summary'!AD100+School!AD100</f>
        <v>0</v>
      </c>
      <c r="AE100" s="204">
        <f>'Parish Department Summary'!AE100+School!AE100</f>
        <v>0</v>
      </c>
      <c r="AF100" s="204">
        <f>'Parish Department Summary'!AF100+School!AF100</f>
        <v>0</v>
      </c>
      <c r="AG100" s="204">
        <f>'Parish Department Summary'!AG100+School!AG100</f>
        <v>0</v>
      </c>
      <c r="AH100" s="204">
        <f>'Parish Department Summary'!AH100+School!AH100</f>
        <v>0</v>
      </c>
      <c r="AI100" s="204">
        <f>'Parish Department Summary'!AI100+School!AI100</f>
        <v>0</v>
      </c>
      <c r="AJ100" s="204">
        <f>'Parish Department Summary'!AJ100+School!AJ100</f>
        <v>0</v>
      </c>
      <c r="AK100" s="195" t="str">
        <f t="shared" si="92"/>
        <v>In Balance</v>
      </c>
    </row>
    <row r="101" spans="2:37" outlineLevel="2" x14ac:dyDescent="0.25">
      <c r="B101" s="172">
        <v>96</v>
      </c>
      <c r="C101" s="192">
        <v>4350</v>
      </c>
      <c r="D101" s="193" t="s">
        <v>630</v>
      </c>
      <c r="E101" s="204">
        <f>'Parish Department Summary'!E101+School!E101</f>
        <v>0</v>
      </c>
      <c r="F101" s="204">
        <f>'Parish Department Summary'!F101+School!F101</f>
        <v>0</v>
      </c>
      <c r="G101" s="204">
        <f>'Parish Department Summary'!G101+School!G101</f>
        <v>0</v>
      </c>
      <c r="H101" s="204">
        <f>'Parish Department Summary'!H101+School!H101</f>
        <v>0</v>
      </c>
      <c r="I101" s="49"/>
      <c r="J101" s="196"/>
      <c r="K101" s="32"/>
      <c r="L101" s="196"/>
      <c r="M101" s="196"/>
      <c r="N101" s="197"/>
      <c r="O101" s="204">
        <f>'Parish Department Summary'!O101+School!O101</f>
        <v>0</v>
      </c>
      <c r="P101" s="273">
        <f t="shared" si="88"/>
        <v>0</v>
      </c>
      <c r="Q101" s="275">
        <f t="shared" si="89"/>
        <v>0</v>
      </c>
      <c r="R101" s="29">
        <f t="shared" si="90"/>
        <v>0</v>
      </c>
      <c r="S101" s="275">
        <f t="shared" si="91"/>
        <v>0</v>
      </c>
      <c r="T101" s="739"/>
      <c r="U101" s="740"/>
      <c r="W101" s="200"/>
      <c r="X101" s="204">
        <f>'Parish Department Summary'!X101+School!X101</f>
        <v>0</v>
      </c>
      <c r="Y101" s="204">
        <f>'Parish Department Summary'!Y101+School!Y101</f>
        <v>0</v>
      </c>
      <c r="Z101" s="204">
        <f>'Parish Department Summary'!Z101+School!Z101</f>
        <v>0</v>
      </c>
      <c r="AA101" s="204">
        <f>'Parish Department Summary'!AA101+School!AA101</f>
        <v>0</v>
      </c>
      <c r="AB101" s="204">
        <f>'Parish Department Summary'!AB101+School!AB101</f>
        <v>0</v>
      </c>
      <c r="AC101" s="204">
        <f>'Parish Department Summary'!AC101+School!AC101</f>
        <v>0</v>
      </c>
      <c r="AD101" s="204">
        <f>'Parish Department Summary'!AD101+School!AD101</f>
        <v>0</v>
      </c>
      <c r="AE101" s="204">
        <f>'Parish Department Summary'!AE101+School!AE101</f>
        <v>0</v>
      </c>
      <c r="AF101" s="204">
        <f>'Parish Department Summary'!AF101+School!AF101</f>
        <v>0</v>
      </c>
      <c r="AG101" s="204">
        <f>'Parish Department Summary'!AG101+School!AG101</f>
        <v>0</v>
      </c>
      <c r="AH101" s="204">
        <f>'Parish Department Summary'!AH101+School!AH101</f>
        <v>0</v>
      </c>
      <c r="AI101" s="204">
        <f>'Parish Department Summary'!AI101+School!AI101</f>
        <v>0</v>
      </c>
      <c r="AJ101" s="204">
        <f>'Parish Department Summary'!AJ101+School!AJ101</f>
        <v>0</v>
      </c>
      <c r="AK101" s="195" t="str">
        <f t="shared" si="92"/>
        <v>In Balance</v>
      </c>
    </row>
    <row r="102" spans="2:37" outlineLevel="2" x14ac:dyDescent="0.25">
      <c r="B102" s="172">
        <v>97</v>
      </c>
      <c r="C102" s="192">
        <v>4390</v>
      </c>
      <c r="D102" s="193" t="s">
        <v>881</v>
      </c>
      <c r="E102" s="204">
        <f>'Parish Department Summary'!E102+School!E102</f>
        <v>0</v>
      </c>
      <c r="F102" s="204">
        <f>'Parish Department Summary'!F102+School!F102</f>
        <v>0</v>
      </c>
      <c r="G102" s="204">
        <f>'Parish Department Summary'!G102+School!G102</f>
        <v>0</v>
      </c>
      <c r="H102" s="204">
        <f>'Parish Department Summary'!H102+School!H102</f>
        <v>0</v>
      </c>
      <c r="I102" s="49"/>
      <c r="J102" s="196"/>
      <c r="K102" s="32"/>
      <c r="L102" s="196"/>
      <c r="M102" s="196"/>
      <c r="N102" s="197"/>
      <c r="O102" s="204">
        <f>'Parish Department Summary'!O102+School!O102</f>
        <v>0</v>
      </c>
      <c r="P102" s="273">
        <f t="shared" si="88"/>
        <v>0</v>
      </c>
      <c r="Q102" s="275">
        <f t="shared" si="89"/>
        <v>0</v>
      </c>
      <c r="R102" s="29">
        <f t="shared" si="90"/>
        <v>0</v>
      </c>
      <c r="S102" s="275">
        <f t="shared" si="91"/>
        <v>0</v>
      </c>
      <c r="T102" s="739"/>
      <c r="U102" s="740"/>
      <c r="W102" s="200"/>
      <c r="X102" s="204">
        <f>'Parish Department Summary'!X102+School!X102</f>
        <v>0</v>
      </c>
      <c r="Y102" s="204">
        <f>'Parish Department Summary'!Y102+School!Y102</f>
        <v>0</v>
      </c>
      <c r="Z102" s="204">
        <f>'Parish Department Summary'!Z102+School!Z102</f>
        <v>0</v>
      </c>
      <c r="AA102" s="204">
        <f>'Parish Department Summary'!AA102+School!AA102</f>
        <v>0</v>
      </c>
      <c r="AB102" s="204">
        <f>'Parish Department Summary'!AB102+School!AB102</f>
        <v>0</v>
      </c>
      <c r="AC102" s="204">
        <f>'Parish Department Summary'!AC102+School!AC102</f>
        <v>0</v>
      </c>
      <c r="AD102" s="204">
        <f>'Parish Department Summary'!AD102+School!AD102</f>
        <v>0</v>
      </c>
      <c r="AE102" s="204">
        <f>'Parish Department Summary'!AE102+School!AE102</f>
        <v>0</v>
      </c>
      <c r="AF102" s="204">
        <f>'Parish Department Summary'!AF102+School!AF102</f>
        <v>0</v>
      </c>
      <c r="AG102" s="204">
        <f>'Parish Department Summary'!AG102+School!AG102</f>
        <v>0</v>
      </c>
      <c r="AH102" s="204">
        <f>'Parish Department Summary'!AH102+School!AH102</f>
        <v>0</v>
      </c>
      <c r="AI102" s="204">
        <f>'Parish Department Summary'!AI102+School!AI102</f>
        <v>0</v>
      </c>
      <c r="AJ102" s="204">
        <f>'Parish Department Summary'!AJ102+School!AJ102</f>
        <v>0</v>
      </c>
      <c r="AK102" s="195" t="str">
        <f t="shared" si="92"/>
        <v>In Balance</v>
      </c>
    </row>
    <row r="103" spans="2:37" s="208" customFormat="1" outlineLevel="1" x14ac:dyDescent="0.25">
      <c r="B103" s="172">
        <v>98</v>
      </c>
      <c r="C103" s="205" t="s">
        <v>933</v>
      </c>
      <c r="D103" s="206" t="s">
        <v>629</v>
      </c>
      <c r="E103" s="34">
        <f>SUM(E92:E102)</f>
        <v>0</v>
      </c>
      <c r="F103" s="34">
        <f>SUM(F92:F102)</f>
        <v>0</v>
      </c>
      <c r="G103" s="34">
        <f t="shared" ref="G103:H103" si="93">SUM(G92:G102)</f>
        <v>0</v>
      </c>
      <c r="H103" s="34">
        <f t="shared" si="93"/>
        <v>0</v>
      </c>
      <c r="I103" s="35"/>
      <c r="J103" s="34"/>
      <c r="K103" s="36"/>
      <c r="L103" s="34"/>
      <c r="M103" s="34"/>
      <c r="N103" s="37"/>
      <c r="O103" s="34">
        <f t="shared" ref="O103:R103" si="94">SUM(O92:O102)</f>
        <v>0</v>
      </c>
      <c r="P103" s="34">
        <f t="shared" si="94"/>
        <v>0</v>
      </c>
      <c r="Q103" s="36">
        <f t="shared" si="89"/>
        <v>0</v>
      </c>
      <c r="R103" s="34">
        <f t="shared" si="94"/>
        <v>0</v>
      </c>
      <c r="S103" s="36">
        <f t="shared" si="91"/>
        <v>0</v>
      </c>
      <c r="T103" s="206"/>
      <c r="U103" s="207"/>
      <c r="W103" s="209"/>
      <c r="X103" s="34">
        <f t="shared" ref="X103:AJ103" si="95">SUM(X92:X102)</f>
        <v>0</v>
      </c>
      <c r="Y103" s="34">
        <f t="shared" si="95"/>
        <v>0</v>
      </c>
      <c r="Z103" s="34">
        <f t="shared" si="95"/>
        <v>0</v>
      </c>
      <c r="AA103" s="34">
        <f t="shared" si="95"/>
        <v>0</v>
      </c>
      <c r="AB103" s="34">
        <f t="shared" si="95"/>
        <v>0</v>
      </c>
      <c r="AC103" s="34">
        <f t="shared" si="95"/>
        <v>0</v>
      </c>
      <c r="AD103" s="34">
        <f t="shared" si="95"/>
        <v>0</v>
      </c>
      <c r="AE103" s="34">
        <f t="shared" si="95"/>
        <v>0</v>
      </c>
      <c r="AF103" s="34">
        <f t="shared" si="95"/>
        <v>0</v>
      </c>
      <c r="AG103" s="34">
        <f t="shared" si="95"/>
        <v>0</v>
      </c>
      <c r="AH103" s="34">
        <f t="shared" si="95"/>
        <v>0</v>
      </c>
      <c r="AI103" s="34">
        <f t="shared" si="95"/>
        <v>0</v>
      </c>
      <c r="AJ103" s="34">
        <f t="shared" si="95"/>
        <v>0</v>
      </c>
      <c r="AK103" s="210" t="str">
        <f t="shared" si="92"/>
        <v>In Balance</v>
      </c>
    </row>
    <row r="104" spans="2:37" outlineLevel="2" x14ac:dyDescent="0.2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25">
      <c r="B105" s="172">
        <v>100</v>
      </c>
      <c r="C105" s="192">
        <v>4410</v>
      </c>
      <c r="D105" s="193" t="s">
        <v>627</v>
      </c>
      <c r="E105" s="204">
        <f>'Parish Department Summary'!E105+School!E105</f>
        <v>0</v>
      </c>
      <c r="F105" s="204">
        <f>'Parish Department Summary'!F105+School!F105</f>
        <v>0</v>
      </c>
      <c r="G105" s="204">
        <f>'Parish Department Summary'!G105+School!G105</f>
        <v>0</v>
      </c>
      <c r="H105" s="204">
        <f>'Parish Department Summary'!H105+School!H105</f>
        <v>0</v>
      </c>
      <c r="I105" s="49"/>
      <c r="J105" s="196"/>
      <c r="K105" s="32"/>
      <c r="L105" s="196"/>
      <c r="M105" s="196"/>
      <c r="N105" s="197"/>
      <c r="O105" s="204">
        <f>'Parish Department Summary'!O105+School!O105</f>
        <v>0</v>
      </c>
      <c r="P105" s="273">
        <f t="shared" ref="P105:P114" si="96">ROUND(($O105-$H105),0)</f>
        <v>0</v>
      </c>
      <c r="Q105" s="275">
        <f t="shared" ref="Q105:Q118" si="97">IFERROR(P105/H105, 0)</f>
        <v>0</v>
      </c>
      <c r="R105" s="29">
        <f t="shared" ref="R105:R114" si="98">ROUND(($O105-$F105),0)</f>
        <v>0</v>
      </c>
      <c r="S105" s="275">
        <f t="shared" ref="S105:S118" si="99">IFERROR(R105/F105, 0)</f>
        <v>0</v>
      </c>
      <c r="T105" s="739"/>
      <c r="U105" s="740"/>
      <c r="W105" s="200"/>
      <c r="X105" s="204">
        <f>'Parish Department Summary'!X105+School!X105</f>
        <v>0</v>
      </c>
      <c r="Y105" s="204">
        <f>'Parish Department Summary'!Y105+School!Y105</f>
        <v>0</v>
      </c>
      <c r="Z105" s="204">
        <f>'Parish Department Summary'!Z105+School!Z105</f>
        <v>0</v>
      </c>
      <c r="AA105" s="204">
        <f>'Parish Department Summary'!AA105+School!AA105</f>
        <v>0</v>
      </c>
      <c r="AB105" s="204">
        <f>'Parish Department Summary'!AB105+School!AB105</f>
        <v>0</v>
      </c>
      <c r="AC105" s="204">
        <f>'Parish Department Summary'!AC105+School!AC105</f>
        <v>0</v>
      </c>
      <c r="AD105" s="204">
        <f>'Parish Department Summary'!AD105+School!AD105</f>
        <v>0</v>
      </c>
      <c r="AE105" s="204">
        <f>'Parish Department Summary'!AE105+School!AE105</f>
        <v>0</v>
      </c>
      <c r="AF105" s="204">
        <f>'Parish Department Summary'!AF105+School!AF105</f>
        <v>0</v>
      </c>
      <c r="AG105" s="204">
        <f>'Parish Department Summary'!AG105+School!AG105</f>
        <v>0</v>
      </c>
      <c r="AH105" s="204">
        <f>'Parish Department Summary'!AH105+School!AH105</f>
        <v>0</v>
      </c>
      <c r="AI105" s="204">
        <f>'Parish Department Summary'!AI105+School!AI105</f>
        <v>0</v>
      </c>
      <c r="AJ105" s="204">
        <f>'Parish Department Summary'!AJ105+School!AJ105</f>
        <v>0</v>
      </c>
      <c r="AK105" s="195" t="str">
        <f t="shared" ref="AK105:AK118" si="100">IF(AJ105=O105,"In Balance",CONCATENATE("Out of Balance by $",AJ105-O105))</f>
        <v>In Balance</v>
      </c>
    </row>
    <row r="106" spans="2:37" outlineLevel="2" x14ac:dyDescent="0.25">
      <c r="B106" s="172">
        <v>101</v>
      </c>
      <c r="C106" s="192">
        <v>4420</v>
      </c>
      <c r="D106" s="193" t="s">
        <v>626</v>
      </c>
      <c r="E106" s="204">
        <f>'Parish Department Summary'!E106+School!E106</f>
        <v>0</v>
      </c>
      <c r="F106" s="204">
        <f>'Parish Department Summary'!F106+School!F106</f>
        <v>0</v>
      </c>
      <c r="G106" s="204">
        <f>'Parish Department Summary'!G106+School!G106</f>
        <v>0</v>
      </c>
      <c r="H106" s="204">
        <f>'Parish Department Summary'!H106+School!H106</f>
        <v>0</v>
      </c>
      <c r="I106" s="49"/>
      <c r="J106" s="196"/>
      <c r="K106" s="32"/>
      <c r="L106" s="196"/>
      <c r="M106" s="196"/>
      <c r="N106" s="197"/>
      <c r="O106" s="204">
        <f>'Parish Department Summary'!O106+School!O106</f>
        <v>0</v>
      </c>
      <c r="P106" s="273">
        <f t="shared" si="96"/>
        <v>0</v>
      </c>
      <c r="Q106" s="275">
        <f t="shared" si="97"/>
        <v>0</v>
      </c>
      <c r="R106" s="29">
        <f t="shared" si="98"/>
        <v>0</v>
      </c>
      <c r="S106" s="275">
        <f t="shared" si="99"/>
        <v>0</v>
      </c>
      <c r="T106" s="739"/>
      <c r="U106" s="740"/>
      <c r="W106" s="200"/>
      <c r="X106" s="204">
        <f>'Parish Department Summary'!X106+School!X106</f>
        <v>0</v>
      </c>
      <c r="Y106" s="204">
        <f>'Parish Department Summary'!Y106+School!Y106</f>
        <v>0</v>
      </c>
      <c r="Z106" s="204">
        <f>'Parish Department Summary'!Z106+School!Z106</f>
        <v>0</v>
      </c>
      <c r="AA106" s="204">
        <f>'Parish Department Summary'!AA106+School!AA106</f>
        <v>0</v>
      </c>
      <c r="AB106" s="204">
        <f>'Parish Department Summary'!AB106+School!AB106</f>
        <v>0</v>
      </c>
      <c r="AC106" s="204">
        <f>'Parish Department Summary'!AC106+School!AC106</f>
        <v>0</v>
      </c>
      <c r="AD106" s="204">
        <f>'Parish Department Summary'!AD106+School!AD106</f>
        <v>0</v>
      </c>
      <c r="AE106" s="204">
        <f>'Parish Department Summary'!AE106+School!AE106</f>
        <v>0</v>
      </c>
      <c r="AF106" s="204">
        <f>'Parish Department Summary'!AF106+School!AF106</f>
        <v>0</v>
      </c>
      <c r="AG106" s="204">
        <f>'Parish Department Summary'!AG106+School!AG106</f>
        <v>0</v>
      </c>
      <c r="AH106" s="204">
        <f>'Parish Department Summary'!AH106+School!AH106</f>
        <v>0</v>
      </c>
      <c r="AI106" s="204">
        <f>'Parish Department Summary'!AI106+School!AI106</f>
        <v>0</v>
      </c>
      <c r="AJ106" s="204">
        <f>'Parish Department Summary'!AJ106+School!AJ106</f>
        <v>0</v>
      </c>
      <c r="AK106" s="195" t="str">
        <f t="shared" si="100"/>
        <v>In Balance</v>
      </c>
    </row>
    <row r="107" spans="2:37" outlineLevel="2" x14ac:dyDescent="0.25">
      <c r="B107" s="172">
        <v>102</v>
      </c>
      <c r="C107" s="192">
        <v>4430</v>
      </c>
      <c r="D107" s="193" t="s">
        <v>625</v>
      </c>
      <c r="E107" s="204">
        <f>'Parish Department Summary'!E107+School!E107</f>
        <v>0</v>
      </c>
      <c r="F107" s="204">
        <f>'Parish Department Summary'!F107+School!F107</f>
        <v>0</v>
      </c>
      <c r="G107" s="204">
        <f>'Parish Department Summary'!G107+School!G107</f>
        <v>0</v>
      </c>
      <c r="H107" s="204">
        <f>'Parish Department Summary'!H107+School!H107</f>
        <v>0</v>
      </c>
      <c r="I107" s="49"/>
      <c r="J107" s="196"/>
      <c r="K107" s="32"/>
      <c r="L107" s="196"/>
      <c r="M107" s="196"/>
      <c r="N107" s="197"/>
      <c r="O107" s="204">
        <f>'Parish Department Summary'!O107+School!O107</f>
        <v>0</v>
      </c>
      <c r="P107" s="273">
        <f t="shared" si="96"/>
        <v>0</v>
      </c>
      <c r="Q107" s="275">
        <f t="shared" si="97"/>
        <v>0</v>
      </c>
      <c r="R107" s="29">
        <f t="shared" si="98"/>
        <v>0</v>
      </c>
      <c r="S107" s="275">
        <f t="shared" si="99"/>
        <v>0</v>
      </c>
      <c r="T107" s="739"/>
      <c r="U107" s="740"/>
      <c r="W107" s="200"/>
      <c r="X107" s="204">
        <f>'Parish Department Summary'!X107+School!X107</f>
        <v>0</v>
      </c>
      <c r="Y107" s="204">
        <f>'Parish Department Summary'!Y107+School!Y107</f>
        <v>0</v>
      </c>
      <c r="Z107" s="204">
        <f>'Parish Department Summary'!Z107+School!Z107</f>
        <v>0</v>
      </c>
      <c r="AA107" s="204">
        <f>'Parish Department Summary'!AA107+School!AA107</f>
        <v>0</v>
      </c>
      <c r="AB107" s="204">
        <f>'Parish Department Summary'!AB107+School!AB107</f>
        <v>0</v>
      </c>
      <c r="AC107" s="204">
        <f>'Parish Department Summary'!AC107+School!AC107</f>
        <v>0</v>
      </c>
      <c r="AD107" s="204">
        <f>'Parish Department Summary'!AD107+School!AD107</f>
        <v>0</v>
      </c>
      <c r="AE107" s="204">
        <f>'Parish Department Summary'!AE107+School!AE107</f>
        <v>0</v>
      </c>
      <c r="AF107" s="204">
        <f>'Parish Department Summary'!AF107+School!AF107</f>
        <v>0</v>
      </c>
      <c r="AG107" s="204">
        <f>'Parish Department Summary'!AG107+School!AG107</f>
        <v>0</v>
      </c>
      <c r="AH107" s="204">
        <f>'Parish Department Summary'!AH107+School!AH107</f>
        <v>0</v>
      </c>
      <c r="AI107" s="204">
        <f>'Parish Department Summary'!AI107+School!AI107</f>
        <v>0</v>
      </c>
      <c r="AJ107" s="204">
        <f>'Parish Department Summary'!AJ107+School!AJ107</f>
        <v>0</v>
      </c>
      <c r="AK107" s="195" t="str">
        <f t="shared" si="100"/>
        <v>In Balance</v>
      </c>
    </row>
    <row r="108" spans="2:37" outlineLevel="2" x14ac:dyDescent="0.25">
      <c r="B108" s="172">
        <v>103</v>
      </c>
      <c r="C108" s="192">
        <v>4440</v>
      </c>
      <c r="D108" s="193" t="s">
        <v>624</v>
      </c>
      <c r="E108" s="204">
        <f>'Parish Department Summary'!E108+School!E108</f>
        <v>0</v>
      </c>
      <c r="F108" s="204">
        <f>'Parish Department Summary'!F108+School!F108</f>
        <v>0</v>
      </c>
      <c r="G108" s="204">
        <f>'Parish Department Summary'!G108+School!G108</f>
        <v>0</v>
      </c>
      <c r="H108" s="204">
        <f>'Parish Department Summary'!H108+School!H108</f>
        <v>0</v>
      </c>
      <c r="I108" s="49"/>
      <c r="J108" s="196"/>
      <c r="K108" s="32"/>
      <c r="L108" s="196"/>
      <c r="M108" s="196"/>
      <c r="N108" s="197"/>
      <c r="O108" s="204">
        <f>'Parish Department Summary'!O108+School!O108</f>
        <v>0</v>
      </c>
      <c r="P108" s="273">
        <f t="shared" si="96"/>
        <v>0</v>
      </c>
      <c r="Q108" s="275">
        <f t="shared" si="97"/>
        <v>0</v>
      </c>
      <c r="R108" s="29">
        <f t="shared" si="98"/>
        <v>0</v>
      </c>
      <c r="S108" s="275">
        <f t="shared" si="99"/>
        <v>0</v>
      </c>
      <c r="T108" s="739"/>
      <c r="U108" s="740"/>
      <c r="W108" s="200"/>
      <c r="X108" s="204">
        <f>'Parish Department Summary'!X108+School!X108</f>
        <v>0</v>
      </c>
      <c r="Y108" s="204">
        <f>'Parish Department Summary'!Y108+School!Y108</f>
        <v>0</v>
      </c>
      <c r="Z108" s="204">
        <f>'Parish Department Summary'!Z108+School!Z108</f>
        <v>0</v>
      </c>
      <c r="AA108" s="204">
        <f>'Parish Department Summary'!AA108+School!AA108</f>
        <v>0</v>
      </c>
      <c r="AB108" s="204">
        <f>'Parish Department Summary'!AB108+School!AB108</f>
        <v>0</v>
      </c>
      <c r="AC108" s="204">
        <f>'Parish Department Summary'!AC108+School!AC108</f>
        <v>0</v>
      </c>
      <c r="AD108" s="204">
        <f>'Parish Department Summary'!AD108+School!AD108</f>
        <v>0</v>
      </c>
      <c r="AE108" s="204">
        <f>'Parish Department Summary'!AE108+School!AE108</f>
        <v>0</v>
      </c>
      <c r="AF108" s="204">
        <f>'Parish Department Summary'!AF108+School!AF108</f>
        <v>0</v>
      </c>
      <c r="AG108" s="204">
        <f>'Parish Department Summary'!AG108+School!AG108</f>
        <v>0</v>
      </c>
      <c r="AH108" s="204">
        <f>'Parish Department Summary'!AH108+School!AH108</f>
        <v>0</v>
      </c>
      <c r="AI108" s="204">
        <f>'Parish Department Summary'!AI108+School!AI108</f>
        <v>0</v>
      </c>
      <c r="AJ108" s="204">
        <f>'Parish Department Summary'!AJ108+School!AJ108</f>
        <v>0</v>
      </c>
      <c r="AK108" s="195" t="str">
        <f t="shared" si="100"/>
        <v>In Balance</v>
      </c>
    </row>
    <row r="109" spans="2:37" outlineLevel="2" x14ac:dyDescent="0.25">
      <c r="B109" s="172">
        <v>104</v>
      </c>
      <c r="C109" s="192">
        <v>4450</v>
      </c>
      <c r="D109" s="193" t="s">
        <v>623</v>
      </c>
      <c r="E109" s="204">
        <f>'Parish Department Summary'!E109+School!E109</f>
        <v>0</v>
      </c>
      <c r="F109" s="204">
        <f>'Parish Department Summary'!F109+School!F109</f>
        <v>0</v>
      </c>
      <c r="G109" s="204">
        <f>'Parish Department Summary'!G109+School!G109</f>
        <v>0</v>
      </c>
      <c r="H109" s="204">
        <f>'Parish Department Summary'!H109+School!H109</f>
        <v>0</v>
      </c>
      <c r="I109" s="49"/>
      <c r="J109" s="196"/>
      <c r="K109" s="32"/>
      <c r="L109" s="196"/>
      <c r="M109" s="196"/>
      <c r="N109" s="197"/>
      <c r="O109" s="204">
        <f>'Parish Department Summary'!O109+School!O109</f>
        <v>0</v>
      </c>
      <c r="P109" s="273">
        <f t="shared" si="96"/>
        <v>0</v>
      </c>
      <c r="Q109" s="275">
        <f t="shared" si="97"/>
        <v>0</v>
      </c>
      <c r="R109" s="29">
        <f t="shared" si="98"/>
        <v>0</v>
      </c>
      <c r="S109" s="275">
        <f t="shared" si="99"/>
        <v>0</v>
      </c>
      <c r="T109" s="739"/>
      <c r="U109" s="740"/>
      <c r="W109" s="200"/>
      <c r="X109" s="204">
        <f>'Parish Department Summary'!X109+School!X109</f>
        <v>0</v>
      </c>
      <c r="Y109" s="204">
        <f>'Parish Department Summary'!Y109+School!Y109</f>
        <v>0</v>
      </c>
      <c r="Z109" s="204">
        <f>'Parish Department Summary'!Z109+School!Z109</f>
        <v>0</v>
      </c>
      <c r="AA109" s="204">
        <f>'Parish Department Summary'!AA109+School!AA109</f>
        <v>0</v>
      </c>
      <c r="AB109" s="204">
        <f>'Parish Department Summary'!AB109+School!AB109</f>
        <v>0</v>
      </c>
      <c r="AC109" s="204">
        <f>'Parish Department Summary'!AC109+School!AC109</f>
        <v>0</v>
      </c>
      <c r="AD109" s="204">
        <f>'Parish Department Summary'!AD109+School!AD109</f>
        <v>0</v>
      </c>
      <c r="AE109" s="204">
        <f>'Parish Department Summary'!AE109+School!AE109</f>
        <v>0</v>
      </c>
      <c r="AF109" s="204">
        <f>'Parish Department Summary'!AF109+School!AF109</f>
        <v>0</v>
      </c>
      <c r="AG109" s="204">
        <f>'Parish Department Summary'!AG109+School!AG109</f>
        <v>0</v>
      </c>
      <c r="AH109" s="204">
        <f>'Parish Department Summary'!AH109+School!AH109</f>
        <v>0</v>
      </c>
      <c r="AI109" s="204">
        <f>'Parish Department Summary'!AI109+School!AI109</f>
        <v>0</v>
      </c>
      <c r="AJ109" s="204">
        <f>'Parish Department Summary'!AJ109+School!AJ109</f>
        <v>0</v>
      </c>
      <c r="AK109" s="195" t="str">
        <f t="shared" si="100"/>
        <v>In Balance</v>
      </c>
    </row>
    <row r="110" spans="2:37" outlineLevel="2" x14ac:dyDescent="0.25">
      <c r="B110" s="172">
        <v>105</v>
      </c>
      <c r="C110" s="192">
        <v>4460</v>
      </c>
      <c r="D110" s="193" t="s">
        <v>622</v>
      </c>
      <c r="E110" s="204">
        <f>'Parish Department Summary'!E110+School!E110</f>
        <v>0</v>
      </c>
      <c r="F110" s="204">
        <f>'Parish Department Summary'!F110+School!F110</f>
        <v>0</v>
      </c>
      <c r="G110" s="204">
        <f>'Parish Department Summary'!G110+School!G110</f>
        <v>0</v>
      </c>
      <c r="H110" s="204">
        <f>'Parish Department Summary'!H110+School!H110</f>
        <v>0</v>
      </c>
      <c r="I110" s="49"/>
      <c r="J110" s="196"/>
      <c r="K110" s="32"/>
      <c r="L110" s="196"/>
      <c r="M110" s="196"/>
      <c r="N110" s="197"/>
      <c r="O110" s="204">
        <f>'Parish Department Summary'!O110+School!O110</f>
        <v>0</v>
      </c>
      <c r="P110" s="273">
        <f t="shared" si="96"/>
        <v>0</v>
      </c>
      <c r="Q110" s="275">
        <f t="shared" si="97"/>
        <v>0</v>
      </c>
      <c r="R110" s="29">
        <f t="shared" si="98"/>
        <v>0</v>
      </c>
      <c r="S110" s="275">
        <f t="shared" si="99"/>
        <v>0</v>
      </c>
      <c r="T110" s="739"/>
      <c r="U110" s="740"/>
      <c r="W110" s="200"/>
      <c r="X110" s="204">
        <f>'Parish Department Summary'!X110+School!X110</f>
        <v>0</v>
      </c>
      <c r="Y110" s="204">
        <f>'Parish Department Summary'!Y110+School!Y110</f>
        <v>0</v>
      </c>
      <c r="Z110" s="204">
        <f>'Parish Department Summary'!Z110+School!Z110</f>
        <v>0</v>
      </c>
      <c r="AA110" s="204">
        <f>'Parish Department Summary'!AA110+School!AA110</f>
        <v>0</v>
      </c>
      <c r="AB110" s="204">
        <f>'Parish Department Summary'!AB110+School!AB110</f>
        <v>0</v>
      </c>
      <c r="AC110" s="204">
        <f>'Parish Department Summary'!AC110+School!AC110</f>
        <v>0</v>
      </c>
      <c r="AD110" s="204">
        <f>'Parish Department Summary'!AD110+School!AD110</f>
        <v>0</v>
      </c>
      <c r="AE110" s="204">
        <f>'Parish Department Summary'!AE110+School!AE110</f>
        <v>0</v>
      </c>
      <c r="AF110" s="204">
        <f>'Parish Department Summary'!AF110+School!AF110</f>
        <v>0</v>
      </c>
      <c r="AG110" s="204">
        <f>'Parish Department Summary'!AG110+School!AG110</f>
        <v>0</v>
      </c>
      <c r="AH110" s="204">
        <f>'Parish Department Summary'!AH110+School!AH110</f>
        <v>0</v>
      </c>
      <c r="AI110" s="204">
        <f>'Parish Department Summary'!AI110+School!AI110</f>
        <v>0</v>
      </c>
      <c r="AJ110" s="204">
        <f>'Parish Department Summary'!AJ110+School!AJ110</f>
        <v>0</v>
      </c>
      <c r="AK110" s="195" t="str">
        <f t="shared" si="100"/>
        <v>In Balance</v>
      </c>
    </row>
    <row r="111" spans="2:37" outlineLevel="2" x14ac:dyDescent="0.25">
      <c r="B111" s="172">
        <v>106</v>
      </c>
      <c r="C111" s="192">
        <v>4470</v>
      </c>
      <c r="D111" s="193" t="s">
        <v>621</v>
      </c>
      <c r="E111" s="204">
        <f>'Parish Department Summary'!E111+School!E111</f>
        <v>0</v>
      </c>
      <c r="F111" s="204">
        <f>'Parish Department Summary'!F111+School!F111</f>
        <v>0</v>
      </c>
      <c r="G111" s="204">
        <f>'Parish Department Summary'!G111+School!G111</f>
        <v>0</v>
      </c>
      <c r="H111" s="204">
        <f>'Parish Department Summary'!H111+School!H111</f>
        <v>0</v>
      </c>
      <c r="I111" s="49"/>
      <c r="J111" s="196"/>
      <c r="K111" s="32"/>
      <c r="L111" s="196"/>
      <c r="M111" s="196"/>
      <c r="N111" s="197"/>
      <c r="O111" s="204">
        <f>'Parish Department Summary'!O111+School!O111</f>
        <v>0</v>
      </c>
      <c r="P111" s="273">
        <f t="shared" si="96"/>
        <v>0</v>
      </c>
      <c r="Q111" s="275">
        <f t="shared" si="97"/>
        <v>0</v>
      </c>
      <c r="R111" s="29">
        <f t="shared" si="98"/>
        <v>0</v>
      </c>
      <c r="S111" s="275">
        <f t="shared" si="99"/>
        <v>0</v>
      </c>
      <c r="T111" s="739"/>
      <c r="U111" s="740"/>
      <c r="W111" s="200"/>
      <c r="X111" s="204">
        <f>'Parish Department Summary'!X111+School!X111</f>
        <v>0</v>
      </c>
      <c r="Y111" s="204">
        <f>'Parish Department Summary'!Y111+School!Y111</f>
        <v>0</v>
      </c>
      <c r="Z111" s="204">
        <f>'Parish Department Summary'!Z111+School!Z111</f>
        <v>0</v>
      </c>
      <c r="AA111" s="204">
        <f>'Parish Department Summary'!AA111+School!AA111</f>
        <v>0</v>
      </c>
      <c r="AB111" s="204">
        <f>'Parish Department Summary'!AB111+School!AB111</f>
        <v>0</v>
      </c>
      <c r="AC111" s="204">
        <f>'Parish Department Summary'!AC111+School!AC111</f>
        <v>0</v>
      </c>
      <c r="AD111" s="204">
        <f>'Parish Department Summary'!AD111+School!AD111</f>
        <v>0</v>
      </c>
      <c r="AE111" s="204">
        <f>'Parish Department Summary'!AE111+School!AE111</f>
        <v>0</v>
      </c>
      <c r="AF111" s="204">
        <f>'Parish Department Summary'!AF111+School!AF111</f>
        <v>0</v>
      </c>
      <c r="AG111" s="204">
        <f>'Parish Department Summary'!AG111+School!AG111</f>
        <v>0</v>
      </c>
      <c r="AH111" s="204">
        <f>'Parish Department Summary'!AH111+School!AH111</f>
        <v>0</v>
      </c>
      <c r="AI111" s="204">
        <f>'Parish Department Summary'!AI111+School!AI111</f>
        <v>0</v>
      </c>
      <c r="AJ111" s="204">
        <f>'Parish Department Summary'!AJ111+School!AJ111</f>
        <v>0</v>
      </c>
      <c r="AK111" s="195" t="str">
        <f t="shared" si="100"/>
        <v>In Balance</v>
      </c>
    </row>
    <row r="112" spans="2:37" outlineLevel="2" x14ac:dyDescent="0.25">
      <c r="B112" s="172">
        <v>107</v>
      </c>
      <c r="C112" s="192">
        <v>4480</v>
      </c>
      <c r="D112" s="193" t="s">
        <v>620</v>
      </c>
      <c r="E112" s="204">
        <f>'Parish Department Summary'!E112+School!E112</f>
        <v>0</v>
      </c>
      <c r="F112" s="204">
        <f>'Parish Department Summary'!F112+School!F112</f>
        <v>0</v>
      </c>
      <c r="G112" s="204">
        <f>'Parish Department Summary'!G112+School!G112</f>
        <v>0</v>
      </c>
      <c r="H112" s="204">
        <f>'Parish Department Summary'!H112+School!H112</f>
        <v>0</v>
      </c>
      <c r="I112" s="49"/>
      <c r="J112" s="196"/>
      <c r="K112" s="32"/>
      <c r="L112" s="196"/>
      <c r="M112" s="196"/>
      <c r="N112" s="197"/>
      <c r="O112" s="204">
        <f>'Parish Department Summary'!O112+School!O112</f>
        <v>0</v>
      </c>
      <c r="P112" s="273">
        <f t="shared" si="96"/>
        <v>0</v>
      </c>
      <c r="Q112" s="275">
        <f t="shared" si="97"/>
        <v>0</v>
      </c>
      <c r="R112" s="29">
        <f t="shared" si="98"/>
        <v>0</v>
      </c>
      <c r="S112" s="275">
        <f t="shared" si="99"/>
        <v>0</v>
      </c>
      <c r="T112" s="739"/>
      <c r="U112" s="740"/>
      <c r="W112" s="200"/>
      <c r="X112" s="204">
        <f>'Parish Department Summary'!X112+School!X112</f>
        <v>0</v>
      </c>
      <c r="Y112" s="204">
        <f>'Parish Department Summary'!Y112+School!Y112</f>
        <v>0</v>
      </c>
      <c r="Z112" s="204">
        <f>'Parish Department Summary'!Z112+School!Z112</f>
        <v>0</v>
      </c>
      <c r="AA112" s="204">
        <f>'Parish Department Summary'!AA112+School!AA112</f>
        <v>0</v>
      </c>
      <c r="AB112" s="204">
        <f>'Parish Department Summary'!AB112+School!AB112</f>
        <v>0</v>
      </c>
      <c r="AC112" s="204">
        <f>'Parish Department Summary'!AC112+School!AC112</f>
        <v>0</v>
      </c>
      <c r="AD112" s="204">
        <f>'Parish Department Summary'!AD112+School!AD112</f>
        <v>0</v>
      </c>
      <c r="AE112" s="204">
        <f>'Parish Department Summary'!AE112+School!AE112</f>
        <v>0</v>
      </c>
      <c r="AF112" s="204">
        <f>'Parish Department Summary'!AF112+School!AF112</f>
        <v>0</v>
      </c>
      <c r="AG112" s="204">
        <f>'Parish Department Summary'!AG112+School!AG112</f>
        <v>0</v>
      </c>
      <c r="AH112" s="204">
        <f>'Parish Department Summary'!AH112+School!AH112</f>
        <v>0</v>
      </c>
      <c r="AI112" s="204">
        <f>'Parish Department Summary'!AI112+School!AI112</f>
        <v>0</v>
      </c>
      <c r="AJ112" s="204">
        <f>'Parish Department Summary'!AJ112+School!AJ112</f>
        <v>0</v>
      </c>
      <c r="AK112" s="195" t="str">
        <f t="shared" si="100"/>
        <v>In Balance</v>
      </c>
    </row>
    <row r="113" spans="2:37" outlineLevel="2" x14ac:dyDescent="0.25">
      <c r="B113" s="172">
        <v>108</v>
      </c>
      <c r="C113" s="192">
        <v>4510.1000000000004</v>
      </c>
      <c r="D113" s="193" t="s">
        <v>684</v>
      </c>
      <c r="E113" s="204">
        <f>'Parish Department Summary'!E113+School!E113</f>
        <v>0</v>
      </c>
      <c r="F113" s="204">
        <f>'Parish Department Summary'!F113+School!F113</f>
        <v>0</v>
      </c>
      <c r="G113" s="204">
        <f>'Parish Department Summary'!G113+School!G113</f>
        <v>0</v>
      </c>
      <c r="H113" s="204">
        <f>'Parish Department Summary'!H113+School!H113</f>
        <v>0</v>
      </c>
      <c r="I113" s="49"/>
      <c r="J113" s="196"/>
      <c r="K113" s="32"/>
      <c r="L113" s="196"/>
      <c r="M113" s="196"/>
      <c r="N113" s="197"/>
      <c r="O113" s="204">
        <f>'Parish Department Summary'!O113+School!O113</f>
        <v>0</v>
      </c>
      <c r="P113" s="273">
        <f t="shared" si="96"/>
        <v>0</v>
      </c>
      <c r="Q113" s="275">
        <f t="shared" si="97"/>
        <v>0</v>
      </c>
      <c r="R113" s="29">
        <f t="shared" si="98"/>
        <v>0</v>
      </c>
      <c r="S113" s="275">
        <f t="shared" si="99"/>
        <v>0</v>
      </c>
      <c r="T113" s="739"/>
      <c r="U113" s="740"/>
      <c r="W113" s="200"/>
      <c r="X113" s="204">
        <f>'Parish Department Summary'!X113+School!X113</f>
        <v>0</v>
      </c>
      <c r="Y113" s="204">
        <f>'Parish Department Summary'!Y113+School!Y113</f>
        <v>0</v>
      </c>
      <c r="Z113" s="204">
        <f>'Parish Department Summary'!Z113+School!Z113</f>
        <v>0</v>
      </c>
      <c r="AA113" s="204">
        <f>'Parish Department Summary'!AA113+School!AA113</f>
        <v>0</v>
      </c>
      <c r="AB113" s="204">
        <f>'Parish Department Summary'!AB113+School!AB113</f>
        <v>0</v>
      </c>
      <c r="AC113" s="204">
        <f>'Parish Department Summary'!AC113+School!AC113</f>
        <v>0</v>
      </c>
      <c r="AD113" s="204">
        <f>'Parish Department Summary'!AD113+School!AD113</f>
        <v>0</v>
      </c>
      <c r="AE113" s="204">
        <f>'Parish Department Summary'!AE113+School!AE113</f>
        <v>0</v>
      </c>
      <c r="AF113" s="204">
        <f>'Parish Department Summary'!AF113+School!AF113</f>
        <v>0</v>
      </c>
      <c r="AG113" s="204">
        <f>'Parish Department Summary'!AG113+School!AG113</f>
        <v>0</v>
      </c>
      <c r="AH113" s="204">
        <f>'Parish Department Summary'!AH113+School!AH113</f>
        <v>0</v>
      </c>
      <c r="AI113" s="204">
        <f>'Parish Department Summary'!AI113+School!AI113</f>
        <v>0</v>
      </c>
      <c r="AJ113" s="204">
        <f>'Parish Department Summary'!AJ113+School!AJ113</f>
        <v>0</v>
      </c>
      <c r="AK113" s="195" t="str">
        <f t="shared" si="100"/>
        <v>In Balance</v>
      </c>
    </row>
    <row r="114" spans="2:37" outlineLevel="2" x14ac:dyDescent="0.25">
      <c r="B114" s="172">
        <v>109</v>
      </c>
      <c r="C114" s="192">
        <v>4510.2</v>
      </c>
      <c r="D114" s="193" t="s">
        <v>564</v>
      </c>
      <c r="E114" s="204">
        <f>'Parish Department Summary'!E114+School!E114</f>
        <v>0</v>
      </c>
      <c r="F114" s="204">
        <f>'Parish Department Summary'!F114+School!F114</f>
        <v>0</v>
      </c>
      <c r="G114" s="204">
        <f>'Parish Department Summary'!G114+School!G114</f>
        <v>0</v>
      </c>
      <c r="H114" s="204">
        <f>'Parish Department Summary'!H114+School!H114</f>
        <v>0</v>
      </c>
      <c r="I114" s="49"/>
      <c r="J114" s="196"/>
      <c r="K114" s="32"/>
      <c r="L114" s="196"/>
      <c r="M114" s="196"/>
      <c r="N114" s="197"/>
      <c r="O114" s="204">
        <f>'Parish Department Summary'!O114+School!O114</f>
        <v>0</v>
      </c>
      <c r="P114" s="273">
        <f t="shared" si="96"/>
        <v>0</v>
      </c>
      <c r="Q114" s="275">
        <f t="shared" si="97"/>
        <v>0</v>
      </c>
      <c r="R114" s="29">
        <f t="shared" si="98"/>
        <v>0</v>
      </c>
      <c r="S114" s="275">
        <f t="shared" si="99"/>
        <v>0</v>
      </c>
      <c r="T114" s="739"/>
      <c r="U114" s="740"/>
      <c r="W114" s="200"/>
      <c r="X114" s="204">
        <f>'Parish Department Summary'!X114+School!X114</f>
        <v>0</v>
      </c>
      <c r="Y114" s="204">
        <f>'Parish Department Summary'!Y114+School!Y114</f>
        <v>0</v>
      </c>
      <c r="Z114" s="204">
        <f>'Parish Department Summary'!Z114+School!Z114</f>
        <v>0</v>
      </c>
      <c r="AA114" s="204">
        <f>'Parish Department Summary'!AA114+School!AA114</f>
        <v>0</v>
      </c>
      <c r="AB114" s="204">
        <f>'Parish Department Summary'!AB114+School!AB114</f>
        <v>0</v>
      </c>
      <c r="AC114" s="204">
        <f>'Parish Department Summary'!AC114+School!AC114</f>
        <v>0</v>
      </c>
      <c r="AD114" s="204">
        <f>'Parish Department Summary'!AD114+School!AD114</f>
        <v>0</v>
      </c>
      <c r="AE114" s="204">
        <f>'Parish Department Summary'!AE114+School!AE114</f>
        <v>0</v>
      </c>
      <c r="AF114" s="204">
        <f>'Parish Department Summary'!AF114+School!AF114</f>
        <v>0</v>
      </c>
      <c r="AG114" s="204">
        <f>'Parish Department Summary'!AG114+School!AG114</f>
        <v>0</v>
      </c>
      <c r="AH114" s="204">
        <f>'Parish Department Summary'!AH114+School!AH114</f>
        <v>0</v>
      </c>
      <c r="AI114" s="204">
        <f>'Parish Department Summary'!AI114+School!AI114</f>
        <v>0</v>
      </c>
      <c r="AJ114" s="204">
        <f>'Parish Department Summary'!AJ114+School!AJ114</f>
        <v>0</v>
      </c>
      <c r="AK114" s="195" t="str">
        <f t="shared" si="100"/>
        <v>In Balance</v>
      </c>
    </row>
    <row r="115" spans="2:37" outlineLevel="2" x14ac:dyDescent="0.25">
      <c r="B115" s="172">
        <v>110</v>
      </c>
      <c r="C115" s="234">
        <v>4510</v>
      </c>
      <c r="D115" s="235" t="s">
        <v>619</v>
      </c>
      <c r="E115" s="40">
        <f>E113+E114</f>
        <v>0</v>
      </c>
      <c r="F115" s="40">
        <f>F113+F114</f>
        <v>0</v>
      </c>
      <c r="G115" s="40">
        <f>SUM(G113:G114)</f>
        <v>0</v>
      </c>
      <c r="H115" s="40">
        <f>IFERROR(($G115/'FY 2026-27 Budget Summary'!$F$8)*12, 0)</f>
        <v>0</v>
      </c>
      <c r="I115" s="45"/>
      <c r="J115" s="236"/>
      <c r="K115" s="46"/>
      <c r="L115" s="40"/>
      <c r="M115" s="40"/>
      <c r="N115" s="237"/>
      <c r="O115" s="40">
        <f>SUM(O113:O114)</f>
        <v>0</v>
      </c>
      <c r="P115" s="40">
        <f>SUM(P113:P114)</f>
        <v>0</v>
      </c>
      <c r="Q115" s="46">
        <f t="shared" si="97"/>
        <v>0</v>
      </c>
      <c r="R115" s="40">
        <f>SUM(R113:R114)</f>
        <v>0</v>
      </c>
      <c r="S115" s="46">
        <f t="shared" si="99"/>
        <v>0</v>
      </c>
      <c r="T115" s="235"/>
      <c r="U115" s="238"/>
      <c r="W115" s="239"/>
      <c r="X115" s="240">
        <f>X113+X114</f>
        <v>0</v>
      </c>
      <c r="Y115" s="240">
        <f t="shared" ref="Y115:AJ115" si="101">Y113+Y114</f>
        <v>0</v>
      </c>
      <c r="Z115" s="240">
        <f t="shared" si="101"/>
        <v>0</v>
      </c>
      <c r="AA115" s="240">
        <f t="shared" si="101"/>
        <v>0</v>
      </c>
      <c r="AB115" s="240">
        <f t="shared" si="101"/>
        <v>0</v>
      </c>
      <c r="AC115" s="240">
        <f t="shared" si="101"/>
        <v>0</v>
      </c>
      <c r="AD115" s="240">
        <f t="shared" si="101"/>
        <v>0</v>
      </c>
      <c r="AE115" s="240">
        <f t="shared" si="101"/>
        <v>0</v>
      </c>
      <c r="AF115" s="240">
        <f t="shared" si="101"/>
        <v>0</v>
      </c>
      <c r="AG115" s="240">
        <f t="shared" si="101"/>
        <v>0</v>
      </c>
      <c r="AH115" s="240">
        <f t="shared" si="101"/>
        <v>0</v>
      </c>
      <c r="AI115" s="240">
        <f t="shared" si="101"/>
        <v>0</v>
      </c>
      <c r="AJ115" s="240">
        <f t="shared" si="101"/>
        <v>0</v>
      </c>
      <c r="AK115" s="241" t="str">
        <f t="shared" si="100"/>
        <v>In Balance</v>
      </c>
    </row>
    <row r="116" spans="2:37" outlineLevel="2" x14ac:dyDescent="0.25">
      <c r="B116" s="172">
        <v>111</v>
      </c>
      <c r="C116" s="192">
        <v>4520</v>
      </c>
      <c r="D116" s="193" t="s">
        <v>618</v>
      </c>
      <c r="E116" s="204">
        <f>'Parish Department Summary'!E116+School!E116</f>
        <v>0</v>
      </c>
      <c r="F116" s="204">
        <f>'Parish Department Summary'!F116+School!F116</f>
        <v>0</v>
      </c>
      <c r="G116" s="204">
        <f>'Parish Department Summary'!G116+School!G116</f>
        <v>0</v>
      </c>
      <c r="H116" s="204">
        <f>'Parish Department Summary'!H116+School!H116</f>
        <v>0</v>
      </c>
      <c r="I116" s="49"/>
      <c r="J116" s="196"/>
      <c r="K116" s="32"/>
      <c r="L116" s="196"/>
      <c r="M116" s="196"/>
      <c r="N116" s="197"/>
      <c r="O116" s="204">
        <f>'Parish Department Summary'!O116+School!O116</f>
        <v>0</v>
      </c>
      <c r="P116" s="273">
        <f t="shared" ref="P116:P117" si="102">ROUND(($O116-$H116),0)</f>
        <v>0</v>
      </c>
      <c r="Q116" s="275">
        <f t="shared" si="97"/>
        <v>0</v>
      </c>
      <c r="R116" s="29">
        <f t="shared" ref="R116:R117" si="103">ROUND(($O116-$F116),0)</f>
        <v>0</v>
      </c>
      <c r="S116" s="275">
        <f t="shared" si="99"/>
        <v>0</v>
      </c>
      <c r="T116" s="739"/>
      <c r="U116" s="740"/>
      <c r="W116" s="200"/>
      <c r="X116" s="204">
        <f>'Parish Department Summary'!X116+School!X116</f>
        <v>0</v>
      </c>
      <c r="Y116" s="204">
        <f>'Parish Department Summary'!Y116+School!Y116</f>
        <v>0</v>
      </c>
      <c r="Z116" s="204">
        <f>'Parish Department Summary'!Z116+School!Z116</f>
        <v>0</v>
      </c>
      <c r="AA116" s="204">
        <f>'Parish Department Summary'!AA116+School!AA116</f>
        <v>0</v>
      </c>
      <c r="AB116" s="204">
        <f>'Parish Department Summary'!AB116+School!AB116</f>
        <v>0</v>
      </c>
      <c r="AC116" s="204">
        <f>'Parish Department Summary'!AC116+School!AC116</f>
        <v>0</v>
      </c>
      <c r="AD116" s="204">
        <f>'Parish Department Summary'!AD116+School!AD116</f>
        <v>0</v>
      </c>
      <c r="AE116" s="204">
        <f>'Parish Department Summary'!AE116+School!AE116</f>
        <v>0</v>
      </c>
      <c r="AF116" s="204">
        <f>'Parish Department Summary'!AF116+School!AF116</f>
        <v>0</v>
      </c>
      <c r="AG116" s="204">
        <f>'Parish Department Summary'!AG116+School!AG116</f>
        <v>0</v>
      </c>
      <c r="AH116" s="204">
        <f>'Parish Department Summary'!AH116+School!AH116</f>
        <v>0</v>
      </c>
      <c r="AI116" s="204">
        <f>'Parish Department Summary'!AI116+School!AI116</f>
        <v>0</v>
      </c>
      <c r="AJ116" s="204">
        <f>'Parish Department Summary'!AJ116+School!AJ116</f>
        <v>0</v>
      </c>
      <c r="AK116" s="195" t="str">
        <f t="shared" si="100"/>
        <v>In Balance</v>
      </c>
    </row>
    <row r="117" spans="2:37" outlineLevel="2" x14ac:dyDescent="0.25">
      <c r="B117" s="172">
        <v>112</v>
      </c>
      <c r="C117" s="192">
        <v>4590</v>
      </c>
      <c r="D117" s="193" t="s">
        <v>617</v>
      </c>
      <c r="E117" s="204">
        <f>'Parish Department Summary'!E117+School!E117</f>
        <v>0</v>
      </c>
      <c r="F117" s="204">
        <f>'Parish Department Summary'!F117+School!F117</f>
        <v>0</v>
      </c>
      <c r="G117" s="204">
        <f>'Parish Department Summary'!G117+School!G117</f>
        <v>0</v>
      </c>
      <c r="H117" s="204">
        <f>'Parish Department Summary'!H117+School!H117</f>
        <v>0</v>
      </c>
      <c r="I117" s="49"/>
      <c r="J117" s="196"/>
      <c r="K117" s="32"/>
      <c r="L117" s="196"/>
      <c r="M117" s="196"/>
      <c r="N117" s="197"/>
      <c r="O117" s="204">
        <f>'Parish Department Summary'!O117+School!O117</f>
        <v>0</v>
      </c>
      <c r="P117" s="273">
        <f t="shared" si="102"/>
        <v>0</v>
      </c>
      <c r="Q117" s="275">
        <f t="shared" si="97"/>
        <v>0</v>
      </c>
      <c r="R117" s="29">
        <f t="shared" si="103"/>
        <v>0</v>
      </c>
      <c r="S117" s="275">
        <f t="shared" si="99"/>
        <v>0</v>
      </c>
      <c r="T117" s="739"/>
      <c r="U117" s="740"/>
      <c r="W117" s="200"/>
      <c r="X117" s="204">
        <f>'Parish Department Summary'!X117+School!X117</f>
        <v>0</v>
      </c>
      <c r="Y117" s="204">
        <f>'Parish Department Summary'!Y117+School!Y117</f>
        <v>0</v>
      </c>
      <c r="Z117" s="204">
        <f>'Parish Department Summary'!Z117+School!Z117</f>
        <v>0</v>
      </c>
      <c r="AA117" s="204">
        <f>'Parish Department Summary'!AA117+School!AA117</f>
        <v>0</v>
      </c>
      <c r="AB117" s="204">
        <f>'Parish Department Summary'!AB117+School!AB117</f>
        <v>0</v>
      </c>
      <c r="AC117" s="204">
        <f>'Parish Department Summary'!AC117+School!AC117</f>
        <v>0</v>
      </c>
      <c r="AD117" s="204">
        <f>'Parish Department Summary'!AD117+School!AD117</f>
        <v>0</v>
      </c>
      <c r="AE117" s="204">
        <f>'Parish Department Summary'!AE117+School!AE117</f>
        <v>0</v>
      </c>
      <c r="AF117" s="204">
        <f>'Parish Department Summary'!AF117+School!AF117</f>
        <v>0</v>
      </c>
      <c r="AG117" s="204">
        <f>'Parish Department Summary'!AG117+School!AG117</f>
        <v>0</v>
      </c>
      <c r="AH117" s="204">
        <f>'Parish Department Summary'!AH117+School!AH117</f>
        <v>0</v>
      </c>
      <c r="AI117" s="204">
        <f>'Parish Department Summary'!AI117+School!AI117</f>
        <v>0</v>
      </c>
      <c r="AJ117" s="204">
        <f>'Parish Department Summary'!AJ117+School!AJ117</f>
        <v>0</v>
      </c>
      <c r="AK117" s="195" t="str">
        <f t="shared" si="100"/>
        <v>In Balance</v>
      </c>
    </row>
    <row r="118" spans="2:37" s="208" customFormat="1" outlineLevel="1" x14ac:dyDescent="0.25">
      <c r="B118" s="172">
        <v>113</v>
      </c>
      <c r="C118" s="205" t="s">
        <v>865</v>
      </c>
      <c r="D118" s="206" t="s">
        <v>616</v>
      </c>
      <c r="E118" s="34">
        <f>SUM(E105:E112)+E115+SUM(E116:E117)</f>
        <v>0</v>
      </c>
      <c r="F118" s="34">
        <f>SUM(F105:F112)+F115+SUM(F116:F117)</f>
        <v>0</v>
      </c>
      <c r="G118" s="34">
        <f t="shared" ref="G118" si="104">SUM(G105:G112)+G115+SUM(G116:G117)</f>
        <v>0</v>
      </c>
      <c r="H118" s="34">
        <f>SUM(H105:H112)+H115+SUM(H116:H117)</f>
        <v>0</v>
      </c>
      <c r="I118" s="35"/>
      <c r="J118" s="34"/>
      <c r="K118" s="36"/>
      <c r="L118" s="34"/>
      <c r="M118" s="34"/>
      <c r="N118" s="37"/>
      <c r="O118" s="34">
        <f>SUM(O105:O112)+O115+SUM(O116:O117)</f>
        <v>0</v>
      </c>
      <c r="P118" s="34">
        <f>SUM(P105:P112)+P115+SUM(P116:P117)</f>
        <v>0</v>
      </c>
      <c r="Q118" s="36">
        <f t="shared" si="97"/>
        <v>0</v>
      </c>
      <c r="R118" s="34">
        <f>SUM(R105:R112)+R115+SUM(R116:R117)</f>
        <v>0</v>
      </c>
      <c r="S118" s="36">
        <f t="shared" si="99"/>
        <v>0</v>
      </c>
      <c r="T118" s="206"/>
      <c r="U118" s="207"/>
      <c r="W118" s="209"/>
      <c r="X118" s="34">
        <f t="shared" ref="X118:AJ118" si="105">SUM(X105:X112)+X115+SUM(X116:X117)</f>
        <v>0</v>
      </c>
      <c r="Y118" s="34">
        <f t="shared" si="105"/>
        <v>0</v>
      </c>
      <c r="Z118" s="34">
        <f t="shared" si="105"/>
        <v>0</v>
      </c>
      <c r="AA118" s="34">
        <f t="shared" si="105"/>
        <v>0</v>
      </c>
      <c r="AB118" s="34">
        <f t="shared" si="105"/>
        <v>0</v>
      </c>
      <c r="AC118" s="34">
        <f t="shared" si="105"/>
        <v>0</v>
      </c>
      <c r="AD118" s="34">
        <f t="shared" si="105"/>
        <v>0</v>
      </c>
      <c r="AE118" s="34">
        <f t="shared" si="105"/>
        <v>0</v>
      </c>
      <c r="AF118" s="34">
        <f t="shared" si="105"/>
        <v>0</v>
      </c>
      <c r="AG118" s="34">
        <f t="shared" si="105"/>
        <v>0</v>
      </c>
      <c r="AH118" s="34">
        <f t="shared" si="105"/>
        <v>0</v>
      </c>
      <c r="AI118" s="34">
        <f t="shared" si="105"/>
        <v>0</v>
      </c>
      <c r="AJ118" s="34">
        <f t="shared" si="105"/>
        <v>0</v>
      </c>
      <c r="AK118" s="210" t="str">
        <f t="shared" si="100"/>
        <v>In Balance</v>
      </c>
    </row>
    <row r="119" spans="2:37" outlineLevel="2" x14ac:dyDescent="0.2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25">
      <c r="B120" s="172">
        <v>115</v>
      </c>
      <c r="C120" s="192">
        <v>4610</v>
      </c>
      <c r="D120" s="193" t="s">
        <v>615</v>
      </c>
      <c r="E120" s="204">
        <f>'Parish Department Summary'!E120+School!E120</f>
        <v>0</v>
      </c>
      <c r="F120" s="204">
        <f>'Parish Department Summary'!F120+School!F120</f>
        <v>0</v>
      </c>
      <c r="G120" s="204">
        <f>'Parish Department Summary'!G120+School!G120</f>
        <v>0</v>
      </c>
      <c r="H120" s="204">
        <f>'Parish Department Summary'!H120+School!H120</f>
        <v>0</v>
      </c>
      <c r="I120" s="49"/>
      <c r="J120" s="196"/>
      <c r="K120" s="32"/>
      <c r="L120" s="196"/>
      <c r="M120" s="196"/>
      <c r="N120" s="197"/>
      <c r="O120" s="204">
        <f>'Parish Department Summary'!O120+School!O120</f>
        <v>0</v>
      </c>
      <c r="P120" s="273">
        <f t="shared" ref="P120:P126" si="106">ROUND(($O120-$H120),0)</f>
        <v>0</v>
      </c>
      <c r="Q120" s="275">
        <f t="shared" ref="Q120:Q127" si="107">IFERROR(P120/H120, 0)</f>
        <v>0</v>
      </c>
      <c r="R120" s="29">
        <f t="shared" ref="R120:R127" si="108">ROUND(($O120-$F120),0)</f>
        <v>0</v>
      </c>
      <c r="S120" s="275">
        <f t="shared" ref="S120:S127" si="109">IFERROR(R120/F120, 0)</f>
        <v>0</v>
      </c>
      <c r="T120" s="739"/>
      <c r="U120" s="740"/>
      <c r="W120" s="200"/>
      <c r="X120" s="204">
        <f>'Parish Department Summary'!X120+School!X120</f>
        <v>0</v>
      </c>
      <c r="Y120" s="204">
        <f>'Parish Department Summary'!Y120+School!Y120</f>
        <v>0</v>
      </c>
      <c r="Z120" s="204">
        <f>'Parish Department Summary'!Z120+School!Z120</f>
        <v>0</v>
      </c>
      <c r="AA120" s="204">
        <f>'Parish Department Summary'!AA120+School!AA120</f>
        <v>0</v>
      </c>
      <c r="AB120" s="204">
        <f>'Parish Department Summary'!AB120+School!AB120</f>
        <v>0</v>
      </c>
      <c r="AC120" s="204">
        <f>'Parish Department Summary'!AC120+School!AC120</f>
        <v>0</v>
      </c>
      <c r="AD120" s="204">
        <f>'Parish Department Summary'!AD120+School!AD120</f>
        <v>0</v>
      </c>
      <c r="AE120" s="204">
        <f>'Parish Department Summary'!AE120+School!AE120</f>
        <v>0</v>
      </c>
      <c r="AF120" s="204">
        <f>'Parish Department Summary'!AF120+School!AF120</f>
        <v>0</v>
      </c>
      <c r="AG120" s="204">
        <f>'Parish Department Summary'!AG120+School!AG120</f>
        <v>0</v>
      </c>
      <c r="AH120" s="204">
        <f>'Parish Department Summary'!AH120+School!AH120</f>
        <v>0</v>
      </c>
      <c r="AI120" s="204">
        <f>'Parish Department Summary'!AI120+School!AI120</f>
        <v>0</v>
      </c>
      <c r="AJ120" s="204">
        <f>'Parish Department Summary'!AJ120+School!AJ120</f>
        <v>0</v>
      </c>
      <c r="AK120" s="195" t="str">
        <f t="shared" ref="AK120:AK144" si="110">IF(AJ120=O120,"In Balance",CONCATENATE("Out of Balance by $",AJ120-O120))</f>
        <v>In Balance</v>
      </c>
    </row>
    <row r="121" spans="2:37" outlineLevel="2" x14ac:dyDescent="0.25">
      <c r="B121" s="172">
        <v>116</v>
      </c>
      <c r="C121" s="192">
        <v>4620</v>
      </c>
      <c r="D121" s="193" t="s">
        <v>614</v>
      </c>
      <c r="E121" s="204">
        <f>'Parish Department Summary'!E121+School!E121</f>
        <v>0</v>
      </c>
      <c r="F121" s="204">
        <f>'Parish Department Summary'!F121+School!F121</f>
        <v>0</v>
      </c>
      <c r="G121" s="204">
        <f>'Parish Department Summary'!G121+School!G121</f>
        <v>0</v>
      </c>
      <c r="H121" s="204">
        <f>'Parish Department Summary'!H121+School!H121</f>
        <v>0</v>
      </c>
      <c r="I121" s="49"/>
      <c r="J121" s="196"/>
      <c r="K121" s="32"/>
      <c r="L121" s="196"/>
      <c r="M121" s="196"/>
      <c r="N121" s="197"/>
      <c r="O121" s="204">
        <f>'Parish Department Summary'!O121+School!O121</f>
        <v>0</v>
      </c>
      <c r="P121" s="273">
        <f t="shared" si="106"/>
        <v>0</v>
      </c>
      <c r="Q121" s="275">
        <f t="shared" si="107"/>
        <v>0</v>
      </c>
      <c r="R121" s="29">
        <f t="shared" si="108"/>
        <v>0</v>
      </c>
      <c r="S121" s="275">
        <f t="shared" si="109"/>
        <v>0</v>
      </c>
      <c r="T121" s="739"/>
      <c r="U121" s="740"/>
      <c r="W121" s="200"/>
      <c r="X121" s="204">
        <f>'Parish Department Summary'!X121+School!X121</f>
        <v>0</v>
      </c>
      <c r="Y121" s="204">
        <f>'Parish Department Summary'!Y121+School!Y121</f>
        <v>0</v>
      </c>
      <c r="Z121" s="204">
        <f>'Parish Department Summary'!Z121+School!Z121</f>
        <v>0</v>
      </c>
      <c r="AA121" s="204">
        <f>'Parish Department Summary'!AA121+School!AA121</f>
        <v>0</v>
      </c>
      <c r="AB121" s="204">
        <f>'Parish Department Summary'!AB121+School!AB121</f>
        <v>0</v>
      </c>
      <c r="AC121" s="204">
        <f>'Parish Department Summary'!AC121+School!AC121</f>
        <v>0</v>
      </c>
      <c r="AD121" s="204">
        <f>'Parish Department Summary'!AD121+School!AD121</f>
        <v>0</v>
      </c>
      <c r="AE121" s="204">
        <f>'Parish Department Summary'!AE121+School!AE121</f>
        <v>0</v>
      </c>
      <c r="AF121" s="204">
        <f>'Parish Department Summary'!AF121+School!AF121</f>
        <v>0</v>
      </c>
      <c r="AG121" s="204">
        <f>'Parish Department Summary'!AG121+School!AG121</f>
        <v>0</v>
      </c>
      <c r="AH121" s="204">
        <f>'Parish Department Summary'!AH121+School!AH121</f>
        <v>0</v>
      </c>
      <c r="AI121" s="204">
        <f>'Parish Department Summary'!AI121+School!AI121</f>
        <v>0</v>
      </c>
      <c r="AJ121" s="204">
        <f>'Parish Department Summary'!AJ121+School!AJ121</f>
        <v>0</v>
      </c>
      <c r="AK121" s="195" t="str">
        <f t="shared" si="110"/>
        <v>In Balance</v>
      </c>
    </row>
    <row r="122" spans="2:37" outlineLevel="2" x14ac:dyDescent="0.25">
      <c r="B122" s="172">
        <v>117</v>
      </c>
      <c r="C122" s="192">
        <v>4630</v>
      </c>
      <c r="D122" s="193" t="s">
        <v>613</v>
      </c>
      <c r="E122" s="204">
        <f>'Parish Department Summary'!E122+School!E122</f>
        <v>0</v>
      </c>
      <c r="F122" s="204">
        <f>'Parish Department Summary'!F122+School!F122</f>
        <v>0</v>
      </c>
      <c r="G122" s="204">
        <f>'Parish Department Summary'!G122+School!G122</f>
        <v>0</v>
      </c>
      <c r="H122" s="204">
        <f>'Parish Department Summary'!H122+School!H122</f>
        <v>0</v>
      </c>
      <c r="I122" s="49"/>
      <c r="J122" s="196"/>
      <c r="K122" s="32"/>
      <c r="L122" s="196"/>
      <c r="M122" s="196"/>
      <c r="N122" s="197"/>
      <c r="O122" s="204">
        <f>'Parish Department Summary'!O122+School!O122</f>
        <v>0</v>
      </c>
      <c r="P122" s="273">
        <f t="shared" si="106"/>
        <v>0</v>
      </c>
      <c r="Q122" s="275">
        <f t="shared" si="107"/>
        <v>0</v>
      </c>
      <c r="R122" s="29">
        <f t="shared" si="108"/>
        <v>0</v>
      </c>
      <c r="S122" s="275">
        <f t="shared" si="109"/>
        <v>0</v>
      </c>
      <c r="T122" s="739"/>
      <c r="U122" s="740"/>
      <c r="W122" s="200"/>
      <c r="X122" s="204">
        <f>'Parish Department Summary'!X122+School!X122</f>
        <v>0</v>
      </c>
      <c r="Y122" s="204">
        <f>'Parish Department Summary'!Y122+School!Y122</f>
        <v>0</v>
      </c>
      <c r="Z122" s="204">
        <f>'Parish Department Summary'!Z122+School!Z122</f>
        <v>0</v>
      </c>
      <c r="AA122" s="204">
        <f>'Parish Department Summary'!AA122+School!AA122</f>
        <v>0</v>
      </c>
      <c r="AB122" s="204">
        <f>'Parish Department Summary'!AB122+School!AB122</f>
        <v>0</v>
      </c>
      <c r="AC122" s="204">
        <f>'Parish Department Summary'!AC122+School!AC122</f>
        <v>0</v>
      </c>
      <c r="AD122" s="204">
        <f>'Parish Department Summary'!AD122+School!AD122</f>
        <v>0</v>
      </c>
      <c r="AE122" s="204">
        <f>'Parish Department Summary'!AE122+School!AE122</f>
        <v>0</v>
      </c>
      <c r="AF122" s="204">
        <f>'Parish Department Summary'!AF122+School!AF122</f>
        <v>0</v>
      </c>
      <c r="AG122" s="204">
        <f>'Parish Department Summary'!AG122+School!AG122</f>
        <v>0</v>
      </c>
      <c r="AH122" s="204">
        <f>'Parish Department Summary'!AH122+School!AH122</f>
        <v>0</v>
      </c>
      <c r="AI122" s="204">
        <f>'Parish Department Summary'!AI122+School!AI122</f>
        <v>0</v>
      </c>
      <c r="AJ122" s="204">
        <f>'Parish Department Summary'!AJ122+School!AJ122</f>
        <v>0</v>
      </c>
      <c r="AK122" s="195" t="str">
        <f t="shared" si="110"/>
        <v>In Balance</v>
      </c>
    </row>
    <row r="123" spans="2:37" outlineLevel="2" x14ac:dyDescent="0.25">
      <c r="B123" s="172">
        <v>118</v>
      </c>
      <c r="C123" s="192">
        <v>4640</v>
      </c>
      <c r="D123" s="193" t="s">
        <v>612</v>
      </c>
      <c r="E123" s="204">
        <f>'Parish Department Summary'!E123+School!E123</f>
        <v>0</v>
      </c>
      <c r="F123" s="204">
        <f>'Parish Department Summary'!F123+School!F123</f>
        <v>0</v>
      </c>
      <c r="G123" s="204">
        <f>'Parish Department Summary'!G123+School!G123</f>
        <v>0</v>
      </c>
      <c r="H123" s="204">
        <f>'Parish Department Summary'!H123+School!H123</f>
        <v>0</v>
      </c>
      <c r="I123" s="49"/>
      <c r="J123" s="196"/>
      <c r="K123" s="32"/>
      <c r="L123" s="196"/>
      <c r="M123" s="196"/>
      <c r="N123" s="197"/>
      <c r="O123" s="204">
        <f>'Parish Department Summary'!O123+School!O123</f>
        <v>0</v>
      </c>
      <c r="P123" s="273">
        <f t="shared" si="106"/>
        <v>0</v>
      </c>
      <c r="Q123" s="275">
        <f t="shared" si="107"/>
        <v>0</v>
      </c>
      <c r="R123" s="29">
        <f t="shared" si="108"/>
        <v>0</v>
      </c>
      <c r="S123" s="275">
        <f t="shared" si="109"/>
        <v>0</v>
      </c>
      <c r="T123" s="739"/>
      <c r="U123" s="740"/>
      <c r="W123" s="200"/>
      <c r="X123" s="204">
        <f>'Parish Department Summary'!X123+School!X123</f>
        <v>0</v>
      </c>
      <c r="Y123" s="204">
        <f>'Parish Department Summary'!Y123+School!Y123</f>
        <v>0</v>
      </c>
      <c r="Z123" s="204">
        <f>'Parish Department Summary'!Z123+School!Z123</f>
        <v>0</v>
      </c>
      <c r="AA123" s="204">
        <f>'Parish Department Summary'!AA123+School!AA123</f>
        <v>0</v>
      </c>
      <c r="AB123" s="204">
        <f>'Parish Department Summary'!AB123+School!AB123</f>
        <v>0</v>
      </c>
      <c r="AC123" s="204">
        <f>'Parish Department Summary'!AC123+School!AC123</f>
        <v>0</v>
      </c>
      <c r="AD123" s="204">
        <f>'Parish Department Summary'!AD123+School!AD123</f>
        <v>0</v>
      </c>
      <c r="AE123" s="204">
        <f>'Parish Department Summary'!AE123+School!AE123</f>
        <v>0</v>
      </c>
      <c r="AF123" s="204">
        <f>'Parish Department Summary'!AF123+School!AF123</f>
        <v>0</v>
      </c>
      <c r="AG123" s="204">
        <f>'Parish Department Summary'!AG123+School!AG123</f>
        <v>0</v>
      </c>
      <c r="AH123" s="204">
        <f>'Parish Department Summary'!AH123+School!AH123</f>
        <v>0</v>
      </c>
      <c r="AI123" s="204">
        <f>'Parish Department Summary'!AI123+School!AI123</f>
        <v>0</v>
      </c>
      <c r="AJ123" s="204">
        <f>'Parish Department Summary'!AJ123+School!AJ123</f>
        <v>0</v>
      </c>
      <c r="AK123" s="195" t="str">
        <f t="shared" si="110"/>
        <v>In Balance</v>
      </c>
    </row>
    <row r="124" spans="2:37" outlineLevel="2" x14ac:dyDescent="0.25">
      <c r="B124" s="172">
        <v>119</v>
      </c>
      <c r="C124" s="192">
        <v>4660</v>
      </c>
      <c r="D124" s="193" t="s">
        <v>611</v>
      </c>
      <c r="E124" s="204">
        <f>'Parish Department Summary'!E124+School!E124</f>
        <v>0</v>
      </c>
      <c r="F124" s="204">
        <f>'Parish Department Summary'!F124+School!F124</f>
        <v>0</v>
      </c>
      <c r="G124" s="204">
        <f>'Parish Department Summary'!G124+School!G124</f>
        <v>0</v>
      </c>
      <c r="H124" s="204">
        <f>'Parish Department Summary'!H124+School!H124</f>
        <v>0</v>
      </c>
      <c r="I124" s="49"/>
      <c r="J124" s="196"/>
      <c r="K124" s="32"/>
      <c r="L124" s="196"/>
      <c r="M124" s="196"/>
      <c r="N124" s="197"/>
      <c r="O124" s="204">
        <f>'Parish Department Summary'!O124+School!O124</f>
        <v>0</v>
      </c>
      <c r="P124" s="273">
        <f t="shared" si="106"/>
        <v>0</v>
      </c>
      <c r="Q124" s="275">
        <f t="shared" si="107"/>
        <v>0</v>
      </c>
      <c r="R124" s="29">
        <f t="shared" si="108"/>
        <v>0</v>
      </c>
      <c r="S124" s="275">
        <f t="shared" si="109"/>
        <v>0</v>
      </c>
      <c r="T124" s="739"/>
      <c r="U124" s="740"/>
      <c r="W124" s="200"/>
      <c r="X124" s="204">
        <f>'Parish Department Summary'!X124+School!X124</f>
        <v>0</v>
      </c>
      <c r="Y124" s="204">
        <f>'Parish Department Summary'!Y124+School!Y124</f>
        <v>0</v>
      </c>
      <c r="Z124" s="204">
        <f>'Parish Department Summary'!Z124+School!Z124</f>
        <v>0</v>
      </c>
      <c r="AA124" s="204">
        <f>'Parish Department Summary'!AA124+School!AA124</f>
        <v>0</v>
      </c>
      <c r="AB124" s="204">
        <f>'Parish Department Summary'!AB124+School!AB124</f>
        <v>0</v>
      </c>
      <c r="AC124" s="204">
        <f>'Parish Department Summary'!AC124+School!AC124</f>
        <v>0</v>
      </c>
      <c r="AD124" s="204">
        <f>'Parish Department Summary'!AD124+School!AD124</f>
        <v>0</v>
      </c>
      <c r="AE124" s="204">
        <f>'Parish Department Summary'!AE124+School!AE124</f>
        <v>0</v>
      </c>
      <c r="AF124" s="204">
        <f>'Parish Department Summary'!AF124+School!AF124</f>
        <v>0</v>
      </c>
      <c r="AG124" s="204">
        <f>'Parish Department Summary'!AG124+School!AG124</f>
        <v>0</v>
      </c>
      <c r="AH124" s="204">
        <f>'Parish Department Summary'!AH124+School!AH124</f>
        <v>0</v>
      </c>
      <c r="AI124" s="204">
        <f>'Parish Department Summary'!AI124+School!AI124</f>
        <v>0</v>
      </c>
      <c r="AJ124" s="204">
        <f>'Parish Department Summary'!AJ124+School!AJ124</f>
        <v>0</v>
      </c>
      <c r="AK124" s="195" t="str">
        <f t="shared" si="110"/>
        <v>In Balance</v>
      </c>
    </row>
    <row r="125" spans="2:37" outlineLevel="2" x14ac:dyDescent="0.25">
      <c r="B125" s="172">
        <v>120</v>
      </c>
      <c r="C125" s="192">
        <v>4670</v>
      </c>
      <c r="D125" s="193" t="s">
        <v>610</v>
      </c>
      <c r="E125" s="204">
        <f>'Parish Department Summary'!E125+School!E125</f>
        <v>0</v>
      </c>
      <c r="F125" s="204">
        <f>'Parish Department Summary'!F125+School!F125</f>
        <v>0</v>
      </c>
      <c r="G125" s="204">
        <f>'Parish Department Summary'!G125+School!G125</f>
        <v>0</v>
      </c>
      <c r="H125" s="204">
        <f>'Parish Department Summary'!H125+School!H125</f>
        <v>0</v>
      </c>
      <c r="I125" s="49"/>
      <c r="J125" s="196"/>
      <c r="K125" s="32"/>
      <c r="L125" s="196"/>
      <c r="M125" s="196"/>
      <c r="N125" s="197"/>
      <c r="O125" s="204">
        <f>'Parish Department Summary'!O125+School!O125</f>
        <v>0</v>
      </c>
      <c r="P125" s="273">
        <f t="shared" si="106"/>
        <v>0</v>
      </c>
      <c r="Q125" s="275">
        <f t="shared" si="107"/>
        <v>0</v>
      </c>
      <c r="R125" s="29">
        <f t="shared" si="108"/>
        <v>0</v>
      </c>
      <c r="S125" s="275">
        <f t="shared" si="109"/>
        <v>0</v>
      </c>
      <c r="T125" s="739"/>
      <c r="U125" s="740"/>
      <c r="W125" s="200"/>
      <c r="X125" s="204">
        <f>'Parish Department Summary'!X125+School!X125</f>
        <v>0</v>
      </c>
      <c r="Y125" s="204">
        <f>'Parish Department Summary'!Y125+School!Y125</f>
        <v>0</v>
      </c>
      <c r="Z125" s="204">
        <f>'Parish Department Summary'!Z125+School!Z125</f>
        <v>0</v>
      </c>
      <c r="AA125" s="204">
        <f>'Parish Department Summary'!AA125+School!AA125</f>
        <v>0</v>
      </c>
      <c r="AB125" s="204">
        <f>'Parish Department Summary'!AB125+School!AB125</f>
        <v>0</v>
      </c>
      <c r="AC125" s="204">
        <f>'Parish Department Summary'!AC125+School!AC125</f>
        <v>0</v>
      </c>
      <c r="AD125" s="204">
        <f>'Parish Department Summary'!AD125+School!AD125</f>
        <v>0</v>
      </c>
      <c r="AE125" s="204">
        <f>'Parish Department Summary'!AE125+School!AE125</f>
        <v>0</v>
      </c>
      <c r="AF125" s="204">
        <f>'Parish Department Summary'!AF125+School!AF125</f>
        <v>0</v>
      </c>
      <c r="AG125" s="204">
        <f>'Parish Department Summary'!AG125+School!AG125</f>
        <v>0</v>
      </c>
      <c r="AH125" s="204">
        <f>'Parish Department Summary'!AH125+School!AH125</f>
        <v>0</v>
      </c>
      <c r="AI125" s="204">
        <f>'Parish Department Summary'!AI125+School!AI125</f>
        <v>0</v>
      </c>
      <c r="AJ125" s="204">
        <f>'Parish Department Summary'!AJ125+School!AJ125</f>
        <v>0</v>
      </c>
      <c r="AK125" s="195" t="str">
        <f t="shared" si="110"/>
        <v>In Balance</v>
      </c>
    </row>
    <row r="126" spans="2:37" outlineLevel="2" x14ac:dyDescent="0.25">
      <c r="B126" s="172">
        <v>121</v>
      </c>
      <c r="C126" s="192">
        <v>4680.1000000000004</v>
      </c>
      <c r="D126" s="193" t="s">
        <v>697</v>
      </c>
      <c r="E126" s="204">
        <f>'Parish Department Summary'!E126+School!E126</f>
        <v>0</v>
      </c>
      <c r="F126" s="204">
        <f>'Parish Department Summary'!F126+School!F126</f>
        <v>0</v>
      </c>
      <c r="G126" s="204">
        <f>'Parish Department Summary'!G126+School!G126</f>
        <v>0</v>
      </c>
      <c r="H126" s="204">
        <f>'Parish Department Summary'!H126+School!H126</f>
        <v>0</v>
      </c>
      <c r="I126" s="49"/>
      <c r="J126" s="196"/>
      <c r="K126" s="32"/>
      <c r="L126" s="196"/>
      <c r="M126" s="196"/>
      <c r="N126" s="197"/>
      <c r="O126" s="204">
        <f>'Parish Department Summary'!O126+School!O126</f>
        <v>0</v>
      </c>
      <c r="P126" s="273">
        <f t="shared" si="106"/>
        <v>0</v>
      </c>
      <c r="Q126" s="275">
        <f t="shared" si="107"/>
        <v>0</v>
      </c>
      <c r="R126" s="29">
        <f t="shared" si="108"/>
        <v>0</v>
      </c>
      <c r="S126" s="275">
        <f t="shared" si="109"/>
        <v>0</v>
      </c>
      <c r="T126" s="739"/>
      <c r="U126" s="740"/>
      <c r="W126" s="200"/>
      <c r="X126" s="204">
        <f>'Parish Department Summary'!X126+School!X126</f>
        <v>0</v>
      </c>
      <c r="Y126" s="204">
        <f>'Parish Department Summary'!Y126+School!Y126</f>
        <v>0</v>
      </c>
      <c r="Z126" s="204">
        <f>'Parish Department Summary'!Z126+School!Z126</f>
        <v>0</v>
      </c>
      <c r="AA126" s="204">
        <f>'Parish Department Summary'!AA126+School!AA126</f>
        <v>0</v>
      </c>
      <c r="AB126" s="204">
        <f>'Parish Department Summary'!AB126+School!AB126</f>
        <v>0</v>
      </c>
      <c r="AC126" s="204">
        <f>'Parish Department Summary'!AC126+School!AC126</f>
        <v>0</v>
      </c>
      <c r="AD126" s="204">
        <f>'Parish Department Summary'!AD126+School!AD126</f>
        <v>0</v>
      </c>
      <c r="AE126" s="204">
        <f>'Parish Department Summary'!AE126+School!AE126</f>
        <v>0</v>
      </c>
      <c r="AF126" s="204">
        <f>'Parish Department Summary'!AF126+School!AF126</f>
        <v>0</v>
      </c>
      <c r="AG126" s="204">
        <f>'Parish Department Summary'!AG126+School!AG126</f>
        <v>0</v>
      </c>
      <c r="AH126" s="204">
        <f>'Parish Department Summary'!AH126+School!AH126</f>
        <v>0</v>
      </c>
      <c r="AI126" s="204">
        <f>'Parish Department Summary'!AI126+School!AI126</f>
        <v>0</v>
      </c>
      <c r="AJ126" s="204">
        <f>'Parish Department Summary'!AJ126+School!AJ126</f>
        <v>0</v>
      </c>
      <c r="AK126" s="195" t="str">
        <f t="shared" si="110"/>
        <v>In Balance</v>
      </c>
    </row>
    <row r="127" spans="2:37" s="243" customFormat="1" ht="11.25" customHeight="1" outlineLevel="2" x14ac:dyDescent="0.25">
      <c r="B127" s="172">
        <v>122</v>
      </c>
      <c r="C127" s="242">
        <v>4680.2</v>
      </c>
      <c r="D127" s="219" t="s">
        <v>696</v>
      </c>
      <c r="E127" s="204">
        <f>'Parish Department Summary'!E127+School!E127</f>
        <v>0</v>
      </c>
      <c r="F127" s="204">
        <f>'Parish Department Summary'!F127+School!F127</f>
        <v>0</v>
      </c>
      <c r="G127" s="204">
        <f>'Parish Department Summary'!G127+School!G127</f>
        <v>0</v>
      </c>
      <c r="H127" s="204">
        <f>'Parish Department Summary'!H127+School!H127</f>
        <v>0</v>
      </c>
      <c r="I127" s="49"/>
      <c r="J127" s="196"/>
      <c r="K127" s="32"/>
      <c r="L127" s="196"/>
      <c r="M127" s="196"/>
      <c r="N127" s="197"/>
      <c r="O127" s="204">
        <f>'Parish Department Summary'!O127+School!O127</f>
        <v>0</v>
      </c>
      <c r="P127" s="273">
        <f>ROUND(($O127-$H127),0)</f>
        <v>0</v>
      </c>
      <c r="Q127" s="275">
        <f t="shared" si="107"/>
        <v>0</v>
      </c>
      <c r="R127" s="29">
        <f t="shared" si="108"/>
        <v>0</v>
      </c>
      <c r="S127" s="275">
        <f t="shared" si="109"/>
        <v>0</v>
      </c>
      <c r="T127" s="739"/>
      <c r="U127" s="740"/>
      <c r="W127" s="200"/>
      <c r="X127" s="204">
        <f>'Parish Department Summary'!X127+School!X127</f>
        <v>0</v>
      </c>
      <c r="Y127" s="204">
        <f>'Parish Department Summary'!Y127+School!Y127</f>
        <v>0</v>
      </c>
      <c r="Z127" s="204">
        <f>'Parish Department Summary'!Z127+School!Z127</f>
        <v>0</v>
      </c>
      <c r="AA127" s="204">
        <f>'Parish Department Summary'!AA127+School!AA127</f>
        <v>0</v>
      </c>
      <c r="AB127" s="204">
        <f>'Parish Department Summary'!AB127+School!AB127</f>
        <v>0</v>
      </c>
      <c r="AC127" s="204">
        <f>'Parish Department Summary'!AC127+School!AC127</f>
        <v>0</v>
      </c>
      <c r="AD127" s="204">
        <f>'Parish Department Summary'!AD127+School!AD127</f>
        <v>0</v>
      </c>
      <c r="AE127" s="204">
        <f>'Parish Department Summary'!AE127+School!AE127</f>
        <v>0</v>
      </c>
      <c r="AF127" s="204">
        <f>'Parish Department Summary'!AF127+School!AF127</f>
        <v>0</v>
      </c>
      <c r="AG127" s="204">
        <f>'Parish Department Summary'!AG127+School!AG127</f>
        <v>0</v>
      </c>
      <c r="AH127" s="204">
        <f>'Parish Department Summary'!AH127+School!AH127</f>
        <v>0</v>
      </c>
      <c r="AI127" s="204">
        <f>'Parish Department Summary'!AI127+School!AI127</f>
        <v>0</v>
      </c>
      <c r="AJ127" s="204">
        <f>'Parish Department Summary'!AJ127+School!AJ127</f>
        <v>0</v>
      </c>
      <c r="AK127" s="195" t="str">
        <f>IF(AJ127=O127,"In Balance",CONCATENATE("Out of Balance by $",AJ127-O127))</f>
        <v>In Balance</v>
      </c>
    </row>
    <row r="128" spans="2:37" outlineLevel="2" x14ac:dyDescent="0.25">
      <c r="B128" s="172">
        <v>123</v>
      </c>
      <c r="C128" s="87">
        <v>4680</v>
      </c>
      <c r="D128" s="40" t="s">
        <v>934</v>
      </c>
      <c r="E128" s="40">
        <f>SUM(E126:E127)</f>
        <v>0</v>
      </c>
      <c r="F128" s="40">
        <f>SUM(F126:F127)</f>
        <v>0</v>
      </c>
      <c r="G128" s="40">
        <f>SUM(G126:G127)</f>
        <v>0</v>
      </c>
      <c r="H128" s="40">
        <f>IFERROR(($G128/'FY 2026-27 Budget Summary'!$F$8)*12, 0)</f>
        <v>0</v>
      </c>
      <c r="I128" s="45"/>
      <c r="J128" s="236"/>
      <c r="K128" s="46"/>
      <c r="L128" s="40"/>
      <c r="M128" s="40"/>
      <c r="N128" s="237"/>
      <c r="O128" s="40">
        <f>SUM(O126:O127)</f>
        <v>0</v>
      </c>
      <c r="P128" s="40">
        <f>SUM(P126:P127)</f>
        <v>0</v>
      </c>
      <c r="Q128" s="46">
        <f t="shared" ref="Q128:Q135" si="111">IFERROR(P128/H128, 0)</f>
        <v>0</v>
      </c>
      <c r="R128" s="40">
        <f>SUM(R126:R127)</f>
        <v>0</v>
      </c>
      <c r="S128" s="46">
        <f t="shared" ref="S128:S135" si="112">IFERROR(R128/F128, 0)</f>
        <v>0</v>
      </c>
      <c r="T128" s="235"/>
      <c r="U128" s="238"/>
      <c r="W128" s="239"/>
      <c r="X128" s="240">
        <f>X126+X127</f>
        <v>0</v>
      </c>
      <c r="Y128" s="240">
        <f t="shared" ref="Y128:AJ128" si="113">Y126+Y127</f>
        <v>0</v>
      </c>
      <c r="Z128" s="240">
        <f t="shared" si="113"/>
        <v>0</v>
      </c>
      <c r="AA128" s="240">
        <f t="shared" si="113"/>
        <v>0</v>
      </c>
      <c r="AB128" s="240">
        <f t="shared" si="113"/>
        <v>0</v>
      </c>
      <c r="AC128" s="240">
        <f t="shared" si="113"/>
        <v>0</v>
      </c>
      <c r="AD128" s="240">
        <f t="shared" si="113"/>
        <v>0</v>
      </c>
      <c r="AE128" s="240">
        <f t="shared" si="113"/>
        <v>0</v>
      </c>
      <c r="AF128" s="240">
        <f t="shared" si="113"/>
        <v>0</v>
      </c>
      <c r="AG128" s="240">
        <f t="shared" si="113"/>
        <v>0</v>
      </c>
      <c r="AH128" s="240">
        <f t="shared" si="113"/>
        <v>0</v>
      </c>
      <c r="AI128" s="240">
        <f t="shared" si="113"/>
        <v>0</v>
      </c>
      <c r="AJ128" s="240">
        <f t="shared" si="113"/>
        <v>0</v>
      </c>
      <c r="AK128" s="241" t="str">
        <f t="shared" si="110"/>
        <v>In Balance</v>
      </c>
    </row>
    <row r="129" spans="2:37" outlineLevel="2" x14ac:dyDescent="0.25">
      <c r="B129" s="172">
        <v>124</v>
      </c>
      <c r="C129" s="192">
        <v>4710</v>
      </c>
      <c r="D129" s="193" t="s">
        <v>609</v>
      </c>
      <c r="E129" s="204">
        <f>'Parish Department Summary'!E129+School!E129</f>
        <v>0</v>
      </c>
      <c r="F129" s="204">
        <f>'Parish Department Summary'!F129+School!F129</f>
        <v>0</v>
      </c>
      <c r="G129" s="204">
        <f>'Parish Department Summary'!G129+School!G129</f>
        <v>0</v>
      </c>
      <c r="H129" s="204">
        <f>'Parish Department Summary'!H129+School!H129</f>
        <v>0</v>
      </c>
      <c r="I129" s="49"/>
      <c r="J129" s="196"/>
      <c r="K129" s="32"/>
      <c r="L129" s="196"/>
      <c r="M129" s="196"/>
      <c r="N129" s="197"/>
      <c r="O129" s="204">
        <f>'Parish Department Summary'!O129+School!O129</f>
        <v>0</v>
      </c>
      <c r="P129" s="273">
        <f t="shared" ref="P129:P135" si="114">ROUND(($O129-$H129),0)</f>
        <v>0</v>
      </c>
      <c r="Q129" s="275">
        <f t="shared" si="111"/>
        <v>0</v>
      </c>
      <c r="R129" s="29">
        <f t="shared" ref="R129:R135" si="115">ROUND(($O129-$F129),0)</f>
        <v>0</v>
      </c>
      <c r="S129" s="275">
        <f t="shared" si="112"/>
        <v>0</v>
      </c>
      <c r="T129" s="739"/>
      <c r="U129" s="740"/>
      <c r="W129" s="200"/>
      <c r="X129" s="204">
        <f>'Parish Department Summary'!X129+School!X129</f>
        <v>0</v>
      </c>
      <c r="Y129" s="204">
        <f>'Parish Department Summary'!Y129+School!Y129</f>
        <v>0</v>
      </c>
      <c r="Z129" s="204">
        <f>'Parish Department Summary'!Z129+School!Z129</f>
        <v>0</v>
      </c>
      <c r="AA129" s="204">
        <f>'Parish Department Summary'!AA129+School!AA129</f>
        <v>0</v>
      </c>
      <c r="AB129" s="204">
        <f>'Parish Department Summary'!AB129+School!AB129</f>
        <v>0</v>
      </c>
      <c r="AC129" s="204">
        <f>'Parish Department Summary'!AC129+School!AC129</f>
        <v>0</v>
      </c>
      <c r="AD129" s="204">
        <f>'Parish Department Summary'!AD129+School!AD129</f>
        <v>0</v>
      </c>
      <c r="AE129" s="204">
        <f>'Parish Department Summary'!AE129+School!AE129</f>
        <v>0</v>
      </c>
      <c r="AF129" s="204">
        <f>'Parish Department Summary'!AF129+School!AF129</f>
        <v>0</v>
      </c>
      <c r="AG129" s="204">
        <f>'Parish Department Summary'!AG129+School!AG129</f>
        <v>0</v>
      </c>
      <c r="AH129" s="204">
        <f>'Parish Department Summary'!AH129+School!AH129</f>
        <v>0</v>
      </c>
      <c r="AI129" s="204">
        <f>'Parish Department Summary'!AI129+School!AI129</f>
        <v>0</v>
      </c>
      <c r="AJ129" s="204">
        <f>'Parish Department Summary'!AJ129+School!AJ129</f>
        <v>0</v>
      </c>
      <c r="AK129" s="195" t="str">
        <f t="shared" si="110"/>
        <v>In Balance</v>
      </c>
    </row>
    <row r="130" spans="2:37" outlineLevel="2" x14ac:dyDescent="0.25">
      <c r="B130" s="172">
        <v>125</v>
      </c>
      <c r="C130" s="192">
        <v>4720</v>
      </c>
      <c r="D130" s="193" t="s">
        <v>608</v>
      </c>
      <c r="E130" s="204">
        <f>'Parish Department Summary'!E130+School!E130</f>
        <v>0</v>
      </c>
      <c r="F130" s="204">
        <f>'Parish Department Summary'!F130+School!F130</f>
        <v>0</v>
      </c>
      <c r="G130" s="204">
        <f>'Parish Department Summary'!G130+School!G130</f>
        <v>0</v>
      </c>
      <c r="H130" s="204">
        <f>'Parish Department Summary'!H130+School!H130</f>
        <v>0</v>
      </c>
      <c r="I130" s="49"/>
      <c r="J130" s="196"/>
      <c r="K130" s="32"/>
      <c r="L130" s="196"/>
      <c r="M130" s="196"/>
      <c r="N130" s="197"/>
      <c r="O130" s="204">
        <f>'Parish Department Summary'!O130+School!O130</f>
        <v>0</v>
      </c>
      <c r="P130" s="273">
        <f t="shared" si="114"/>
        <v>0</v>
      </c>
      <c r="Q130" s="275">
        <f t="shared" si="111"/>
        <v>0</v>
      </c>
      <c r="R130" s="29">
        <f t="shared" si="115"/>
        <v>0</v>
      </c>
      <c r="S130" s="275">
        <f t="shared" si="112"/>
        <v>0</v>
      </c>
      <c r="T130" s="739"/>
      <c r="U130" s="740"/>
      <c r="W130" s="200"/>
      <c r="X130" s="204">
        <f>'Parish Department Summary'!X130+School!X130</f>
        <v>0</v>
      </c>
      <c r="Y130" s="204">
        <f>'Parish Department Summary'!Y130+School!Y130</f>
        <v>0</v>
      </c>
      <c r="Z130" s="204">
        <f>'Parish Department Summary'!Z130+School!Z130</f>
        <v>0</v>
      </c>
      <c r="AA130" s="204">
        <f>'Parish Department Summary'!AA130+School!AA130</f>
        <v>0</v>
      </c>
      <c r="AB130" s="204">
        <f>'Parish Department Summary'!AB130+School!AB130</f>
        <v>0</v>
      </c>
      <c r="AC130" s="204">
        <f>'Parish Department Summary'!AC130+School!AC130</f>
        <v>0</v>
      </c>
      <c r="AD130" s="204">
        <f>'Parish Department Summary'!AD130+School!AD130</f>
        <v>0</v>
      </c>
      <c r="AE130" s="204">
        <f>'Parish Department Summary'!AE130+School!AE130</f>
        <v>0</v>
      </c>
      <c r="AF130" s="204">
        <f>'Parish Department Summary'!AF130+School!AF130</f>
        <v>0</v>
      </c>
      <c r="AG130" s="204">
        <f>'Parish Department Summary'!AG130+School!AG130</f>
        <v>0</v>
      </c>
      <c r="AH130" s="204">
        <f>'Parish Department Summary'!AH130+School!AH130</f>
        <v>0</v>
      </c>
      <c r="AI130" s="204">
        <f>'Parish Department Summary'!AI130+School!AI130</f>
        <v>0</v>
      </c>
      <c r="AJ130" s="204">
        <f>'Parish Department Summary'!AJ130+School!AJ130</f>
        <v>0</v>
      </c>
      <c r="AK130" s="195" t="str">
        <f t="shared" si="110"/>
        <v>In Balance</v>
      </c>
    </row>
    <row r="131" spans="2:37" outlineLevel="2" x14ac:dyDescent="0.25">
      <c r="B131" s="172">
        <v>126</v>
      </c>
      <c r="C131" s="192">
        <v>4730</v>
      </c>
      <c r="D131" s="193" t="s">
        <v>607</v>
      </c>
      <c r="E131" s="204">
        <f>'Parish Department Summary'!E131+School!E131</f>
        <v>0</v>
      </c>
      <c r="F131" s="204">
        <f>'Parish Department Summary'!F131+School!F131</f>
        <v>0</v>
      </c>
      <c r="G131" s="204">
        <f>'Parish Department Summary'!G131+School!G131</f>
        <v>0</v>
      </c>
      <c r="H131" s="204">
        <f>'Parish Department Summary'!H131+School!H131</f>
        <v>0</v>
      </c>
      <c r="I131" s="49"/>
      <c r="J131" s="196"/>
      <c r="K131" s="32"/>
      <c r="L131" s="196"/>
      <c r="M131" s="196"/>
      <c r="N131" s="197"/>
      <c r="O131" s="204">
        <f>'Parish Department Summary'!O131+School!O131</f>
        <v>0</v>
      </c>
      <c r="P131" s="273">
        <f t="shared" si="114"/>
        <v>0</v>
      </c>
      <c r="Q131" s="275">
        <f t="shared" si="111"/>
        <v>0</v>
      </c>
      <c r="R131" s="29">
        <f t="shared" si="115"/>
        <v>0</v>
      </c>
      <c r="S131" s="275">
        <f t="shared" si="112"/>
        <v>0</v>
      </c>
      <c r="T131" s="739"/>
      <c r="U131" s="740"/>
      <c r="W131" s="200"/>
      <c r="X131" s="204">
        <f>'Parish Department Summary'!X131+School!X131</f>
        <v>0</v>
      </c>
      <c r="Y131" s="204">
        <f>'Parish Department Summary'!Y131+School!Y131</f>
        <v>0</v>
      </c>
      <c r="Z131" s="204">
        <f>'Parish Department Summary'!Z131+School!Z131</f>
        <v>0</v>
      </c>
      <c r="AA131" s="204">
        <f>'Parish Department Summary'!AA131+School!AA131</f>
        <v>0</v>
      </c>
      <c r="AB131" s="204">
        <f>'Parish Department Summary'!AB131+School!AB131</f>
        <v>0</v>
      </c>
      <c r="AC131" s="204">
        <f>'Parish Department Summary'!AC131+School!AC131</f>
        <v>0</v>
      </c>
      <c r="AD131" s="204">
        <f>'Parish Department Summary'!AD131+School!AD131</f>
        <v>0</v>
      </c>
      <c r="AE131" s="204">
        <f>'Parish Department Summary'!AE131+School!AE131</f>
        <v>0</v>
      </c>
      <c r="AF131" s="204">
        <f>'Parish Department Summary'!AF131+School!AF131</f>
        <v>0</v>
      </c>
      <c r="AG131" s="204">
        <f>'Parish Department Summary'!AG131+School!AG131</f>
        <v>0</v>
      </c>
      <c r="AH131" s="204">
        <f>'Parish Department Summary'!AH131+School!AH131</f>
        <v>0</v>
      </c>
      <c r="AI131" s="204">
        <f>'Parish Department Summary'!AI131+School!AI131</f>
        <v>0</v>
      </c>
      <c r="AJ131" s="204">
        <f>'Parish Department Summary'!AJ131+School!AJ131</f>
        <v>0</v>
      </c>
      <c r="AK131" s="195" t="str">
        <f t="shared" si="110"/>
        <v>In Balance</v>
      </c>
    </row>
    <row r="132" spans="2:37" outlineLevel="2" x14ac:dyDescent="0.25">
      <c r="B132" s="172">
        <v>127</v>
      </c>
      <c r="C132" s="192">
        <v>4735</v>
      </c>
      <c r="D132" s="193" t="s">
        <v>885</v>
      </c>
      <c r="E132" s="204">
        <f>'Parish Department Summary'!E132+School!E132</f>
        <v>0</v>
      </c>
      <c r="F132" s="204">
        <f>'Parish Department Summary'!F132+School!F132</f>
        <v>0</v>
      </c>
      <c r="G132" s="204">
        <f>'Parish Department Summary'!G132+School!G132</f>
        <v>0</v>
      </c>
      <c r="H132" s="204">
        <f>'Parish Department Summary'!H132+School!H132</f>
        <v>0</v>
      </c>
      <c r="I132" s="49"/>
      <c r="J132" s="196"/>
      <c r="K132" s="32"/>
      <c r="L132" s="196"/>
      <c r="M132" s="196"/>
      <c r="N132" s="197"/>
      <c r="O132" s="204">
        <f>'Parish Department Summary'!O132+School!O132</f>
        <v>0</v>
      </c>
      <c r="P132" s="273">
        <f t="shared" si="114"/>
        <v>0</v>
      </c>
      <c r="Q132" s="275">
        <f t="shared" si="111"/>
        <v>0</v>
      </c>
      <c r="R132" s="29">
        <f t="shared" si="115"/>
        <v>0</v>
      </c>
      <c r="S132" s="275">
        <f t="shared" si="112"/>
        <v>0</v>
      </c>
      <c r="T132" s="739"/>
      <c r="U132" s="740"/>
      <c r="W132" s="200"/>
      <c r="X132" s="204">
        <f>'Parish Department Summary'!X132+School!X132</f>
        <v>0</v>
      </c>
      <c r="Y132" s="204">
        <f>'Parish Department Summary'!Y132+School!Y132</f>
        <v>0</v>
      </c>
      <c r="Z132" s="204">
        <f>'Parish Department Summary'!Z132+School!Z132</f>
        <v>0</v>
      </c>
      <c r="AA132" s="204">
        <f>'Parish Department Summary'!AA132+School!AA132</f>
        <v>0</v>
      </c>
      <c r="AB132" s="204">
        <f>'Parish Department Summary'!AB132+School!AB132</f>
        <v>0</v>
      </c>
      <c r="AC132" s="204">
        <f>'Parish Department Summary'!AC132+School!AC132</f>
        <v>0</v>
      </c>
      <c r="AD132" s="204">
        <f>'Parish Department Summary'!AD132+School!AD132</f>
        <v>0</v>
      </c>
      <c r="AE132" s="204">
        <f>'Parish Department Summary'!AE132+School!AE132</f>
        <v>0</v>
      </c>
      <c r="AF132" s="204">
        <f>'Parish Department Summary'!AF132+School!AF132</f>
        <v>0</v>
      </c>
      <c r="AG132" s="204">
        <f>'Parish Department Summary'!AG132+School!AG132</f>
        <v>0</v>
      </c>
      <c r="AH132" s="204">
        <f>'Parish Department Summary'!AH132+School!AH132</f>
        <v>0</v>
      </c>
      <c r="AI132" s="204">
        <f>'Parish Department Summary'!AI132+School!AI132</f>
        <v>0</v>
      </c>
      <c r="AJ132" s="204">
        <f>'Parish Department Summary'!AJ132+School!AJ132</f>
        <v>0</v>
      </c>
      <c r="AK132" s="195" t="str">
        <f t="shared" si="110"/>
        <v>In Balance</v>
      </c>
    </row>
    <row r="133" spans="2:37" outlineLevel="2" x14ac:dyDescent="0.25">
      <c r="B133" s="172">
        <v>128</v>
      </c>
      <c r="C133" s="192">
        <v>4750</v>
      </c>
      <c r="D133" s="193" t="s">
        <v>605</v>
      </c>
      <c r="E133" s="204">
        <f>'Parish Department Summary'!E133+School!E133</f>
        <v>0</v>
      </c>
      <c r="F133" s="204">
        <f>'Parish Department Summary'!F133+School!F133</f>
        <v>0</v>
      </c>
      <c r="G133" s="204">
        <f>'Parish Department Summary'!G133+School!G133</f>
        <v>0</v>
      </c>
      <c r="H133" s="204">
        <f>'Parish Department Summary'!H133+School!H133</f>
        <v>0</v>
      </c>
      <c r="I133" s="49"/>
      <c r="J133" s="196"/>
      <c r="K133" s="32"/>
      <c r="L133" s="196"/>
      <c r="M133" s="196"/>
      <c r="N133" s="197"/>
      <c r="O133" s="204">
        <f>'Parish Department Summary'!O133+School!O133</f>
        <v>0</v>
      </c>
      <c r="P133" s="273">
        <f t="shared" si="114"/>
        <v>0</v>
      </c>
      <c r="Q133" s="275">
        <f t="shared" si="111"/>
        <v>0</v>
      </c>
      <c r="R133" s="29">
        <f t="shared" si="115"/>
        <v>0</v>
      </c>
      <c r="S133" s="275">
        <f t="shared" si="112"/>
        <v>0</v>
      </c>
      <c r="T133" s="739"/>
      <c r="U133" s="740"/>
      <c r="W133" s="200"/>
      <c r="X133" s="204">
        <f>'Parish Department Summary'!X133+School!X133</f>
        <v>0</v>
      </c>
      <c r="Y133" s="204">
        <f>'Parish Department Summary'!Y133+School!Y133</f>
        <v>0</v>
      </c>
      <c r="Z133" s="204">
        <f>'Parish Department Summary'!Z133+School!Z133</f>
        <v>0</v>
      </c>
      <c r="AA133" s="204">
        <f>'Parish Department Summary'!AA133+School!AA133</f>
        <v>0</v>
      </c>
      <c r="AB133" s="204">
        <f>'Parish Department Summary'!AB133+School!AB133</f>
        <v>0</v>
      </c>
      <c r="AC133" s="204">
        <f>'Parish Department Summary'!AC133+School!AC133</f>
        <v>0</v>
      </c>
      <c r="AD133" s="204">
        <f>'Parish Department Summary'!AD133+School!AD133</f>
        <v>0</v>
      </c>
      <c r="AE133" s="204">
        <f>'Parish Department Summary'!AE133+School!AE133</f>
        <v>0</v>
      </c>
      <c r="AF133" s="204">
        <f>'Parish Department Summary'!AF133+School!AF133</f>
        <v>0</v>
      </c>
      <c r="AG133" s="204">
        <f>'Parish Department Summary'!AG133+School!AG133</f>
        <v>0</v>
      </c>
      <c r="AH133" s="204">
        <f>'Parish Department Summary'!AH133+School!AH133</f>
        <v>0</v>
      </c>
      <c r="AI133" s="204">
        <f>'Parish Department Summary'!AI133+School!AI133</f>
        <v>0</v>
      </c>
      <c r="AJ133" s="204">
        <f>'Parish Department Summary'!AJ133+School!AJ133</f>
        <v>0</v>
      </c>
      <c r="AK133" s="195" t="str">
        <f t="shared" si="110"/>
        <v>In Balance</v>
      </c>
    </row>
    <row r="134" spans="2:37" outlineLevel="2" x14ac:dyDescent="0.25">
      <c r="B134" s="172">
        <v>129</v>
      </c>
      <c r="C134" s="192">
        <v>4760</v>
      </c>
      <c r="D134" s="193" t="s">
        <v>776</v>
      </c>
      <c r="E134" s="204">
        <f>'Parish Department Summary'!E134+School!E134</f>
        <v>0</v>
      </c>
      <c r="F134" s="204">
        <f>'Parish Department Summary'!F134+School!F134</f>
        <v>0</v>
      </c>
      <c r="G134" s="204">
        <f>'Parish Department Summary'!G134+School!G134</f>
        <v>0</v>
      </c>
      <c r="H134" s="204">
        <f>'Parish Department Summary'!H134+School!H134</f>
        <v>0</v>
      </c>
      <c r="I134" s="49"/>
      <c r="J134" s="196"/>
      <c r="K134" s="32"/>
      <c r="L134" s="196"/>
      <c r="M134" s="196"/>
      <c r="N134" s="197"/>
      <c r="O134" s="204">
        <f>'Parish Department Summary'!O134+School!O134</f>
        <v>0</v>
      </c>
      <c r="P134" s="273">
        <f t="shared" si="114"/>
        <v>0</v>
      </c>
      <c r="Q134" s="275">
        <f t="shared" si="111"/>
        <v>0</v>
      </c>
      <c r="R134" s="29">
        <f t="shared" si="115"/>
        <v>0</v>
      </c>
      <c r="S134" s="275">
        <f t="shared" si="112"/>
        <v>0</v>
      </c>
      <c r="T134" s="739"/>
      <c r="U134" s="740"/>
      <c r="W134" s="200"/>
      <c r="X134" s="204">
        <f>'Parish Department Summary'!X134+School!X134</f>
        <v>0</v>
      </c>
      <c r="Y134" s="204">
        <f>'Parish Department Summary'!Y134+School!Y134</f>
        <v>0</v>
      </c>
      <c r="Z134" s="204">
        <f>'Parish Department Summary'!Z134+School!Z134</f>
        <v>0</v>
      </c>
      <c r="AA134" s="204">
        <f>'Parish Department Summary'!AA134+School!AA134</f>
        <v>0</v>
      </c>
      <c r="AB134" s="204">
        <f>'Parish Department Summary'!AB134+School!AB134</f>
        <v>0</v>
      </c>
      <c r="AC134" s="204">
        <f>'Parish Department Summary'!AC134+School!AC134</f>
        <v>0</v>
      </c>
      <c r="AD134" s="204">
        <f>'Parish Department Summary'!AD134+School!AD134</f>
        <v>0</v>
      </c>
      <c r="AE134" s="204">
        <f>'Parish Department Summary'!AE134+School!AE134</f>
        <v>0</v>
      </c>
      <c r="AF134" s="204">
        <f>'Parish Department Summary'!AF134+School!AF134</f>
        <v>0</v>
      </c>
      <c r="AG134" s="204">
        <f>'Parish Department Summary'!AG134+School!AG134</f>
        <v>0</v>
      </c>
      <c r="AH134" s="204">
        <f>'Parish Department Summary'!AH134+School!AH134</f>
        <v>0</v>
      </c>
      <c r="AI134" s="204">
        <f>'Parish Department Summary'!AI134+School!AI134</f>
        <v>0</v>
      </c>
      <c r="AJ134" s="204">
        <f>'Parish Department Summary'!AJ134+School!AJ134</f>
        <v>0</v>
      </c>
      <c r="AK134" s="195" t="str">
        <f t="shared" si="110"/>
        <v>In Balance</v>
      </c>
    </row>
    <row r="135" spans="2:37" outlineLevel="2" x14ac:dyDescent="0.25">
      <c r="B135" s="172">
        <v>130</v>
      </c>
      <c r="C135" s="192">
        <v>4780</v>
      </c>
      <c r="D135" s="193" t="s">
        <v>604</v>
      </c>
      <c r="E135" s="204">
        <f>'Parish Department Summary'!E135+School!E135</f>
        <v>0</v>
      </c>
      <c r="F135" s="204">
        <f>'Parish Department Summary'!F135+School!F135</f>
        <v>0</v>
      </c>
      <c r="G135" s="204">
        <f>'Parish Department Summary'!G135+School!G135</f>
        <v>0</v>
      </c>
      <c r="H135" s="204">
        <f>'Parish Department Summary'!H135+School!H135</f>
        <v>0</v>
      </c>
      <c r="I135" s="49"/>
      <c r="J135" s="196"/>
      <c r="K135" s="32"/>
      <c r="L135" s="196"/>
      <c r="M135" s="196"/>
      <c r="N135" s="197"/>
      <c r="O135" s="204">
        <f>'Parish Department Summary'!O135+School!O135</f>
        <v>0</v>
      </c>
      <c r="P135" s="273">
        <f t="shared" si="114"/>
        <v>0</v>
      </c>
      <c r="Q135" s="275">
        <f t="shared" si="111"/>
        <v>0</v>
      </c>
      <c r="R135" s="29">
        <f t="shared" si="115"/>
        <v>0</v>
      </c>
      <c r="S135" s="275">
        <f t="shared" si="112"/>
        <v>0</v>
      </c>
      <c r="T135" s="739"/>
      <c r="U135" s="740"/>
      <c r="W135" s="200"/>
      <c r="X135" s="204">
        <f>'Parish Department Summary'!X135+School!X135</f>
        <v>0</v>
      </c>
      <c r="Y135" s="204">
        <f>'Parish Department Summary'!Y135+School!Y135</f>
        <v>0</v>
      </c>
      <c r="Z135" s="204">
        <f>'Parish Department Summary'!Z135+School!Z135</f>
        <v>0</v>
      </c>
      <c r="AA135" s="204">
        <f>'Parish Department Summary'!AA135+School!AA135</f>
        <v>0</v>
      </c>
      <c r="AB135" s="204">
        <f>'Parish Department Summary'!AB135+School!AB135</f>
        <v>0</v>
      </c>
      <c r="AC135" s="204">
        <f>'Parish Department Summary'!AC135+School!AC135</f>
        <v>0</v>
      </c>
      <c r="AD135" s="204">
        <f>'Parish Department Summary'!AD135+School!AD135</f>
        <v>0</v>
      </c>
      <c r="AE135" s="204">
        <f>'Parish Department Summary'!AE135+School!AE135</f>
        <v>0</v>
      </c>
      <c r="AF135" s="204">
        <f>'Parish Department Summary'!AF135+School!AF135</f>
        <v>0</v>
      </c>
      <c r="AG135" s="204">
        <f>'Parish Department Summary'!AG135+School!AG135</f>
        <v>0</v>
      </c>
      <c r="AH135" s="204">
        <f>'Parish Department Summary'!AH135+School!AH135</f>
        <v>0</v>
      </c>
      <c r="AI135" s="204">
        <f>'Parish Department Summary'!AI135+School!AI135</f>
        <v>0</v>
      </c>
      <c r="AJ135" s="204">
        <f>'Parish Department Summary'!AJ135+School!AJ135</f>
        <v>0</v>
      </c>
      <c r="AK135" s="195" t="str">
        <f t="shared" si="110"/>
        <v>In Balance</v>
      </c>
    </row>
    <row r="136" spans="2:37" outlineLevel="2" x14ac:dyDescent="0.25">
      <c r="B136" s="172">
        <v>131</v>
      </c>
      <c r="C136" s="192">
        <v>4785</v>
      </c>
      <c r="D136" s="193" t="s">
        <v>834</v>
      </c>
      <c r="E136" s="204"/>
      <c r="F136" s="204"/>
      <c r="G136" s="204"/>
      <c r="H136" s="77"/>
      <c r="I136" s="47"/>
      <c r="J136" s="204"/>
      <c r="K136" s="78"/>
      <c r="L136" s="204"/>
      <c r="M136" s="204"/>
      <c r="N136" s="758"/>
      <c r="O136" s="77"/>
      <c r="P136" s="77"/>
      <c r="Q136" s="78"/>
      <c r="R136" s="78"/>
      <c r="S136" s="78"/>
      <c r="T136" s="198"/>
      <c r="U136" s="199"/>
      <c r="W136" s="200"/>
      <c r="X136" s="77"/>
      <c r="Y136" s="77"/>
      <c r="Z136" s="77"/>
      <c r="AA136" s="77"/>
      <c r="AB136" s="77"/>
      <c r="AC136" s="77"/>
      <c r="AD136" s="77"/>
      <c r="AE136" s="77"/>
      <c r="AF136" s="77"/>
      <c r="AG136" s="77"/>
      <c r="AH136" s="77"/>
      <c r="AI136" s="77"/>
      <c r="AJ136" s="194"/>
      <c r="AK136" s="195"/>
    </row>
    <row r="137" spans="2:37" outlineLevel="2" x14ac:dyDescent="0.25">
      <c r="B137" s="172">
        <v>132</v>
      </c>
      <c r="C137" s="192">
        <v>4790</v>
      </c>
      <c r="D137" s="193" t="s">
        <v>603</v>
      </c>
      <c r="E137" s="204">
        <f>'Parish Department Summary'!E137+School!E137</f>
        <v>0</v>
      </c>
      <c r="F137" s="204">
        <f>'Parish Department Summary'!F137+School!F137</f>
        <v>0</v>
      </c>
      <c r="G137" s="204">
        <f>'Parish Department Summary'!G137+School!G137</f>
        <v>0</v>
      </c>
      <c r="H137" s="204">
        <f>'Parish Department Summary'!H137+School!H137</f>
        <v>0</v>
      </c>
      <c r="I137" s="49"/>
      <c r="J137" s="196"/>
      <c r="K137" s="32"/>
      <c r="L137" s="196"/>
      <c r="M137" s="196"/>
      <c r="N137" s="197"/>
      <c r="O137" s="204">
        <f>'Parish Department Summary'!O137+School!O137</f>
        <v>0</v>
      </c>
      <c r="P137" s="273">
        <f>ROUND(($O137-$H137),0)</f>
        <v>0</v>
      </c>
      <c r="Q137" s="275">
        <f t="shared" ref="Q137" si="116">IFERROR(P137/H137, 0)</f>
        <v>0</v>
      </c>
      <c r="R137" s="29">
        <f t="shared" ref="R137" si="117">ROUND(($O137-$F137),0)</f>
        <v>0</v>
      </c>
      <c r="S137" s="275">
        <f t="shared" ref="S137" si="118">IFERROR(R137/F137, 0)</f>
        <v>0</v>
      </c>
      <c r="T137" s="739"/>
      <c r="U137" s="740"/>
      <c r="W137" s="200"/>
      <c r="X137" s="204">
        <f>'Parish Department Summary'!X137+School!X137</f>
        <v>0</v>
      </c>
      <c r="Y137" s="204">
        <f>'Parish Department Summary'!Y137+School!Y137</f>
        <v>0</v>
      </c>
      <c r="Z137" s="204">
        <f>'Parish Department Summary'!Z137+School!Z137</f>
        <v>0</v>
      </c>
      <c r="AA137" s="204">
        <f>'Parish Department Summary'!AA137+School!AA137</f>
        <v>0</v>
      </c>
      <c r="AB137" s="204">
        <f>'Parish Department Summary'!AB137+School!AB137</f>
        <v>0</v>
      </c>
      <c r="AC137" s="204">
        <f>'Parish Department Summary'!AC137+School!AC137</f>
        <v>0</v>
      </c>
      <c r="AD137" s="204">
        <f>'Parish Department Summary'!AD137+School!AD137</f>
        <v>0</v>
      </c>
      <c r="AE137" s="204">
        <f>'Parish Department Summary'!AE137+School!AE137</f>
        <v>0</v>
      </c>
      <c r="AF137" s="204">
        <f>'Parish Department Summary'!AF137+School!AF137</f>
        <v>0</v>
      </c>
      <c r="AG137" s="204">
        <f>'Parish Department Summary'!AG137+School!AG137</f>
        <v>0</v>
      </c>
      <c r="AH137" s="204">
        <f>'Parish Department Summary'!AH137+School!AH137</f>
        <v>0</v>
      </c>
      <c r="AI137" s="204">
        <f>'Parish Department Summary'!AI137+School!AI137</f>
        <v>0</v>
      </c>
      <c r="AJ137" s="204">
        <f>'Parish Department Summary'!AJ137+School!AJ137</f>
        <v>0</v>
      </c>
      <c r="AK137" s="195" t="str">
        <f t="shared" si="110"/>
        <v>In Balance</v>
      </c>
    </row>
    <row r="138" spans="2:37" outlineLevel="2" x14ac:dyDescent="0.25">
      <c r="B138" s="172">
        <v>133</v>
      </c>
      <c r="C138" s="220" t="s">
        <v>767</v>
      </c>
      <c r="D138" s="193" t="s">
        <v>768</v>
      </c>
      <c r="E138" s="204"/>
      <c r="F138" s="204"/>
      <c r="G138" s="204"/>
      <c r="H138" s="77"/>
      <c r="I138" s="47"/>
      <c r="J138" s="204"/>
      <c r="K138" s="78"/>
      <c r="L138" s="204"/>
      <c r="M138" s="204"/>
      <c r="N138" s="758"/>
      <c r="O138" s="77"/>
      <c r="P138" s="77"/>
      <c r="Q138" s="78"/>
      <c r="R138" s="78"/>
      <c r="S138" s="78"/>
      <c r="T138" s="198"/>
      <c r="U138" s="199"/>
      <c r="W138" s="200"/>
      <c r="X138" s="77"/>
      <c r="Y138" s="77"/>
      <c r="Z138" s="77"/>
      <c r="AA138" s="77"/>
      <c r="AB138" s="77"/>
      <c r="AC138" s="77"/>
      <c r="AD138" s="77"/>
      <c r="AE138" s="77"/>
      <c r="AF138" s="77"/>
      <c r="AG138" s="77"/>
      <c r="AH138" s="77"/>
      <c r="AI138" s="77"/>
      <c r="AJ138" s="194"/>
      <c r="AK138" s="195"/>
    </row>
    <row r="139" spans="2:37" outlineLevel="2" x14ac:dyDescent="0.25">
      <c r="B139" s="172">
        <v>134</v>
      </c>
      <c r="C139" s="192">
        <v>4810.1000000000004</v>
      </c>
      <c r="D139" s="193" t="s">
        <v>699</v>
      </c>
      <c r="E139" s="204">
        <f>'Parish Department Summary'!E139+School!E139</f>
        <v>0</v>
      </c>
      <c r="F139" s="204">
        <f>'Parish Department Summary'!F139+School!F139</f>
        <v>0</v>
      </c>
      <c r="G139" s="204">
        <f>'Parish Department Summary'!G139+School!G139</f>
        <v>0</v>
      </c>
      <c r="H139" s="204">
        <f>'Parish Department Summary'!H139+School!H139</f>
        <v>0</v>
      </c>
      <c r="I139" s="49"/>
      <c r="J139" s="196"/>
      <c r="K139" s="32"/>
      <c r="L139" s="196"/>
      <c r="M139" s="196"/>
      <c r="N139" s="197"/>
      <c r="O139" s="204">
        <f>'Parish Department Summary'!O139+School!O139</f>
        <v>0</v>
      </c>
      <c r="P139" s="273">
        <f t="shared" ref="P139:P140" si="119">ROUND(($O139-$H139),0)</f>
        <v>0</v>
      </c>
      <c r="Q139" s="275">
        <f t="shared" ref="Q139:Q144" si="120">IFERROR(P139/H139, 0)</f>
        <v>0</v>
      </c>
      <c r="R139" s="29">
        <f t="shared" ref="R139:R140" si="121">ROUND(($O139-$F139),0)</f>
        <v>0</v>
      </c>
      <c r="S139" s="275">
        <f t="shared" ref="S139:S144" si="122">IFERROR(R139/F139, 0)</f>
        <v>0</v>
      </c>
      <c r="T139" s="739"/>
      <c r="U139" s="740"/>
      <c r="W139" s="200"/>
      <c r="X139" s="204">
        <f>'Parish Department Summary'!X139+School!X139</f>
        <v>0</v>
      </c>
      <c r="Y139" s="204">
        <f>'Parish Department Summary'!Y139+School!Y139</f>
        <v>0</v>
      </c>
      <c r="Z139" s="204">
        <f>'Parish Department Summary'!Z139+School!Z139</f>
        <v>0</v>
      </c>
      <c r="AA139" s="204">
        <f>'Parish Department Summary'!AA139+School!AA139</f>
        <v>0</v>
      </c>
      <c r="AB139" s="204">
        <f>'Parish Department Summary'!AB139+School!AB139</f>
        <v>0</v>
      </c>
      <c r="AC139" s="204">
        <f>'Parish Department Summary'!AC139+School!AC139</f>
        <v>0</v>
      </c>
      <c r="AD139" s="204">
        <f>'Parish Department Summary'!AD139+School!AD139</f>
        <v>0</v>
      </c>
      <c r="AE139" s="204">
        <f>'Parish Department Summary'!AE139+School!AE139</f>
        <v>0</v>
      </c>
      <c r="AF139" s="204">
        <f>'Parish Department Summary'!AF139+School!AF139</f>
        <v>0</v>
      </c>
      <c r="AG139" s="204">
        <f>'Parish Department Summary'!AG139+School!AG139</f>
        <v>0</v>
      </c>
      <c r="AH139" s="204">
        <f>'Parish Department Summary'!AH139+School!AH139</f>
        <v>0</v>
      </c>
      <c r="AI139" s="204">
        <f>'Parish Department Summary'!AI139+School!AI139</f>
        <v>0</v>
      </c>
      <c r="AJ139" s="204">
        <f>'Parish Department Summary'!AJ139+School!AJ139</f>
        <v>0</v>
      </c>
      <c r="AK139" s="195" t="str">
        <f t="shared" si="110"/>
        <v>In Balance</v>
      </c>
    </row>
    <row r="140" spans="2:37" outlineLevel="2" x14ac:dyDescent="0.25">
      <c r="B140" s="172">
        <v>135</v>
      </c>
      <c r="C140" s="192">
        <v>4810.2</v>
      </c>
      <c r="D140" s="244" t="s">
        <v>698</v>
      </c>
      <c r="E140" s="204">
        <f>'Parish Department Summary'!E140+School!E140</f>
        <v>0</v>
      </c>
      <c r="F140" s="204">
        <f>'Parish Department Summary'!F140+School!F140</f>
        <v>0</v>
      </c>
      <c r="G140" s="204">
        <f>'Parish Department Summary'!G140+School!G140</f>
        <v>0</v>
      </c>
      <c r="H140" s="204">
        <f>'Parish Department Summary'!H140+School!H140</f>
        <v>0</v>
      </c>
      <c r="I140" s="49"/>
      <c r="J140" s="196"/>
      <c r="K140" s="32"/>
      <c r="L140" s="196"/>
      <c r="M140" s="196"/>
      <c r="N140" s="197"/>
      <c r="O140" s="204">
        <f>'Parish Department Summary'!O140+School!O140</f>
        <v>0</v>
      </c>
      <c r="P140" s="273">
        <f t="shared" si="119"/>
        <v>0</v>
      </c>
      <c r="Q140" s="275">
        <f t="shared" si="120"/>
        <v>0</v>
      </c>
      <c r="R140" s="29">
        <f t="shared" si="121"/>
        <v>0</v>
      </c>
      <c r="S140" s="275">
        <f t="shared" si="122"/>
        <v>0</v>
      </c>
      <c r="T140" s="739"/>
      <c r="U140" s="740"/>
      <c r="W140" s="200"/>
      <c r="X140" s="204">
        <f>'Parish Department Summary'!X140+School!X140</f>
        <v>0</v>
      </c>
      <c r="Y140" s="204">
        <f>'Parish Department Summary'!Y140+School!Y140</f>
        <v>0</v>
      </c>
      <c r="Z140" s="204">
        <f>'Parish Department Summary'!Z140+School!Z140</f>
        <v>0</v>
      </c>
      <c r="AA140" s="204">
        <f>'Parish Department Summary'!AA140+School!AA140</f>
        <v>0</v>
      </c>
      <c r="AB140" s="204">
        <f>'Parish Department Summary'!AB140+School!AB140</f>
        <v>0</v>
      </c>
      <c r="AC140" s="204">
        <f>'Parish Department Summary'!AC140+School!AC140</f>
        <v>0</v>
      </c>
      <c r="AD140" s="204">
        <f>'Parish Department Summary'!AD140+School!AD140</f>
        <v>0</v>
      </c>
      <c r="AE140" s="204">
        <f>'Parish Department Summary'!AE140+School!AE140</f>
        <v>0</v>
      </c>
      <c r="AF140" s="204">
        <f>'Parish Department Summary'!AF140+School!AF140</f>
        <v>0</v>
      </c>
      <c r="AG140" s="204">
        <f>'Parish Department Summary'!AG140+School!AG140</f>
        <v>0</v>
      </c>
      <c r="AH140" s="204">
        <f>'Parish Department Summary'!AH140+School!AH140</f>
        <v>0</v>
      </c>
      <c r="AI140" s="204">
        <f>'Parish Department Summary'!AI140+School!AI140</f>
        <v>0</v>
      </c>
      <c r="AJ140" s="204">
        <f>'Parish Department Summary'!AJ140+School!AJ140</f>
        <v>0</v>
      </c>
      <c r="AK140" s="195" t="str">
        <f t="shared" si="110"/>
        <v>In Balance</v>
      </c>
    </row>
    <row r="141" spans="2:37" outlineLevel="2" x14ac:dyDescent="0.25">
      <c r="B141" s="172">
        <v>136</v>
      </c>
      <c r="C141" s="234">
        <v>4810</v>
      </c>
      <c r="D141" s="245" t="s">
        <v>686</v>
      </c>
      <c r="E141" s="40">
        <f>SUM(E139:E140)</f>
        <v>0</v>
      </c>
      <c r="F141" s="40">
        <f>SUM(F139:F140)</f>
        <v>0</v>
      </c>
      <c r="G141" s="40">
        <f>SUM(G139:G140)</f>
        <v>0</v>
      </c>
      <c r="H141" s="40">
        <f>IFERROR(($G141/'FY 2026-27 Budget Summary'!$F$8)*12, 0)</f>
        <v>0</v>
      </c>
      <c r="I141" s="45"/>
      <c r="J141" s="236"/>
      <c r="K141" s="46"/>
      <c r="L141" s="40"/>
      <c r="M141" s="40"/>
      <c r="N141" s="237"/>
      <c r="O141" s="40">
        <f>SUM(O139:O140)</f>
        <v>0</v>
      </c>
      <c r="P141" s="40">
        <f>SUM(P139:P140)</f>
        <v>0</v>
      </c>
      <c r="Q141" s="46">
        <f t="shared" si="120"/>
        <v>0</v>
      </c>
      <c r="R141" s="40">
        <f>SUM(R139:R140)</f>
        <v>0</v>
      </c>
      <c r="S141" s="730">
        <f t="shared" si="122"/>
        <v>0</v>
      </c>
      <c r="T141" s="245"/>
      <c r="U141" s="246"/>
      <c r="W141" s="239"/>
      <c r="X141" s="240">
        <f>X139+X140</f>
        <v>0</v>
      </c>
      <c r="Y141" s="240">
        <f t="shared" ref="Y141:AJ141" si="123">Y139+Y140</f>
        <v>0</v>
      </c>
      <c r="Z141" s="240">
        <f t="shared" si="123"/>
        <v>0</v>
      </c>
      <c r="AA141" s="240">
        <f t="shared" si="123"/>
        <v>0</v>
      </c>
      <c r="AB141" s="240">
        <f t="shared" si="123"/>
        <v>0</v>
      </c>
      <c r="AC141" s="240">
        <f t="shared" si="123"/>
        <v>0</v>
      </c>
      <c r="AD141" s="240">
        <f t="shared" si="123"/>
        <v>0</v>
      </c>
      <c r="AE141" s="240">
        <f t="shared" si="123"/>
        <v>0</v>
      </c>
      <c r="AF141" s="240">
        <f t="shared" si="123"/>
        <v>0</v>
      </c>
      <c r="AG141" s="240">
        <f t="shared" si="123"/>
        <v>0</v>
      </c>
      <c r="AH141" s="240">
        <f t="shared" si="123"/>
        <v>0</v>
      </c>
      <c r="AI141" s="240">
        <f t="shared" si="123"/>
        <v>0</v>
      </c>
      <c r="AJ141" s="240">
        <f t="shared" si="123"/>
        <v>0</v>
      </c>
      <c r="AK141" s="241" t="str">
        <f t="shared" si="110"/>
        <v>In Balance</v>
      </c>
    </row>
    <row r="142" spans="2:37" s="208" customFormat="1" outlineLevel="1" x14ac:dyDescent="0.2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c r="M142" s="34"/>
      <c r="N142" s="249"/>
      <c r="O142" s="34">
        <f>SUM(O120:O125)+O128+SUM(O129:O138)+O141</f>
        <v>0</v>
      </c>
      <c r="P142" s="34">
        <f>SUM(P120:P125)+P128+SUM(P129:P138)+P141</f>
        <v>0</v>
      </c>
      <c r="Q142" s="36">
        <f t="shared" si="120"/>
        <v>0</v>
      </c>
      <c r="R142" s="34">
        <f>SUM(R120:R125)+R128+SUM(R129:R138)+R141</f>
        <v>0</v>
      </c>
      <c r="S142" s="36">
        <f t="shared" si="122"/>
        <v>0</v>
      </c>
      <c r="T142" s="206"/>
      <c r="U142" s="207"/>
      <c r="W142" s="209"/>
      <c r="X142" s="34">
        <f>SUM(X120:X125)+X128+SUM(X129:X138)+X141</f>
        <v>0</v>
      </c>
      <c r="Y142" s="34">
        <f t="shared" ref="Y142:AJ142" si="124">SUM(Y120:Y125)+Y128+SUM(Y129:Y138)+Y141</f>
        <v>0</v>
      </c>
      <c r="Z142" s="34">
        <f t="shared" si="124"/>
        <v>0</v>
      </c>
      <c r="AA142" s="34">
        <f t="shared" si="124"/>
        <v>0</v>
      </c>
      <c r="AB142" s="34">
        <f t="shared" si="124"/>
        <v>0</v>
      </c>
      <c r="AC142" s="34">
        <f t="shared" si="124"/>
        <v>0</v>
      </c>
      <c r="AD142" s="34">
        <f t="shared" si="124"/>
        <v>0</v>
      </c>
      <c r="AE142" s="34">
        <f t="shared" si="124"/>
        <v>0</v>
      </c>
      <c r="AF142" s="34">
        <f t="shared" si="124"/>
        <v>0</v>
      </c>
      <c r="AG142" s="34">
        <f t="shared" si="124"/>
        <v>0</v>
      </c>
      <c r="AH142" s="34">
        <f t="shared" si="124"/>
        <v>0</v>
      </c>
      <c r="AI142" s="34">
        <f t="shared" si="124"/>
        <v>0</v>
      </c>
      <c r="AJ142" s="34">
        <f t="shared" si="124"/>
        <v>0</v>
      </c>
      <c r="AK142" s="80" t="str">
        <f t="shared" si="110"/>
        <v>In Balance</v>
      </c>
    </row>
    <row r="143" spans="2:37" s="208" customFormat="1" x14ac:dyDescent="0.25">
      <c r="B143" s="172">
        <v>138</v>
      </c>
      <c r="C143" s="229"/>
      <c r="D143" s="230" t="s">
        <v>601</v>
      </c>
      <c r="E143" s="43">
        <f>SUM(E142+E118+E103+E90)</f>
        <v>0</v>
      </c>
      <c r="F143" s="43">
        <f>SUM(F142+F118+F103+F90)</f>
        <v>0</v>
      </c>
      <c r="G143" s="43">
        <f>SUM(G142+G118+G103+G90)</f>
        <v>0</v>
      </c>
      <c r="H143" s="43">
        <f>SUM(H142+H118+H103+H90)</f>
        <v>0</v>
      </c>
      <c r="I143" s="250"/>
      <c r="J143" s="251"/>
      <c r="K143" s="44"/>
      <c r="L143" s="43"/>
      <c r="M143" s="43"/>
      <c r="N143" s="252"/>
      <c r="O143" s="43">
        <f>SUM(O142+O118+O103+O90)</f>
        <v>0</v>
      </c>
      <c r="P143" s="43">
        <f>SUM(P142+P118+P103+P90)</f>
        <v>0</v>
      </c>
      <c r="Q143" s="44">
        <f t="shared" si="120"/>
        <v>0</v>
      </c>
      <c r="R143" s="43">
        <f>SUM(R142+R118+R103+R90)</f>
        <v>0</v>
      </c>
      <c r="S143" s="44">
        <f t="shared" si="122"/>
        <v>0</v>
      </c>
      <c r="T143" s="230"/>
      <c r="U143" s="231"/>
      <c r="W143" s="232"/>
      <c r="X143" s="43">
        <f>SUM(X142+X118+X103+X90)</f>
        <v>0</v>
      </c>
      <c r="Y143" s="43">
        <f t="shared" ref="Y143:AJ143" si="125">SUM(Y142+Y118+Y103+Y90)</f>
        <v>0</v>
      </c>
      <c r="Z143" s="43">
        <f t="shared" si="125"/>
        <v>0</v>
      </c>
      <c r="AA143" s="43">
        <f t="shared" si="125"/>
        <v>0</v>
      </c>
      <c r="AB143" s="43">
        <f t="shared" si="125"/>
        <v>0</v>
      </c>
      <c r="AC143" s="43">
        <f t="shared" si="125"/>
        <v>0</v>
      </c>
      <c r="AD143" s="43">
        <f t="shared" si="125"/>
        <v>0</v>
      </c>
      <c r="AE143" s="43">
        <f t="shared" si="125"/>
        <v>0</v>
      </c>
      <c r="AF143" s="43">
        <f t="shared" si="125"/>
        <v>0</v>
      </c>
      <c r="AG143" s="43">
        <f t="shared" si="125"/>
        <v>0</v>
      </c>
      <c r="AH143" s="43">
        <f t="shared" si="125"/>
        <v>0</v>
      </c>
      <c r="AI143" s="43">
        <f t="shared" si="125"/>
        <v>0</v>
      </c>
      <c r="AJ143" s="43">
        <f t="shared" si="125"/>
        <v>0</v>
      </c>
      <c r="AK143" s="81" t="str">
        <f t="shared" si="110"/>
        <v>In Balance</v>
      </c>
    </row>
    <row r="144" spans="2:37" s="256" customFormat="1" ht="23.25" customHeight="1" thickBot="1" x14ac:dyDescent="0.3">
      <c r="B144" s="172">
        <v>139</v>
      </c>
      <c r="C144" s="361"/>
      <c r="D144" s="362" t="s">
        <v>679</v>
      </c>
      <c r="E144" s="302">
        <f>E70-E143</f>
        <v>0</v>
      </c>
      <c r="F144" s="302">
        <f>F70-F143</f>
        <v>0</v>
      </c>
      <c r="G144" s="302">
        <f>G70-G143</f>
        <v>0</v>
      </c>
      <c r="H144" s="302">
        <f>H70-H143</f>
        <v>0</v>
      </c>
      <c r="I144" s="303"/>
      <c r="J144" s="302"/>
      <c r="K144" s="302"/>
      <c r="L144" s="302"/>
      <c r="M144" s="302"/>
      <c r="N144" s="304"/>
      <c r="O144" s="302">
        <f>O70-O143</f>
        <v>0</v>
      </c>
      <c r="P144" s="302">
        <f>P70-P143</f>
        <v>0</v>
      </c>
      <c r="Q144" s="305">
        <f t="shared" si="120"/>
        <v>0</v>
      </c>
      <c r="R144" s="302">
        <f>R70-R143</f>
        <v>0</v>
      </c>
      <c r="S144" s="305">
        <f t="shared" si="122"/>
        <v>0</v>
      </c>
      <c r="T144" s="362"/>
      <c r="U144" s="363"/>
      <c r="W144" s="364"/>
      <c r="X144" s="302">
        <f t="shared" ref="X144:AJ144" si="126">X70-X143</f>
        <v>0</v>
      </c>
      <c r="Y144" s="302">
        <f t="shared" si="126"/>
        <v>0</v>
      </c>
      <c r="Z144" s="302">
        <f t="shared" si="126"/>
        <v>0</v>
      </c>
      <c r="AA144" s="302">
        <f t="shared" si="126"/>
        <v>0</v>
      </c>
      <c r="AB144" s="302">
        <f t="shared" si="126"/>
        <v>0</v>
      </c>
      <c r="AC144" s="302">
        <f t="shared" si="126"/>
        <v>0</v>
      </c>
      <c r="AD144" s="302">
        <f t="shared" si="126"/>
        <v>0</v>
      </c>
      <c r="AE144" s="302">
        <f t="shared" si="126"/>
        <v>0</v>
      </c>
      <c r="AF144" s="302">
        <f t="shared" si="126"/>
        <v>0</v>
      </c>
      <c r="AG144" s="302">
        <f t="shared" si="126"/>
        <v>0</v>
      </c>
      <c r="AH144" s="302">
        <f t="shared" si="126"/>
        <v>0</v>
      </c>
      <c r="AI144" s="302">
        <f t="shared" si="126"/>
        <v>0</v>
      </c>
      <c r="AJ144" s="302">
        <f t="shared" si="126"/>
        <v>0</v>
      </c>
      <c r="AK144" s="310" t="str">
        <f t="shared" si="110"/>
        <v>In Balance</v>
      </c>
    </row>
    <row r="145" spans="2:37" s="256" customFormat="1" ht="11.25" customHeight="1" x14ac:dyDescent="0.2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2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3">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25">
      <c r="B148" s="172">
        <v>143</v>
      </c>
      <c r="C148" s="356">
        <v>3070</v>
      </c>
      <c r="D148" s="357" t="s">
        <v>769</v>
      </c>
      <c r="E148" s="204">
        <f>'Parish Department Summary'!E148+School!E148</f>
        <v>0</v>
      </c>
      <c r="F148" s="204">
        <f>'Parish Department Summary'!F148+School!F148</f>
        <v>0</v>
      </c>
      <c r="G148" s="204">
        <f>'Parish Department Summary'!G148+School!G148</f>
        <v>0</v>
      </c>
      <c r="H148" s="759">
        <f>'Parish Department Summary'!H148+School!H148</f>
        <v>0</v>
      </c>
      <c r="I148" s="759"/>
      <c r="J148" s="760"/>
      <c r="K148" s="761"/>
      <c r="L148" s="760"/>
      <c r="M148" s="760"/>
      <c r="N148" s="762"/>
      <c r="O148" s="763">
        <f>'Parish Department Summary'!O148+School!O148</f>
        <v>0</v>
      </c>
      <c r="P148" s="763">
        <f>ROUND(($O148-$H148),0)</f>
        <v>0</v>
      </c>
      <c r="Q148" s="761">
        <f>IFERROR(P148/H148, 0)</f>
        <v>0</v>
      </c>
      <c r="R148" s="761">
        <f>ROUND(($O148-$F148),0)</f>
        <v>0</v>
      </c>
      <c r="S148" s="761">
        <f>IFERROR(R148/F148, 0)</f>
        <v>0</v>
      </c>
      <c r="T148" s="368"/>
      <c r="U148" s="369"/>
      <c r="W148" s="257"/>
      <c r="X148" s="72">
        <f>'Parish Department Summary'!X148+School!X148</f>
        <v>0</v>
      </c>
      <c r="Y148" s="72">
        <f>'Parish Department Summary'!Y148+School!Y148</f>
        <v>0</v>
      </c>
      <c r="Z148" s="72">
        <f>'Parish Department Summary'!Z148+School!Z148</f>
        <v>0</v>
      </c>
      <c r="AA148" s="72">
        <f>'Parish Department Summary'!AA148+School!AA148</f>
        <v>0</v>
      </c>
      <c r="AB148" s="72">
        <f>'Parish Department Summary'!AB148+School!AB148</f>
        <v>0</v>
      </c>
      <c r="AC148" s="72">
        <f>'Parish Department Summary'!AC148+School!AC148</f>
        <v>0</v>
      </c>
      <c r="AD148" s="72">
        <f>'Parish Department Summary'!AD148+School!AD148</f>
        <v>0</v>
      </c>
      <c r="AE148" s="72">
        <f>'Parish Department Summary'!AE148+School!AE148</f>
        <v>0</v>
      </c>
      <c r="AF148" s="72">
        <f>'Parish Department Summary'!AF148+School!AF148</f>
        <v>0</v>
      </c>
      <c r="AG148" s="72">
        <f>'Parish Department Summary'!AG148+School!AG148</f>
        <v>0</v>
      </c>
      <c r="AH148" s="72">
        <f>'Parish Department Summary'!AH148+School!AH148</f>
        <v>0</v>
      </c>
      <c r="AI148" s="72">
        <f>'Parish Department Summary'!AI148+School!AI148</f>
        <v>0</v>
      </c>
      <c r="AJ148" s="72">
        <f>'Parish Department Summary'!AJ148+School!AJ148</f>
        <v>0</v>
      </c>
      <c r="AK148" s="767" t="str">
        <f>IF(AJ148=O148,"In Balance",CONCATENATE("Out of Balance by $",AJ148-O148))</f>
        <v>In Balance</v>
      </c>
    </row>
    <row r="149" spans="2:37" outlineLevel="2" x14ac:dyDescent="0.25">
      <c r="B149" s="172">
        <v>144</v>
      </c>
      <c r="C149" s="192">
        <v>3430</v>
      </c>
      <c r="D149" s="193" t="s">
        <v>1186</v>
      </c>
      <c r="E149" s="204">
        <f>'Parish Department Summary'!E149+School!E149</f>
        <v>0</v>
      </c>
      <c r="F149" s="204">
        <f>'Parish Department Summary'!F149+School!F149</f>
        <v>0</v>
      </c>
      <c r="G149" s="204">
        <f>'Parish Department Summary'!G149+School!G149</f>
        <v>0</v>
      </c>
      <c r="H149" s="204">
        <f>'Parish Department Summary'!H149+School!H149</f>
        <v>0</v>
      </c>
      <c r="I149" s="49"/>
      <c r="J149" s="196"/>
      <c r="K149" s="32"/>
      <c r="L149" s="32"/>
      <c r="M149" s="196"/>
      <c r="N149" s="197"/>
      <c r="O149" s="204">
        <f>'Parish Department Summary'!O149+School!O149</f>
        <v>0</v>
      </c>
      <c r="P149" s="273">
        <f t="shared" ref="P149:P150" si="127">ROUND(($O149-$H149),0)</f>
        <v>0</v>
      </c>
      <c r="Q149" s="275">
        <f t="shared" ref="Q149:Q150" si="128">IFERROR(P149/H149, 0)</f>
        <v>0</v>
      </c>
      <c r="R149" s="29">
        <f t="shared" ref="R149:R150" si="129">ROUND(($O149-$F149),0)</f>
        <v>0</v>
      </c>
      <c r="S149" s="275">
        <f t="shared" ref="S149:S151" si="130">IFERROR(R149/F149, 0)</f>
        <v>0</v>
      </c>
      <c r="T149" s="739"/>
      <c r="U149" s="740"/>
      <c r="W149" s="200"/>
      <c r="X149" s="204">
        <f>'Parish Department Summary'!X149+School!X149</f>
        <v>0</v>
      </c>
      <c r="Y149" s="204">
        <f>'Parish Department Summary'!Y149+School!Y149</f>
        <v>0</v>
      </c>
      <c r="Z149" s="204">
        <f>'Parish Department Summary'!Z149+School!Z149</f>
        <v>0</v>
      </c>
      <c r="AA149" s="204">
        <f>'Parish Department Summary'!AA149+School!AA149</f>
        <v>0</v>
      </c>
      <c r="AB149" s="204">
        <f>'Parish Department Summary'!AB149+School!AB149</f>
        <v>0</v>
      </c>
      <c r="AC149" s="204">
        <f>'Parish Department Summary'!AC149+School!AC149</f>
        <v>0</v>
      </c>
      <c r="AD149" s="204">
        <f>'Parish Department Summary'!AD149+School!AD149</f>
        <v>0</v>
      </c>
      <c r="AE149" s="204">
        <f>'Parish Department Summary'!AE149+School!AE149</f>
        <v>0</v>
      </c>
      <c r="AF149" s="204">
        <f>'Parish Department Summary'!AF149+School!AF149</f>
        <v>0</v>
      </c>
      <c r="AG149" s="204">
        <f>'Parish Department Summary'!AG149+School!AG149</f>
        <v>0</v>
      </c>
      <c r="AH149" s="204">
        <f>'Parish Department Summary'!AH149+School!AH149</f>
        <v>0</v>
      </c>
      <c r="AI149" s="204">
        <f>'Parish Department Summary'!AI149+School!AI149</f>
        <v>0</v>
      </c>
      <c r="AJ149" s="204">
        <f>'Parish Department Summary'!AJ149+School!AJ149</f>
        <v>0</v>
      </c>
      <c r="AK149" s="195" t="str">
        <f t="shared" ref="AK149" si="131">IF(AJ149=O149,"In Balance",CONCATENATE("Out of Balance by $",AJ149-O149))</f>
        <v>In Balance</v>
      </c>
    </row>
    <row r="150" spans="2:37" s="256" customFormat="1" ht="11.25" customHeight="1" outlineLevel="1" x14ac:dyDescent="0.25">
      <c r="B150" s="172">
        <v>145</v>
      </c>
      <c r="C150" s="192">
        <v>3460</v>
      </c>
      <c r="D150" s="193" t="s">
        <v>655</v>
      </c>
      <c r="E150" s="204">
        <f>'Parish Department Summary'!E150+School!E150</f>
        <v>0</v>
      </c>
      <c r="F150" s="204">
        <f>'Parish Department Summary'!F150+School!F150</f>
        <v>0</v>
      </c>
      <c r="G150" s="204">
        <f>'Parish Department Summary'!G150+School!G150</f>
        <v>0</v>
      </c>
      <c r="H150" s="204">
        <f>'Parish Department Summary'!H150+School!H150</f>
        <v>0</v>
      </c>
      <c r="I150" s="49"/>
      <c r="J150" s="196"/>
      <c r="K150" s="32"/>
      <c r="L150" s="32"/>
      <c r="M150" s="196"/>
      <c r="N150" s="197"/>
      <c r="O150" s="204">
        <f>'Parish Department Summary'!O150+School!O150</f>
        <v>0</v>
      </c>
      <c r="P150" s="273">
        <f t="shared" si="127"/>
        <v>0</v>
      </c>
      <c r="Q150" s="275">
        <f t="shared" si="128"/>
        <v>0</v>
      </c>
      <c r="R150" s="29">
        <f t="shared" si="129"/>
        <v>0</v>
      </c>
      <c r="S150" s="275">
        <f t="shared" si="130"/>
        <v>0</v>
      </c>
      <c r="T150" s="739"/>
      <c r="U150" s="740"/>
      <c r="W150" s="200"/>
      <c r="X150" s="204">
        <f>'Parish Department Summary'!X150+School!X150</f>
        <v>0</v>
      </c>
      <c r="Y150" s="204">
        <f>'Parish Department Summary'!Y150+School!Y150</f>
        <v>0</v>
      </c>
      <c r="Z150" s="204">
        <f>'Parish Department Summary'!Z150+School!Z150</f>
        <v>0</v>
      </c>
      <c r="AA150" s="204">
        <f>'Parish Department Summary'!AA150+School!AA150</f>
        <v>0</v>
      </c>
      <c r="AB150" s="204">
        <f>'Parish Department Summary'!AB150+School!AB150</f>
        <v>0</v>
      </c>
      <c r="AC150" s="204">
        <f>'Parish Department Summary'!AC150+School!AC150</f>
        <v>0</v>
      </c>
      <c r="AD150" s="204">
        <f>'Parish Department Summary'!AD150+School!AD150</f>
        <v>0</v>
      </c>
      <c r="AE150" s="204">
        <f>'Parish Department Summary'!AE150+School!AE150</f>
        <v>0</v>
      </c>
      <c r="AF150" s="204">
        <f>'Parish Department Summary'!AF150+School!AF150</f>
        <v>0</v>
      </c>
      <c r="AG150" s="204">
        <f>'Parish Department Summary'!AG150+School!AG150</f>
        <v>0</v>
      </c>
      <c r="AH150" s="204">
        <f>'Parish Department Summary'!AH150+School!AH150</f>
        <v>0</v>
      </c>
      <c r="AI150" s="204">
        <f>'Parish Department Summary'!AI150+School!AI150</f>
        <v>0</v>
      </c>
      <c r="AJ150" s="204">
        <f>'Parish Department Summary'!AJ150+School!AJ150</f>
        <v>0</v>
      </c>
      <c r="AK150" s="195" t="str">
        <f>IF(AJ150=O150,"In Balance",CONCATENATE("Out of Balance by $",AJ150-O150))</f>
        <v>In Balance</v>
      </c>
    </row>
    <row r="151" spans="2:37" s="256" customFormat="1" ht="11.25" customHeight="1" thickBot="1" x14ac:dyDescent="0.3">
      <c r="B151" s="172">
        <v>146</v>
      </c>
      <c r="C151" s="229"/>
      <c r="D151" s="258" t="s">
        <v>771</v>
      </c>
      <c r="E151" s="43">
        <f>SUM(E148:E150)</f>
        <v>0</v>
      </c>
      <c r="F151" s="43">
        <f>SUM(F148:F150)</f>
        <v>0</v>
      </c>
      <c r="G151" s="43">
        <f>SUM(G148:G150)</f>
        <v>0</v>
      </c>
      <c r="H151" s="43">
        <f>SUM(H148:H150)</f>
        <v>0</v>
      </c>
      <c r="I151" s="250"/>
      <c r="J151" s="251"/>
      <c r="K151" s="44"/>
      <c r="L151" s="43"/>
      <c r="M151" s="43"/>
      <c r="N151" s="252"/>
      <c r="O151" s="43">
        <f>SUM(O148:O150)</f>
        <v>0</v>
      </c>
      <c r="P151" s="43">
        <f>SUM(P148:P150)</f>
        <v>0</v>
      </c>
      <c r="Q151" s="44">
        <f>IFERROR(P151/H151, 0)</f>
        <v>0</v>
      </c>
      <c r="R151" s="43">
        <f>SUM(R148:R150)</f>
        <v>0</v>
      </c>
      <c r="S151" s="44">
        <f t="shared" si="130"/>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2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2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3">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25">
      <c r="B155" s="172">
        <v>150</v>
      </c>
      <c r="C155" s="192">
        <v>4690</v>
      </c>
      <c r="D155" s="193" t="s">
        <v>778</v>
      </c>
      <c r="E155" s="204">
        <f>'Parish Department Summary'!E155+School!E155</f>
        <v>0</v>
      </c>
      <c r="F155" s="204">
        <f>'Parish Department Summary'!F155+School!F155</f>
        <v>0</v>
      </c>
      <c r="G155" s="204">
        <f>'Parish Department Summary'!G155+School!G155</f>
        <v>0</v>
      </c>
      <c r="H155" s="47">
        <f>'Parish Department Summary'!H155+School!H155</f>
        <v>0</v>
      </c>
      <c r="I155" s="47"/>
      <c r="J155" s="204"/>
      <c r="K155" s="764"/>
      <c r="L155" s="47"/>
      <c r="M155" s="47"/>
      <c r="N155" s="765"/>
      <c r="O155" s="77">
        <f>'Parish Department Summary'!O155+School!O155</f>
        <v>0</v>
      </c>
      <c r="P155" s="77">
        <f>ROUND(($O155-$H155),0)</f>
        <v>0</v>
      </c>
      <c r="Q155" s="78">
        <f>IFERROR(P155/H155, 0)</f>
        <v>0</v>
      </c>
      <c r="R155" s="766">
        <f>ROUND(($O155-$F155),0)</f>
        <v>0</v>
      </c>
      <c r="S155" s="78">
        <f>IFERROR(R155/F155, 0)</f>
        <v>0</v>
      </c>
      <c r="T155" s="198"/>
      <c r="U155" s="261"/>
      <c r="W155" s="200"/>
      <c r="X155" s="77">
        <f>'Parish Department Summary'!X155+School!X155</f>
        <v>0</v>
      </c>
      <c r="Y155" s="77">
        <f>'Parish Department Summary'!Y155+School!Y155</f>
        <v>0</v>
      </c>
      <c r="Z155" s="77">
        <f>'Parish Department Summary'!Z155+School!Z155</f>
        <v>0</v>
      </c>
      <c r="AA155" s="77">
        <f>'Parish Department Summary'!AA155+School!AA155</f>
        <v>0</v>
      </c>
      <c r="AB155" s="77">
        <f>'Parish Department Summary'!AB155+School!AB155</f>
        <v>0</v>
      </c>
      <c r="AC155" s="77">
        <f>'Parish Department Summary'!AC155+School!AC155</f>
        <v>0</v>
      </c>
      <c r="AD155" s="77">
        <f>'Parish Department Summary'!AD155+School!AD155</f>
        <v>0</v>
      </c>
      <c r="AE155" s="77">
        <f>'Parish Department Summary'!AE155+School!AE155</f>
        <v>0</v>
      </c>
      <c r="AF155" s="77">
        <f>'Parish Department Summary'!AF155+School!AF155</f>
        <v>0</v>
      </c>
      <c r="AG155" s="77">
        <f>'Parish Department Summary'!AG155+School!AG155</f>
        <v>0</v>
      </c>
      <c r="AH155" s="77">
        <f>'Parish Department Summary'!AH155+School!AH155</f>
        <v>0</v>
      </c>
      <c r="AI155" s="77">
        <f>'Parish Department Summary'!AI155+School!AI155</f>
        <v>0</v>
      </c>
      <c r="AJ155" s="194">
        <f>'Parish Department Summary'!AJ155+School!AJ155</f>
        <v>0</v>
      </c>
      <c r="AK155" s="195" t="str">
        <f>IF(AJ155=O155,"In Balance",CONCATENATE("Out of Balance by $",AJ155-O155))</f>
        <v>In Balance</v>
      </c>
    </row>
    <row r="156" spans="2:37" outlineLevel="2" x14ac:dyDescent="0.25">
      <c r="B156" s="172">
        <v>151</v>
      </c>
      <c r="C156" s="192">
        <v>4740</v>
      </c>
      <c r="D156" s="193" t="s">
        <v>606</v>
      </c>
      <c r="E156" s="204">
        <f>'Parish Department Summary'!E156+School!E156</f>
        <v>0</v>
      </c>
      <c r="F156" s="204">
        <f>'Parish Department Summary'!F156+School!F156</f>
        <v>0</v>
      </c>
      <c r="G156" s="204">
        <f>'Parish Department Summary'!G156+School!G156</f>
        <v>0</v>
      </c>
      <c r="H156" s="204">
        <f>'Parish Department Summary'!H156+School!H156</f>
        <v>0</v>
      </c>
      <c r="I156" s="49"/>
      <c r="J156" s="196"/>
      <c r="K156" s="32"/>
      <c r="L156" s="32"/>
      <c r="M156" s="196"/>
      <c r="N156" s="197"/>
      <c r="O156" s="204">
        <f>'Parish Department Summary'!O156+School!O156</f>
        <v>0</v>
      </c>
      <c r="P156" s="273">
        <f t="shared" ref="P156:P158" si="133">ROUND(($O156-$H156),0)</f>
        <v>0</v>
      </c>
      <c r="Q156" s="275">
        <f t="shared" ref="Q156:Q158" si="134">IFERROR(P156/H156, 0)</f>
        <v>0</v>
      </c>
      <c r="R156" s="29">
        <f t="shared" ref="R156:R158" si="135">ROUND(($O156-$F156),0)</f>
        <v>0</v>
      </c>
      <c r="S156" s="275">
        <f t="shared" ref="S156:S160" si="136">IFERROR(R156/F156, 0)</f>
        <v>0</v>
      </c>
      <c r="T156" s="739"/>
      <c r="U156" s="740"/>
      <c r="W156" s="200"/>
      <c r="X156" s="204">
        <f>'Parish Department Summary'!X156+School!X156</f>
        <v>0</v>
      </c>
      <c r="Y156" s="204">
        <f>'Parish Department Summary'!Y156+School!Y156</f>
        <v>0</v>
      </c>
      <c r="Z156" s="204">
        <f>'Parish Department Summary'!Z156+School!Z156</f>
        <v>0</v>
      </c>
      <c r="AA156" s="204">
        <f>'Parish Department Summary'!AA156+School!AA156</f>
        <v>0</v>
      </c>
      <c r="AB156" s="204">
        <f>'Parish Department Summary'!AB156+School!AB156</f>
        <v>0</v>
      </c>
      <c r="AC156" s="204">
        <f>'Parish Department Summary'!AC156+School!AC156</f>
        <v>0</v>
      </c>
      <c r="AD156" s="204">
        <f>'Parish Department Summary'!AD156+School!AD156</f>
        <v>0</v>
      </c>
      <c r="AE156" s="204">
        <f>'Parish Department Summary'!AE156+School!AE156</f>
        <v>0</v>
      </c>
      <c r="AF156" s="204">
        <f>'Parish Department Summary'!AF156+School!AF156</f>
        <v>0</v>
      </c>
      <c r="AG156" s="204">
        <f>'Parish Department Summary'!AG156+School!AG156</f>
        <v>0</v>
      </c>
      <c r="AH156" s="204">
        <f>'Parish Department Summary'!AH156+School!AH156</f>
        <v>0</v>
      </c>
      <c r="AI156" s="204">
        <f>'Parish Department Summary'!AI156+School!AI156</f>
        <v>0</v>
      </c>
      <c r="AJ156" s="204">
        <f>'Parish Department Summary'!AJ156+School!AJ156</f>
        <v>0</v>
      </c>
      <c r="AK156" s="195" t="str">
        <f>IF(AJ156=O156,"In Balance",CONCATENATE("Out of Balance by $",AJ156-O156))</f>
        <v>In Balance</v>
      </c>
    </row>
    <row r="157" spans="2:37" outlineLevel="2" x14ac:dyDescent="0.25">
      <c r="B157" s="172">
        <v>152</v>
      </c>
      <c r="C157" s="192">
        <v>4760</v>
      </c>
      <c r="D157" s="193" t="s">
        <v>776</v>
      </c>
      <c r="E157" s="204">
        <f>'Parish Department Summary'!E157+School!E157</f>
        <v>0</v>
      </c>
      <c r="F157" s="204">
        <f>'Parish Department Summary'!F157+School!F157</f>
        <v>0</v>
      </c>
      <c r="G157" s="204">
        <f>'Parish Department Summary'!G157+School!G157</f>
        <v>0</v>
      </c>
      <c r="H157" s="204">
        <f>'Parish Department Summary'!H157+School!H157</f>
        <v>0</v>
      </c>
      <c r="I157" s="49"/>
      <c r="J157" s="196"/>
      <c r="K157" s="32"/>
      <c r="L157" s="32"/>
      <c r="M157" s="196"/>
      <c r="N157" s="197"/>
      <c r="O157" s="204">
        <f>'Parish Department Summary'!O157+School!O157</f>
        <v>0</v>
      </c>
      <c r="P157" s="273">
        <f t="shared" si="133"/>
        <v>0</v>
      </c>
      <c r="Q157" s="275">
        <f t="shared" si="134"/>
        <v>0</v>
      </c>
      <c r="R157" s="29">
        <f t="shared" si="135"/>
        <v>0</v>
      </c>
      <c r="S157" s="275">
        <f t="shared" si="136"/>
        <v>0</v>
      </c>
      <c r="T157" s="739"/>
      <c r="U157" s="740"/>
      <c r="W157" s="200"/>
      <c r="X157" s="204">
        <f>'Parish Department Summary'!X157+School!X157</f>
        <v>0</v>
      </c>
      <c r="Y157" s="204">
        <f>'Parish Department Summary'!Y157+School!Y157</f>
        <v>0</v>
      </c>
      <c r="Z157" s="204">
        <f>'Parish Department Summary'!Z157+School!Z157</f>
        <v>0</v>
      </c>
      <c r="AA157" s="204">
        <f>'Parish Department Summary'!AA157+School!AA157</f>
        <v>0</v>
      </c>
      <c r="AB157" s="204">
        <f>'Parish Department Summary'!AB157+School!AB157</f>
        <v>0</v>
      </c>
      <c r="AC157" s="204">
        <f>'Parish Department Summary'!AC157+School!AC157</f>
        <v>0</v>
      </c>
      <c r="AD157" s="204">
        <f>'Parish Department Summary'!AD157+School!AD157</f>
        <v>0</v>
      </c>
      <c r="AE157" s="204">
        <f>'Parish Department Summary'!AE157+School!AE157</f>
        <v>0</v>
      </c>
      <c r="AF157" s="204">
        <f>'Parish Department Summary'!AF157+School!AF157</f>
        <v>0</v>
      </c>
      <c r="AG157" s="204">
        <f>'Parish Department Summary'!AG157+School!AG157</f>
        <v>0</v>
      </c>
      <c r="AH157" s="204">
        <f>'Parish Department Summary'!AH157+School!AH157</f>
        <v>0</v>
      </c>
      <c r="AI157" s="204">
        <f>'Parish Department Summary'!AI157+School!AI157</f>
        <v>0</v>
      </c>
      <c r="AJ157" s="204">
        <f>'Parish Department Summary'!AJ157+School!AJ157</f>
        <v>0</v>
      </c>
      <c r="AK157" s="195" t="str">
        <f>IF(AJ157=O157,"In Balance",CONCATENATE("Out of Balance by $",AJ157-O157))</f>
        <v>In Balance</v>
      </c>
    </row>
    <row r="158" spans="2:37" outlineLevel="2" x14ac:dyDescent="0.25">
      <c r="B158" s="172">
        <v>153</v>
      </c>
      <c r="C158" s="192">
        <v>4775</v>
      </c>
      <c r="D158" s="193" t="s">
        <v>1191</v>
      </c>
      <c r="E158" s="204">
        <f>'Parish Department Summary'!E158+School!E158</f>
        <v>0</v>
      </c>
      <c r="F158" s="204">
        <f>'Parish Department Summary'!F158+School!F158</f>
        <v>0</v>
      </c>
      <c r="G158" s="204">
        <f>'Parish Department Summary'!G158+School!G158</f>
        <v>0</v>
      </c>
      <c r="H158" s="204">
        <f>'Parish Department Summary'!H158+School!H158</f>
        <v>0</v>
      </c>
      <c r="I158" s="49"/>
      <c r="J158" s="196"/>
      <c r="K158" s="32"/>
      <c r="L158" s="32"/>
      <c r="M158" s="196"/>
      <c r="N158" s="197"/>
      <c r="O158" s="204">
        <f>'Parish Department Summary'!O158+School!O158</f>
        <v>0</v>
      </c>
      <c r="P158" s="273">
        <f t="shared" si="133"/>
        <v>0</v>
      </c>
      <c r="Q158" s="275">
        <f t="shared" si="134"/>
        <v>0</v>
      </c>
      <c r="R158" s="29">
        <f t="shared" si="135"/>
        <v>0</v>
      </c>
      <c r="S158" s="275">
        <f t="shared" si="136"/>
        <v>0</v>
      </c>
      <c r="T158" s="739"/>
      <c r="U158" s="740"/>
      <c r="W158" s="200"/>
      <c r="X158" s="204">
        <f>'Parish Department Summary'!X158+School!X158</f>
        <v>0</v>
      </c>
      <c r="Y158" s="204">
        <f>'Parish Department Summary'!Y158+School!Y158</f>
        <v>0</v>
      </c>
      <c r="Z158" s="204">
        <f>'Parish Department Summary'!Z158+School!Z158</f>
        <v>0</v>
      </c>
      <c r="AA158" s="204">
        <f>'Parish Department Summary'!AA158+School!AA158</f>
        <v>0</v>
      </c>
      <c r="AB158" s="204">
        <f>'Parish Department Summary'!AB158+School!AB158</f>
        <v>0</v>
      </c>
      <c r="AC158" s="204">
        <f>'Parish Department Summary'!AC158+School!AC158</f>
        <v>0</v>
      </c>
      <c r="AD158" s="204">
        <f>'Parish Department Summary'!AD158+School!AD158</f>
        <v>0</v>
      </c>
      <c r="AE158" s="204">
        <f>'Parish Department Summary'!AE158+School!AE158</f>
        <v>0</v>
      </c>
      <c r="AF158" s="204">
        <f>'Parish Department Summary'!AF158+School!AF158</f>
        <v>0</v>
      </c>
      <c r="AG158" s="204">
        <f>'Parish Department Summary'!AG158+School!AG158</f>
        <v>0</v>
      </c>
      <c r="AH158" s="204">
        <f>'Parish Department Summary'!AH158+School!AH158</f>
        <v>0</v>
      </c>
      <c r="AI158" s="204">
        <f>'Parish Department Summary'!AI158+School!AI158</f>
        <v>0</v>
      </c>
      <c r="AJ158" s="204">
        <f>'Parish Department Summary'!AJ158+School!AJ158</f>
        <v>0</v>
      </c>
      <c r="AK158" s="195" t="str">
        <f>IF(AJ158=O158,"In Balance",CONCATENATE("Out of Balance by $",AJ158-O158))</f>
        <v>In Balance</v>
      </c>
    </row>
    <row r="159" spans="2:37" s="256" customFormat="1" ht="11.25" customHeight="1" x14ac:dyDescent="0.25">
      <c r="B159" s="172">
        <v>154</v>
      </c>
      <c r="C159" s="229"/>
      <c r="D159" s="258" t="s">
        <v>777</v>
      </c>
      <c r="E159" s="43">
        <f>SUM(E155:E156)</f>
        <v>0</v>
      </c>
      <c r="F159" s="43">
        <f>SUM(F155:F156)</f>
        <v>0</v>
      </c>
      <c r="G159" s="43">
        <f>SUM(G155:G156)</f>
        <v>0</v>
      </c>
      <c r="H159" s="43">
        <f>SUM(H155:H156)</f>
        <v>0</v>
      </c>
      <c r="I159" s="250"/>
      <c r="J159" s="251"/>
      <c r="K159" s="44"/>
      <c r="L159" s="43"/>
      <c r="M159" s="43"/>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7">SUM(Y155:Y156)</f>
        <v>0</v>
      </c>
      <c r="Z159" s="426">
        <f t="shared" si="137"/>
        <v>0</v>
      </c>
      <c r="AA159" s="426">
        <f t="shared" si="137"/>
        <v>0</v>
      </c>
      <c r="AB159" s="426">
        <f t="shared" si="137"/>
        <v>0</v>
      </c>
      <c r="AC159" s="426">
        <f t="shared" si="137"/>
        <v>0</v>
      </c>
      <c r="AD159" s="426">
        <f t="shared" si="137"/>
        <v>0</v>
      </c>
      <c r="AE159" s="426">
        <f t="shared" si="137"/>
        <v>0</v>
      </c>
      <c r="AF159" s="426">
        <f t="shared" si="137"/>
        <v>0</v>
      </c>
      <c r="AG159" s="426">
        <f t="shared" si="137"/>
        <v>0</v>
      </c>
      <c r="AH159" s="426">
        <f t="shared" si="137"/>
        <v>0</v>
      </c>
      <c r="AI159" s="426">
        <f t="shared" si="137"/>
        <v>0</v>
      </c>
      <c r="AJ159" s="426">
        <f t="shared" si="137"/>
        <v>0</v>
      </c>
      <c r="AK159" s="233"/>
    </row>
    <row r="160" spans="2:37" s="256" customFormat="1" ht="23.25" customHeight="1" thickBot="1" x14ac:dyDescent="0.3">
      <c r="B160" s="172">
        <v>155</v>
      </c>
      <c r="C160" s="253"/>
      <c r="D160" s="254" t="s">
        <v>773</v>
      </c>
      <c r="E160" s="52">
        <f>E144+E151-E159</f>
        <v>0</v>
      </c>
      <c r="F160" s="52">
        <f>F144+F151-F159</f>
        <v>0</v>
      </c>
      <c r="G160" s="52">
        <f>G144+G151-G159</f>
        <v>0</v>
      </c>
      <c r="H160" s="52">
        <f>H144+H151-H159</f>
        <v>0</v>
      </c>
      <c r="I160" s="53"/>
      <c r="J160" s="52"/>
      <c r="K160" s="52"/>
      <c r="L160" s="52"/>
      <c r="M160" s="52"/>
      <c r="N160" s="54"/>
      <c r="O160" s="52">
        <f>O144+O151-O159</f>
        <v>0</v>
      </c>
      <c r="P160" s="52">
        <f>P144+P151-P159</f>
        <v>0</v>
      </c>
      <c r="Q160" s="55">
        <f t="shared" ref="Q160" si="138">IFERROR(P160/H160, 0)</f>
        <v>0</v>
      </c>
      <c r="R160" s="52">
        <f>R144+R151-R159</f>
        <v>0</v>
      </c>
      <c r="S160" s="55">
        <f t="shared" si="136"/>
        <v>0</v>
      </c>
      <c r="T160" s="254"/>
      <c r="U160" s="255"/>
      <c r="W160" s="262"/>
      <c r="X160" s="52">
        <f>X144+X151-X159</f>
        <v>0</v>
      </c>
      <c r="Y160" s="52">
        <f t="shared" ref="Y160:AJ160" si="139">Y144+Y151-Y159</f>
        <v>0</v>
      </c>
      <c r="Z160" s="52">
        <f t="shared" si="139"/>
        <v>0</v>
      </c>
      <c r="AA160" s="52">
        <f t="shared" si="139"/>
        <v>0</v>
      </c>
      <c r="AB160" s="52">
        <f t="shared" si="139"/>
        <v>0</v>
      </c>
      <c r="AC160" s="52">
        <f t="shared" si="139"/>
        <v>0</v>
      </c>
      <c r="AD160" s="52">
        <f t="shared" si="139"/>
        <v>0</v>
      </c>
      <c r="AE160" s="52">
        <f t="shared" si="139"/>
        <v>0</v>
      </c>
      <c r="AF160" s="52">
        <f t="shared" si="139"/>
        <v>0</v>
      </c>
      <c r="AG160" s="52">
        <f t="shared" si="139"/>
        <v>0</v>
      </c>
      <c r="AH160" s="52">
        <f t="shared" si="139"/>
        <v>0</v>
      </c>
      <c r="AI160" s="52">
        <f t="shared" si="139"/>
        <v>0</v>
      </c>
      <c r="AJ160" s="52">
        <f t="shared" si="139"/>
        <v>0</v>
      </c>
      <c r="AK160" s="82" t="str">
        <f t="shared" ref="AK160" si="140">IF(AJ160=O160,"In Balance",CONCATENATE("Out of Balance by $",AJ160-O160))</f>
        <v>In Balance</v>
      </c>
    </row>
    <row r="161" spans="2:37" s="256" customFormat="1" ht="11.25" customHeight="1" x14ac:dyDescent="0.2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2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3">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25">
      <c r="B164" s="172">
        <v>159</v>
      </c>
      <c r="C164" s="192">
        <v>3472</v>
      </c>
      <c r="D164" s="193" t="s">
        <v>688</v>
      </c>
      <c r="E164" s="204">
        <f>'Parish Department Summary'!E164+School!E164</f>
        <v>0</v>
      </c>
      <c r="F164" s="204">
        <f>'Parish Department Summary'!F164+School!F164</f>
        <v>0</v>
      </c>
      <c r="G164" s="204">
        <f>'Parish Department Summary'!G164+School!G164</f>
        <v>0</v>
      </c>
      <c r="H164" s="204">
        <f>'Parish Department Summary'!H164+School!H164</f>
        <v>0</v>
      </c>
      <c r="I164" s="49"/>
      <c r="J164" s="196"/>
      <c r="K164" s="32"/>
      <c r="L164" s="32"/>
      <c r="M164" s="196"/>
      <c r="N164" s="197"/>
      <c r="O164" s="204">
        <f>'Parish Department Summary'!O164+School!O164</f>
        <v>0</v>
      </c>
      <c r="P164" s="273">
        <f t="shared" ref="P164:P165" si="141">ROUND(($O164-$H164),0)</f>
        <v>0</v>
      </c>
      <c r="Q164" s="275">
        <f t="shared" ref="Q164:Q166" si="142">IFERROR(P164/H164, 0)</f>
        <v>0</v>
      </c>
      <c r="R164" s="29">
        <f t="shared" ref="R164:R165" si="143">ROUND(($O164-$F164),0)</f>
        <v>0</v>
      </c>
      <c r="S164" s="275">
        <f t="shared" ref="S164:S166" si="144">IFERROR(R164/F164, 0)</f>
        <v>0</v>
      </c>
      <c r="T164" s="739"/>
      <c r="U164" s="740"/>
      <c r="W164" s="200"/>
      <c r="X164" s="204">
        <f>'Parish Department Summary'!X164+School!X164</f>
        <v>0</v>
      </c>
      <c r="Y164" s="204">
        <f>'Parish Department Summary'!Y164+School!Y164</f>
        <v>0</v>
      </c>
      <c r="Z164" s="204">
        <f>'Parish Department Summary'!Z164+School!Z164</f>
        <v>0</v>
      </c>
      <c r="AA164" s="204">
        <f>'Parish Department Summary'!AA164+School!AA164</f>
        <v>0</v>
      </c>
      <c r="AB164" s="204">
        <f>'Parish Department Summary'!AB164+School!AB164</f>
        <v>0</v>
      </c>
      <c r="AC164" s="204">
        <f>'Parish Department Summary'!AC164+School!AC164</f>
        <v>0</v>
      </c>
      <c r="AD164" s="204">
        <f>'Parish Department Summary'!AD164+School!AD164</f>
        <v>0</v>
      </c>
      <c r="AE164" s="204">
        <f>'Parish Department Summary'!AE164+School!AE164</f>
        <v>0</v>
      </c>
      <c r="AF164" s="204">
        <f>'Parish Department Summary'!AF164+School!AF164</f>
        <v>0</v>
      </c>
      <c r="AG164" s="204">
        <f>'Parish Department Summary'!AG164+School!AG164</f>
        <v>0</v>
      </c>
      <c r="AH164" s="204">
        <f>'Parish Department Summary'!AH164+School!AH164</f>
        <v>0</v>
      </c>
      <c r="AI164" s="204">
        <f>'Parish Department Summary'!AI164+School!AI164</f>
        <v>0</v>
      </c>
      <c r="AJ164" s="204">
        <f>'Parish Department Summary'!AJ164+School!AJ164</f>
        <v>0</v>
      </c>
      <c r="AK164" s="195" t="str">
        <f>IF(AJ164=O164,"In Balance",CONCATENATE("Out of Balance by $",AJ164-O164))</f>
        <v>In Balance</v>
      </c>
    </row>
    <row r="165" spans="2:37" s="256" customFormat="1" ht="11.25" customHeight="1" outlineLevel="1" x14ac:dyDescent="0.25">
      <c r="B165" s="172">
        <v>160</v>
      </c>
      <c r="C165" s="192">
        <v>3473</v>
      </c>
      <c r="D165" s="193" t="s">
        <v>775</v>
      </c>
      <c r="E165" s="204">
        <f>'Parish Department Summary'!E165+School!E165</f>
        <v>0</v>
      </c>
      <c r="F165" s="204">
        <f>'Parish Department Summary'!F165+School!F165</f>
        <v>0</v>
      </c>
      <c r="G165" s="204">
        <f>'Parish Department Summary'!G165+School!G165</f>
        <v>0</v>
      </c>
      <c r="H165" s="204">
        <f>'Parish Department Summary'!H165+School!H165</f>
        <v>0</v>
      </c>
      <c r="I165" s="49"/>
      <c r="J165" s="196"/>
      <c r="K165" s="32"/>
      <c r="L165" s="32"/>
      <c r="M165" s="196"/>
      <c r="N165" s="197"/>
      <c r="O165" s="204">
        <f>'Parish Department Summary'!O165+School!O165</f>
        <v>0</v>
      </c>
      <c r="P165" s="273">
        <f t="shared" si="141"/>
        <v>0</v>
      </c>
      <c r="Q165" s="275">
        <f t="shared" si="142"/>
        <v>0</v>
      </c>
      <c r="R165" s="29">
        <f t="shared" si="143"/>
        <v>0</v>
      </c>
      <c r="S165" s="275">
        <f t="shared" si="144"/>
        <v>0</v>
      </c>
      <c r="T165" s="739"/>
      <c r="U165" s="740"/>
      <c r="W165" s="200"/>
      <c r="X165" s="204">
        <f>'Parish Department Summary'!X165+School!X165</f>
        <v>0</v>
      </c>
      <c r="Y165" s="204">
        <f>'Parish Department Summary'!Y165+School!Y165</f>
        <v>0</v>
      </c>
      <c r="Z165" s="204">
        <f>'Parish Department Summary'!Z165+School!Z165</f>
        <v>0</v>
      </c>
      <c r="AA165" s="204">
        <f>'Parish Department Summary'!AA165+School!AA165</f>
        <v>0</v>
      </c>
      <c r="AB165" s="204">
        <f>'Parish Department Summary'!AB165+School!AB165</f>
        <v>0</v>
      </c>
      <c r="AC165" s="204">
        <f>'Parish Department Summary'!AC165+School!AC165</f>
        <v>0</v>
      </c>
      <c r="AD165" s="204">
        <f>'Parish Department Summary'!AD165+School!AD165</f>
        <v>0</v>
      </c>
      <c r="AE165" s="204">
        <f>'Parish Department Summary'!AE165+School!AE165</f>
        <v>0</v>
      </c>
      <c r="AF165" s="204">
        <f>'Parish Department Summary'!AF165+School!AF165</f>
        <v>0</v>
      </c>
      <c r="AG165" s="204">
        <f>'Parish Department Summary'!AG165+School!AG165</f>
        <v>0</v>
      </c>
      <c r="AH165" s="204">
        <f>'Parish Department Summary'!AH165+School!AH165</f>
        <v>0</v>
      </c>
      <c r="AI165" s="204">
        <f>'Parish Department Summary'!AI165+School!AI165</f>
        <v>0</v>
      </c>
      <c r="AJ165" s="204">
        <f>'Parish Department Summary'!AJ165+School!AJ165</f>
        <v>0</v>
      </c>
      <c r="AK165" s="195" t="str">
        <f>IF(AJ165=O165,"In Balance",CONCATENATE("Out of Balance by $",AJ165-O165))</f>
        <v>In Balance</v>
      </c>
    </row>
    <row r="166" spans="2:37" s="256" customFormat="1" ht="23.25" customHeight="1" thickBot="1" x14ac:dyDescent="0.3">
      <c r="B166" s="172">
        <v>161</v>
      </c>
      <c r="C166" s="263"/>
      <c r="D166" s="264" t="s">
        <v>832</v>
      </c>
      <c r="E166" s="88">
        <f>E160+E164-E165</f>
        <v>0</v>
      </c>
      <c r="F166" s="88">
        <f>F160+F164-F165</f>
        <v>0</v>
      </c>
      <c r="G166" s="88">
        <f t="shared" ref="G166:H166" si="145">G160+G164-G165</f>
        <v>0</v>
      </c>
      <c r="H166" s="88">
        <f t="shared" si="145"/>
        <v>0</v>
      </c>
      <c r="I166" s="89"/>
      <c r="J166" s="88"/>
      <c r="K166" s="88"/>
      <c r="L166" s="88"/>
      <c r="M166" s="88"/>
      <c r="N166" s="90"/>
      <c r="O166" s="88">
        <f t="shared" ref="O166:R166" si="146">O160+O164-O165</f>
        <v>0</v>
      </c>
      <c r="P166" s="88">
        <f t="shared" si="146"/>
        <v>0</v>
      </c>
      <c r="Q166" s="91">
        <f t="shared" si="142"/>
        <v>0</v>
      </c>
      <c r="R166" s="88">
        <f t="shared" si="146"/>
        <v>0</v>
      </c>
      <c r="S166" s="91">
        <f t="shared" si="144"/>
        <v>0</v>
      </c>
      <c r="T166" s="264"/>
      <c r="U166" s="265"/>
      <c r="W166" s="266"/>
      <c r="X166" s="88">
        <f>X160+X164-X165</f>
        <v>0</v>
      </c>
      <c r="Y166" s="88">
        <f t="shared" ref="Y166:AJ166" si="147">Y160+Y164-Y165</f>
        <v>0</v>
      </c>
      <c r="Z166" s="88">
        <f t="shared" si="147"/>
        <v>0</v>
      </c>
      <c r="AA166" s="88">
        <f t="shared" si="147"/>
        <v>0</v>
      </c>
      <c r="AB166" s="88">
        <f t="shared" si="147"/>
        <v>0</v>
      </c>
      <c r="AC166" s="88">
        <f t="shared" si="147"/>
        <v>0</v>
      </c>
      <c r="AD166" s="88">
        <f t="shared" si="147"/>
        <v>0</v>
      </c>
      <c r="AE166" s="88">
        <f t="shared" si="147"/>
        <v>0</v>
      </c>
      <c r="AF166" s="88">
        <f t="shared" si="147"/>
        <v>0</v>
      </c>
      <c r="AG166" s="88">
        <f t="shared" si="147"/>
        <v>0</v>
      </c>
      <c r="AH166" s="88">
        <f t="shared" si="147"/>
        <v>0</v>
      </c>
      <c r="AI166" s="88">
        <f t="shared" si="147"/>
        <v>0</v>
      </c>
      <c r="AJ166" s="88">
        <f t="shared" si="147"/>
        <v>0</v>
      </c>
      <c r="AK166" s="82" t="str">
        <f t="shared" ref="AK166" si="148">IF(AJ166=O166,"In Balance",CONCATENATE("Out of Balance by $",AJ166-O166))</f>
        <v>In Balance</v>
      </c>
    </row>
    <row r="167" spans="2:37" s="256" customFormat="1" ht="18" customHeight="1" x14ac:dyDescent="0.3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pKVPDmAi+ZW7BXyYVuaDmu+UNl5U6bX7+EoAHd/a/v2ZWJ1n6O3bv9a/9R8auyjMPVqCairjb3V9GX85GnZ2Rw==" saltValue="M2t3g9ftVZDgi49MP8f+mg==" spinCount="100000" sheet="1" formatColumns="0" formatRows="0" autoFilter="0"/>
  <dataConsolidate/>
  <mergeCells count="4">
    <mergeCell ref="A1:D1"/>
    <mergeCell ref="W1:Y1"/>
    <mergeCell ref="A2:D2"/>
    <mergeCell ref="A3:D3"/>
  </mergeCells>
  <conditionalFormatting sqref="N11 N36 N149:N150 N156:N158 N164:N165">
    <cfRule type="expression" dxfId="43" priority="76">
      <formula>ISNUMBER($M11)</formula>
    </cfRule>
  </conditionalFormatting>
  <conditionalFormatting sqref="T7:T16 T33:T43">
    <cfRule type="cellIs" dxfId="40" priority="72" operator="equal">
      <formula>"Variance Explanation Required"</formula>
    </cfRule>
  </conditionalFormatting>
  <conditionalFormatting sqref="T19:T24">
    <cfRule type="cellIs" dxfId="39" priority="84" operator="equal">
      <formula>"Variance Explanation Required"</formula>
    </cfRule>
  </conditionalFormatting>
  <conditionalFormatting sqref="T27:T30">
    <cfRule type="cellIs" dxfId="38" priority="88" operator="equal">
      <formula>"Variance Explanation Required"</formula>
    </cfRule>
  </conditionalFormatting>
  <conditionalFormatting sqref="T46:T49">
    <cfRule type="cellIs" dxfId="37" priority="59" operator="equal">
      <formula>"Variance Explanation Required"</formula>
    </cfRule>
  </conditionalFormatting>
  <conditionalFormatting sqref="T52:T53">
    <cfRule type="cellIs" dxfId="36" priority="86" operator="equal">
      <formula>"Variance Explanation Required"</formula>
    </cfRule>
  </conditionalFormatting>
  <conditionalFormatting sqref="T55:T56">
    <cfRule type="cellIs" dxfId="35" priority="56" operator="equal">
      <formula>"Variance Explanation Required"</formula>
    </cfRule>
  </conditionalFormatting>
  <conditionalFormatting sqref="T58:T60">
    <cfRule type="cellIs" dxfId="34" priority="54" operator="equal">
      <formula>"Variance Explanation Required"</formula>
    </cfRule>
  </conditionalFormatting>
  <conditionalFormatting sqref="T62:T63">
    <cfRule type="cellIs" dxfId="33" priority="52" operator="equal">
      <formula>"Variance Explanation Required"</formula>
    </cfRule>
  </conditionalFormatting>
  <conditionalFormatting sqref="T65:T66">
    <cfRule type="cellIs" dxfId="32" priority="50" operator="equal">
      <formula>"Variance Explanation Required"</formula>
    </cfRule>
  </conditionalFormatting>
  <conditionalFormatting sqref="T75:T77">
    <cfRule type="cellIs" dxfId="31" priority="29" operator="equal">
      <formula>"Variance Explanation Required"</formula>
    </cfRule>
  </conditionalFormatting>
  <conditionalFormatting sqref="T79:T83">
    <cfRule type="cellIs" dxfId="30" priority="27" operator="equal">
      <formula>"Variance Explanation Required"</formula>
    </cfRule>
  </conditionalFormatting>
  <conditionalFormatting sqref="T85:T89">
    <cfRule type="cellIs" dxfId="29" priority="25" operator="equal">
      <formula>"Variance Explanation Required"</formula>
    </cfRule>
  </conditionalFormatting>
  <conditionalFormatting sqref="T92:T102">
    <cfRule type="cellIs" dxfId="28" priority="23" operator="equal">
      <formula>"Variance Explanation Required"</formula>
    </cfRule>
  </conditionalFormatting>
  <conditionalFormatting sqref="T105:T114">
    <cfRule type="cellIs" dxfId="27" priority="21" operator="equal">
      <formula>"Variance Explanation Required"</formula>
    </cfRule>
  </conditionalFormatting>
  <conditionalFormatting sqref="T116:T117">
    <cfRule type="cellIs" dxfId="26" priority="19" operator="equal">
      <formula>"Variance Explanation Required"</formula>
    </cfRule>
  </conditionalFormatting>
  <conditionalFormatting sqref="T120:T127">
    <cfRule type="cellIs" dxfId="25" priority="2" operator="equal">
      <formula>"Variance Explanation Required"</formula>
    </cfRule>
  </conditionalFormatting>
  <conditionalFormatting sqref="T129:T140">
    <cfRule type="cellIs" dxfId="24" priority="11" operator="equal">
      <formula>"Variance Explanation Required"</formula>
    </cfRule>
  </conditionalFormatting>
  <conditionalFormatting sqref="T148:T150">
    <cfRule type="cellIs" dxfId="23" priority="9" operator="equal">
      <formula>"Variance Explanation Required"</formula>
    </cfRule>
  </conditionalFormatting>
  <conditionalFormatting sqref="T156:T158">
    <cfRule type="cellIs" dxfId="22" priority="7" operator="equal">
      <formula>"Variance Explanation Required"</formula>
    </cfRule>
  </conditionalFormatting>
  <conditionalFormatting sqref="T164:T165">
    <cfRule type="cellIs" dxfId="21" priority="5" operator="equal">
      <formula>"Variance Explanation Required"</formula>
    </cfRule>
  </conditionalFormatting>
  <conditionalFormatting sqref="U7:U16 U33:U43">
    <cfRule type="expression" dxfId="20" priority="89">
      <formula>$T7="Variance Explanation Required"</formula>
    </cfRule>
  </conditionalFormatting>
  <conditionalFormatting sqref="U19:U24">
    <cfRule type="expression" dxfId="19" priority="83">
      <formula>$T19="Variance Explanation Required"</formula>
    </cfRule>
  </conditionalFormatting>
  <conditionalFormatting sqref="U27:U30">
    <cfRule type="expression" dxfId="18" priority="87">
      <formula>$T27="Variance Explanation Required"</formula>
    </cfRule>
  </conditionalFormatting>
  <conditionalFormatting sqref="U46:U49">
    <cfRule type="expression" dxfId="17" priority="58">
      <formula>$T46="Variance Explanation Required"</formula>
    </cfRule>
  </conditionalFormatting>
  <conditionalFormatting sqref="U52:U53">
    <cfRule type="expression" dxfId="16" priority="85">
      <formula>$T52="Variance Explanation Required"</formula>
    </cfRule>
  </conditionalFormatting>
  <conditionalFormatting sqref="U55:U56">
    <cfRule type="expression" dxfId="15" priority="55">
      <formula>$T55="Variance Explanation Required"</formula>
    </cfRule>
  </conditionalFormatting>
  <conditionalFormatting sqref="U58:U60">
    <cfRule type="expression" dxfId="14" priority="53">
      <formula>$T58="Variance Explanation Required"</formula>
    </cfRule>
  </conditionalFormatting>
  <conditionalFormatting sqref="U62:U63">
    <cfRule type="expression" dxfId="13" priority="51">
      <formula>$T62="Variance Explanation Required"</formula>
    </cfRule>
  </conditionalFormatting>
  <conditionalFormatting sqref="U65:U66">
    <cfRule type="expression" dxfId="12" priority="49">
      <formula>$T65="Variance Explanation Required"</formula>
    </cfRule>
  </conditionalFormatting>
  <conditionalFormatting sqref="U75:U77">
    <cfRule type="expression" dxfId="11" priority="28">
      <formula>$T75="Variance Explanation Required"</formula>
    </cfRule>
  </conditionalFormatting>
  <conditionalFormatting sqref="U79:U83">
    <cfRule type="expression" dxfId="10" priority="26">
      <formula>$T79="Variance Explanation Required"</formula>
    </cfRule>
  </conditionalFormatting>
  <conditionalFormatting sqref="U85:U89">
    <cfRule type="expression" dxfId="9" priority="24">
      <formula>$T85="Variance Explanation Required"</formula>
    </cfRule>
  </conditionalFormatting>
  <conditionalFormatting sqref="U92:U102">
    <cfRule type="expression" dxfId="8" priority="22">
      <formula>$T92="Variance Explanation Required"</formula>
    </cfRule>
  </conditionalFormatting>
  <conditionalFormatting sqref="U105:U114">
    <cfRule type="expression" dxfId="7" priority="20">
      <formula>$T105="Variance Explanation Required"</formula>
    </cfRule>
  </conditionalFormatting>
  <conditionalFormatting sqref="U116:U117">
    <cfRule type="expression" dxfId="6" priority="18">
      <formula>$T116="Variance Explanation Required"</formula>
    </cfRule>
  </conditionalFormatting>
  <conditionalFormatting sqref="U120:U127">
    <cfRule type="expression" dxfId="5" priority="1">
      <formula>$T120="Variance Explanation Required"</formula>
    </cfRule>
  </conditionalFormatting>
  <conditionalFormatting sqref="U129:U140">
    <cfRule type="expression" dxfId="4" priority="10">
      <formula>$T129="Variance Explanation Required"</formula>
    </cfRule>
  </conditionalFormatting>
  <conditionalFormatting sqref="U149:U150">
    <cfRule type="expression" dxfId="3" priority="8">
      <formula>$T149="Variance Explanation Required"</formula>
    </cfRule>
  </conditionalFormatting>
  <conditionalFormatting sqref="U156:U158">
    <cfRule type="expression" dxfId="2" priority="6">
      <formula>$T156="Variance Explanation Required"</formula>
    </cfRule>
  </conditionalFormatting>
  <conditionalFormatting sqref="U164:U165">
    <cfRule type="expression" dxfId="1" priority="4">
      <formula>$T164="Variance Explanation Required"</formula>
    </cfRule>
  </conditionalFormatting>
  <hyperlinks>
    <hyperlink ref="A1" location="'Table of Contents'!D1" display="RETURN TO TABLE OF CONTENTS" xr:uid="{59C653C7-5D64-4FA5-B6D6-500FCF901B50}"/>
    <hyperlink ref="A2:D2" location="'Assumptions - Arch'!A1" display="'Assumptions - Arch'!A1" xr:uid="{3B317B6B-9829-4342-BE0D-83FEE4A7BB43}"/>
    <hyperlink ref="A3:D3" location="'Assumptions - Parish'!A1" display="'Assumptions - Parish'!A1" xr:uid="{F504121E-C96E-4374-9F2D-71FEA2E5E16C}"/>
    <hyperlink ref="W1:Y1" location="'Optional - Monthly Allocations'!C8" display="'Optional - Monthly Allocations'!C8" xr:uid="{B72C7B3E-7CA3-4AFA-BB85-6F454579A6AF}"/>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73" id="{C25B3E57-6CDD-4E20-B5D1-A0C154D03855}">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74" id="{B241532F-ACD3-4F45-A269-DBF2B2895154}">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61" id="{160B319E-040E-4757-9E73-20657EB9C671}">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48" id="{A9631218-A20B-408A-8005-3CFCB9B30508}">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46" id="{7A7729CD-804A-47C2-9CB3-376E606D61E8}">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44" id="{C784EED9-A9D9-437E-80D2-3AF6F82518E8}">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42" id="{89BFCE0A-C835-4E6F-AC63-0ADF15CD6877}">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40" id="{9D5E1380-2ABC-4D2D-B3D4-D318E98116BA}">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38" id="{AD68560F-097C-46C2-AA6E-690CCCB86BED}">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36" id="{4DEEA811-EE51-4617-9737-2B78F2BF947E}">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71" id="{CFDC7D78-CF02-476C-B114-7A8E871AE194}">
            <xm:f>$J10='Drop Down Options'!$H$6</xm:f>
            <x14:dxf>
              <font>
                <color theme="1"/>
              </font>
              <fill>
                <patternFill>
                  <bgColor rgb="FFFFFF00"/>
                </patternFill>
              </fill>
            </x14:dxf>
          </x14:cfRule>
          <xm:sqref>M10:M12 N12 M13:N14 N15:N17 N24:N25 M26:N26 N27:N31 M32:N32 N33:N35 M33:M37 N37 N50 N54 N57 N61 N64 N67:N68 M69:N69 N70 N78:N90 M79:M83 M91:N91 N92:N103 M104:N104 N105:N118</xm:sqref>
        </x14:conditionalFormatting>
        <x14:conditionalFormatting xmlns:xm="http://schemas.microsoft.com/office/excel/2006/main">
          <x14:cfRule type="expression" priority="70" id="{B23C0EAD-57D6-4B77-9B06-F5C5E9B4B0EB}">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68" id="{3C17DF61-8049-4294-AB2D-940C74AB1436}">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67" id="{DE9F89A1-1D75-4033-8D95-6F79060B1D99}">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66" id="{4721F4D4-53FC-45E6-ADFF-3A5E3F8A7B37}">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65" id="{E2249449-517F-4045-8EC8-E5C5030D94EA}">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64" id="{2F072962-B298-4763-89BE-96910A7200E7}">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63" id="{C34AC5BC-8A7E-4C7F-BE21-5474E18C0ED6}">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32" id="{2B2C1616-4824-44F7-A508-E53BBBEAE710}">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62" id="{08F834C5-8EF6-45B1-A8AC-F242F8E402CB}">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69" id="{F9347E50-41EB-4F83-ACD4-0176DCD30AE3}">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60" id="{33F22FEC-C1EC-49F2-8B20-F2F85F544BF1}">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47" id="{D4B41BC4-541F-4B6C-B3EE-A502395E7110}">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45" id="{1C38AF62-73D0-466B-B723-8EF004B5E613}">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43" id="{AAE6DFBE-3A10-4F54-A716-8910946E5C51}">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41" id="{CCFBE5C3-5C5A-47F0-8B31-400DF4E160D5}">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39" id="{A9021B83-8365-42F9-AF02-0028DF135485}">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37" id="{5319BF14-93E3-4661-B405-07D4C923219A}">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35" id="{A52E216D-994C-405A-B93F-7DAAB6EF9EAD}">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3" id="{1B46A97A-FA96-4DC1-BA1E-E88A87CC1542}">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1" id="{BDCE0CF5-6785-4AD9-BDA0-F488655BD073}">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77" id="{6E54B503-6F1E-46A8-A70F-9F90ECC81687}">
            <xm:f>$J7='Drop Down Options'!$H$4</xm:f>
            <x14:dxf>
              <font>
                <color theme="1"/>
              </font>
              <fill>
                <patternFill>
                  <bgColor rgb="FFFFFF00"/>
                </patternFill>
              </fill>
            </x14:dxf>
          </x14:cfRule>
          <x14:cfRule type="expression" priority="78" id="{A55AD08D-A6F0-4126-93FC-A70857016A81}">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75" id="{FEA3EBD6-6733-4275-B37F-67CF7B4FB4DD}">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57" id="{69288AB1-DB76-4CB2-AEF6-33D86F0A9B76}">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33" id="{0AC290E8-D963-4B53-8700-356DDAD4E8BF}">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17BB97E6-64BD-4EEC-BAB6-6F4549955E99}">
          <x14:formula1>
            <xm:f>'Drop Down Options'!$J$3:$J$8</xm:f>
          </x14:formula1>
          <xm:sqref>W68</xm:sqref>
        </x14:dataValidation>
        <x14:dataValidation type="list" allowBlank="1" showInputMessage="1" showErrorMessage="1" xr:uid="{D15BB8C2-6D6D-4ACA-8A85-C82B3B0C8B68}">
          <x14:formula1>
            <xm:f>'Drop Down Options'!$H$3:$H$6</xm:f>
          </x14:formula1>
          <xm:sqref>J37 J120:J127 J7:J8 J10 J12 J15:J16 J19:J24 J27:J30 J139:J140 J46:J49 J75:J77 J129:J137 J85:J89 J92:J102 J105:J114 J116:J117 J79:J83 J40:J42 J52:J67 J33:J35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AAFD-EC15-4A1E-B7AF-83DDB1F4053D}">
  <sheetPr>
    <tabColor theme="7" tint="0.39997558519241921"/>
  </sheetPr>
  <dimension ref="A1:N301"/>
  <sheetViews>
    <sheetView view="pageBreakPreview" zoomScaleNormal="100" zoomScaleSheetLayoutView="100" workbookViewId="0">
      <selection activeCell="C5" sqref="C5"/>
    </sheetView>
  </sheetViews>
  <sheetFormatPr defaultRowHeight="14.5" x14ac:dyDescent="0.35"/>
  <cols>
    <col min="1" max="1" width="2.453125" customWidth="1"/>
    <col min="2" max="2" width="48.1796875" customWidth="1"/>
    <col min="3" max="3" width="20.7265625" customWidth="1"/>
    <col min="4" max="4" width="1.7265625" customWidth="1"/>
    <col min="5" max="5" width="20.7265625" customWidth="1"/>
    <col min="6" max="6" width="1.7265625" customWidth="1"/>
    <col min="7" max="7" width="20.7265625" customWidth="1"/>
    <col min="8" max="8" width="1.7265625" customWidth="1"/>
    <col min="9" max="9" width="20.7265625" customWidth="1"/>
    <col min="10" max="10" width="1.7265625" customWidth="1"/>
    <col min="11" max="11" width="20.7265625" customWidth="1"/>
    <col min="12" max="12" width="1.7265625" customWidth="1"/>
    <col min="13" max="13" width="20.7265625" customWidth="1"/>
    <col min="14" max="14" width="2.81640625" customWidth="1"/>
  </cols>
  <sheetData>
    <row r="1" spans="1:14" x14ac:dyDescent="0.35">
      <c r="A1" s="807" t="str">
        <f>'Parish Info'!$K$2</f>
        <v>RETURN TO TABLE OF CONTENTS</v>
      </c>
      <c r="B1" s="807"/>
      <c r="C1" s="807"/>
      <c r="D1" s="807"/>
    </row>
    <row r="2" spans="1:14" x14ac:dyDescent="0.35">
      <c r="A2" s="172"/>
      <c r="B2" s="172"/>
      <c r="C2" s="102"/>
      <c r="D2" s="102"/>
      <c r="E2" s="172"/>
      <c r="F2" s="172"/>
      <c r="G2" s="172"/>
      <c r="H2" s="172"/>
      <c r="I2" s="172"/>
      <c r="J2" s="172"/>
      <c r="K2" s="172"/>
      <c r="L2" s="172"/>
      <c r="M2" s="172"/>
      <c r="N2" s="172"/>
    </row>
    <row r="3" spans="1:14" ht="24.5" x14ac:dyDescent="0.45">
      <c r="A3" s="108"/>
      <c r="B3" s="347" t="str">
        <f>CONCATENATE("Consolidated Budget", " ",'Drop Down Options'!$K$6)</f>
        <v>Consolidated Budget FY 2026-27</v>
      </c>
      <c r="C3" s="314"/>
      <c r="D3" s="314"/>
      <c r="E3" s="108"/>
      <c r="F3" s="108"/>
      <c r="G3" s="176"/>
      <c r="H3" s="176"/>
      <c r="I3" s="108"/>
      <c r="J3" s="108"/>
      <c r="K3" s="108"/>
      <c r="L3" s="108"/>
      <c r="M3" s="108"/>
      <c r="N3" s="108"/>
    </row>
    <row r="4" spans="1:14" ht="27.5" x14ac:dyDescent="0.35">
      <c r="A4" s="178"/>
      <c r="B4" s="313"/>
      <c r="C4" s="315" t="str">
        <f>CONCATENATE("$FY Ended June 30", " ", 'Drop Down Options'!$K$3)</f>
        <v>$FY Ended June 30 2025</v>
      </c>
      <c r="D4" s="313"/>
      <c r="E4" s="315" t="str">
        <f>CONCATENATE('FY 2026-27 Budget Summary'!$G$9, " ", 'FY 2026-27 Budget Summary'!$G$10, " $ YTD")</f>
        <v>12 Dec 2025 $ YTD</v>
      </c>
      <c r="F4" s="313"/>
      <c r="G4" s="315" t="str">
        <f>CONCATENATE('FY 2026-27 Budget Summary'!$G$9, " ", 'FY 2026-27 Budget Summary'!$G$10, " Annualized YTD")</f>
        <v>12 Dec 2025 Annualized YTD</v>
      </c>
      <c r="H4" s="313"/>
      <c r="I4" s="315" t="str">
        <f>CONCATENATE('Drop Down Options'!$K$6, " ", "Budget")</f>
        <v>FY 2026-27 Budget</v>
      </c>
      <c r="J4" s="313"/>
      <c r="K4" s="315" t="str">
        <f>CONCATENATE("$ Δ from ",'FY 2026-27 Budget Summary'!$G$9," ",'FY 2026-27 Budget Summary'!$G$10," Annualized")</f>
        <v>$ Δ from 12 Dec 2025 Annualized</v>
      </c>
      <c r="L4" s="313"/>
      <c r="M4" s="315" t="str">
        <f>CONCATENATE("% Δ from ",'FY 2026-27 Budget Summary'!$G$9," ",'FY 2026-27 Budget Summary'!$G$10," Annualized")</f>
        <v>% Δ from 12 Dec 2025 Annualized</v>
      </c>
      <c r="N4" s="178"/>
    </row>
    <row r="5" spans="1:14" ht="15.5" x14ac:dyDescent="0.35">
      <c r="A5" s="316"/>
      <c r="B5" s="317" t="s">
        <v>842</v>
      </c>
      <c r="C5" s="318"/>
      <c r="D5" s="318"/>
      <c r="E5" s="318"/>
      <c r="F5" s="318"/>
      <c r="G5" s="318"/>
      <c r="H5" s="318"/>
      <c r="I5" s="318"/>
      <c r="J5" s="318"/>
      <c r="K5" s="318"/>
      <c r="L5" s="318"/>
      <c r="M5" s="318"/>
      <c r="N5" s="316"/>
    </row>
    <row r="6" spans="1:14" ht="15.5" x14ac:dyDescent="0.35">
      <c r="A6" s="316"/>
      <c r="B6" s="319" t="s">
        <v>664</v>
      </c>
      <c r="C6" s="320">
        <f>'Consolidated Budget'!$F$17</f>
        <v>0</v>
      </c>
      <c r="D6" s="320"/>
      <c r="E6" s="320">
        <f>'Consolidated Budget'!$G$17</f>
        <v>0</v>
      </c>
      <c r="F6" s="320"/>
      <c r="G6" s="320">
        <f>'Consolidated Budget'!$H$17</f>
        <v>0</v>
      </c>
      <c r="H6" s="320"/>
      <c r="I6" s="320">
        <f>'Consolidated Budget'!$O$17</f>
        <v>0</v>
      </c>
      <c r="J6" s="320"/>
      <c r="K6" s="320">
        <f>'Consolidated Budget'!$P$17</f>
        <v>0</v>
      </c>
      <c r="L6" s="320"/>
      <c r="M6" s="321">
        <f>IFERROR((K6/G6),0)</f>
        <v>0</v>
      </c>
      <c r="N6" s="316"/>
    </row>
    <row r="7" spans="1:14" ht="15.5" x14ac:dyDescent="0.35">
      <c r="A7" s="316"/>
      <c r="B7" s="319" t="s">
        <v>661</v>
      </c>
      <c r="C7" s="320">
        <f>'Consolidated Budget'!$F$25</f>
        <v>0</v>
      </c>
      <c r="D7" s="320"/>
      <c r="E7" s="320">
        <f>'Consolidated Budget'!$G$25</f>
        <v>0</v>
      </c>
      <c r="F7" s="320"/>
      <c r="G7" s="320">
        <f>'Consolidated Budget'!$H$25</f>
        <v>0</v>
      </c>
      <c r="H7" s="320"/>
      <c r="I7" s="320">
        <f>'Consolidated Budget'!$O$25</f>
        <v>0</v>
      </c>
      <c r="J7" s="320"/>
      <c r="K7" s="320">
        <f>'Consolidated Budget'!$P$25</f>
        <v>0</v>
      </c>
      <c r="L7" s="320"/>
      <c r="M7" s="321">
        <f t="shared" ref="M7:M12" si="0">IFERROR((K7/G7),0)</f>
        <v>0</v>
      </c>
      <c r="N7" s="316"/>
    </row>
    <row r="8" spans="1:14" ht="15.5" x14ac:dyDescent="0.35">
      <c r="A8" s="316"/>
      <c r="B8" s="319" t="s">
        <v>659</v>
      </c>
      <c r="C8" s="320">
        <f>'Consolidated Budget'!$F$31</f>
        <v>0</v>
      </c>
      <c r="D8" s="320"/>
      <c r="E8" s="320">
        <f>'Consolidated Budget'!$G$31</f>
        <v>0</v>
      </c>
      <c r="F8" s="320"/>
      <c r="G8" s="320">
        <f>'Consolidated Budget'!$H$31</f>
        <v>0</v>
      </c>
      <c r="H8" s="320"/>
      <c r="I8" s="320">
        <f>'Consolidated Budget'!$O$31</f>
        <v>0</v>
      </c>
      <c r="J8" s="320"/>
      <c r="K8" s="320">
        <f>'Consolidated Budget'!$P$31</f>
        <v>0</v>
      </c>
      <c r="L8" s="320"/>
      <c r="M8" s="321">
        <f t="shared" si="0"/>
        <v>0</v>
      </c>
      <c r="N8" s="316"/>
    </row>
    <row r="9" spans="1:14" ht="15.5" x14ac:dyDescent="0.35">
      <c r="A9" s="316"/>
      <c r="B9" s="319" t="s">
        <v>653</v>
      </c>
      <c r="C9" s="320">
        <f>'Consolidated Budget'!$F$44</f>
        <v>0</v>
      </c>
      <c r="D9" s="320"/>
      <c r="E9" s="320">
        <f>'Consolidated Budget'!$G$44</f>
        <v>0</v>
      </c>
      <c r="F9" s="320"/>
      <c r="G9" s="320">
        <f>'Consolidated Budget'!$H$44</f>
        <v>0</v>
      </c>
      <c r="H9" s="320"/>
      <c r="I9" s="320">
        <f>'Consolidated Budget'!$O$44</f>
        <v>0</v>
      </c>
      <c r="J9" s="320"/>
      <c r="K9" s="320">
        <f>'Consolidated Budget'!$P$44</f>
        <v>0</v>
      </c>
      <c r="L9" s="320"/>
      <c r="M9" s="321">
        <f t="shared" si="0"/>
        <v>0</v>
      </c>
      <c r="N9" s="316"/>
    </row>
    <row r="10" spans="1:14" ht="15.5" x14ac:dyDescent="0.35">
      <c r="A10" s="316"/>
      <c r="B10" s="319" t="s">
        <v>863</v>
      </c>
      <c r="C10" s="320">
        <f>'Consolidated Budget'!$F$50</f>
        <v>0</v>
      </c>
      <c r="D10" s="320"/>
      <c r="E10" s="320">
        <f>'Consolidated Budget'!$G$50</f>
        <v>0</v>
      </c>
      <c r="F10" s="320"/>
      <c r="G10" s="320">
        <f>'Consolidated Budget'!$H$50</f>
        <v>0</v>
      </c>
      <c r="H10" s="320"/>
      <c r="I10" s="320">
        <f>'Consolidated Budget'!$O$50</f>
        <v>0</v>
      </c>
      <c r="J10" s="320"/>
      <c r="K10" s="320">
        <f>'Consolidated Budget'!$P$50</f>
        <v>0</v>
      </c>
      <c r="L10" s="320"/>
      <c r="M10" s="321">
        <f t="shared" si="0"/>
        <v>0</v>
      </c>
      <c r="N10" s="316"/>
    </row>
    <row r="11" spans="1:14" ht="16.5" x14ac:dyDescent="0.45">
      <c r="A11" s="316"/>
      <c r="B11" s="322" t="s">
        <v>649</v>
      </c>
      <c r="C11" s="343">
        <f>'Consolidated Budget'!$F$68</f>
        <v>0</v>
      </c>
      <c r="D11" s="323"/>
      <c r="E11" s="343">
        <f>'Consolidated Budget'!$G$68</f>
        <v>0</v>
      </c>
      <c r="F11" s="323"/>
      <c r="G11" s="343">
        <f>'Consolidated Budget'!$H$68</f>
        <v>0</v>
      </c>
      <c r="H11" s="323"/>
      <c r="I11" s="343">
        <f>'Consolidated Budget'!$O$68</f>
        <v>0</v>
      </c>
      <c r="J11" s="323"/>
      <c r="K11" s="343">
        <f>'Consolidated Budget'!$P$68</f>
        <v>0</v>
      </c>
      <c r="L11" s="323"/>
      <c r="M11" s="321">
        <f t="shared" si="0"/>
        <v>0</v>
      </c>
      <c r="N11" s="316"/>
    </row>
    <row r="12" spans="1:14" ht="15.5" x14ac:dyDescent="0.35">
      <c r="A12" s="316"/>
      <c r="B12" s="324" t="s">
        <v>648</v>
      </c>
      <c r="C12" s="325">
        <f>SUM(C6:C11)</f>
        <v>0</v>
      </c>
      <c r="D12" s="325"/>
      <c r="E12" s="325">
        <f t="shared" ref="E12:K12" si="1">SUM(E6:E11)</f>
        <v>0</v>
      </c>
      <c r="F12" s="325"/>
      <c r="G12" s="325">
        <f t="shared" si="1"/>
        <v>0</v>
      </c>
      <c r="H12" s="325"/>
      <c r="I12" s="325">
        <f t="shared" si="1"/>
        <v>0</v>
      </c>
      <c r="J12" s="325"/>
      <c r="K12" s="325">
        <f t="shared" si="1"/>
        <v>0</v>
      </c>
      <c r="L12" s="325"/>
      <c r="M12" s="326">
        <f t="shared" si="0"/>
        <v>0</v>
      </c>
      <c r="N12" s="316"/>
    </row>
    <row r="13" spans="1:14" ht="15.5" x14ac:dyDescent="0.35">
      <c r="A13" s="316"/>
      <c r="B13" s="324"/>
      <c r="C13" s="325"/>
      <c r="D13" s="325"/>
      <c r="E13" s="325"/>
      <c r="F13" s="325"/>
      <c r="G13" s="325"/>
      <c r="H13" s="325"/>
      <c r="I13" s="325"/>
      <c r="J13" s="325"/>
      <c r="K13" s="325"/>
      <c r="L13" s="325"/>
      <c r="M13" s="326"/>
      <c r="N13" s="316"/>
    </row>
    <row r="14" spans="1:14" ht="15.5" x14ac:dyDescent="0.35">
      <c r="A14" s="327"/>
      <c r="B14" s="328" t="s">
        <v>647</v>
      </c>
      <c r="C14" s="329"/>
      <c r="D14" s="329"/>
      <c r="E14" s="329"/>
      <c r="F14" s="329"/>
      <c r="G14" s="329"/>
      <c r="H14" s="329"/>
      <c r="I14" s="330"/>
      <c r="J14" s="330"/>
      <c r="K14" s="330"/>
      <c r="L14" s="330"/>
      <c r="M14" s="331"/>
      <c r="N14" s="327"/>
    </row>
    <row r="15" spans="1:14" ht="15.5" x14ac:dyDescent="0.35">
      <c r="A15" s="316"/>
      <c r="B15" s="327" t="s">
        <v>638</v>
      </c>
      <c r="C15" s="320">
        <f>'Consolidated Budget'!$F$90</f>
        <v>0</v>
      </c>
      <c r="D15" s="320"/>
      <c r="E15" s="320">
        <f>'Consolidated Budget'!$G$90</f>
        <v>0</v>
      </c>
      <c r="F15" s="320"/>
      <c r="G15" s="320">
        <f>'Consolidated Budget'!$H$90</f>
        <v>0</v>
      </c>
      <c r="H15" s="320"/>
      <c r="I15" s="320">
        <f>'Consolidated Budget'!$O$90</f>
        <v>0</v>
      </c>
      <c r="J15" s="320"/>
      <c r="K15" s="320">
        <f>'Consolidated Budget'!$P$90</f>
        <v>0</v>
      </c>
      <c r="L15" s="320"/>
      <c r="M15" s="321">
        <f t="shared" ref="M15:M19" si="2">IFERROR((K15/G15),0)</f>
        <v>0</v>
      </c>
      <c r="N15" s="316"/>
    </row>
    <row r="16" spans="1:14" ht="15.5" x14ac:dyDescent="0.35">
      <c r="A16" s="316"/>
      <c r="B16" s="327" t="s">
        <v>629</v>
      </c>
      <c r="C16" s="320">
        <f>'Consolidated Budget'!$F$103</f>
        <v>0</v>
      </c>
      <c r="D16" s="320"/>
      <c r="E16" s="320">
        <f>'Consolidated Budget'!$G$103</f>
        <v>0</v>
      </c>
      <c r="F16" s="320"/>
      <c r="G16" s="320">
        <f>'Consolidated Budget'!$H$103</f>
        <v>0</v>
      </c>
      <c r="H16" s="320"/>
      <c r="I16" s="320">
        <f>'Consolidated Budget'!$O$103</f>
        <v>0</v>
      </c>
      <c r="J16" s="320"/>
      <c r="K16" s="320">
        <f>'Consolidated Budget'!$P$103</f>
        <v>0</v>
      </c>
      <c r="L16" s="320"/>
      <c r="M16" s="321">
        <f t="shared" si="2"/>
        <v>0</v>
      </c>
      <c r="N16" s="316"/>
    </row>
    <row r="17" spans="1:14" ht="15.5" x14ac:dyDescent="0.35">
      <c r="A17" s="316"/>
      <c r="B17" s="327" t="s">
        <v>616</v>
      </c>
      <c r="C17" s="320">
        <f>'Consolidated Budget'!$F$118</f>
        <v>0</v>
      </c>
      <c r="D17" s="320"/>
      <c r="E17" s="320">
        <f>'Consolidated Budget'!$G$118</f>
        <v>0</v>
      </c>
      <c r="F17" s="320"/>
      <c r="G17" s="320">
        <f>'Consolidated Budget'!$H$118</f>
        <v>0</v>
      </c>
      <c r="H17" s="320"/>
      <c r="I17" s="320">
        <f>'Consolidated Budget'!$O$118</f>
        <v>0</v>
      </c>
      <c r="J17" s="320"/>
      <c r="K17" s="320">
        <f>'Consolidated Budget'!$P$118</f>
        <v>0</v>
      </c>
      <c r="L17" s="320"/>
      <c r="M17" s="321">
        <f t="shared" si="2"/>
        <v>0</v>
      </c>
      <c r="N17" s="316"/>
    </row>
    <row r="18" spans="1:14" ht="16.5" x14ac:dyDescent="0.45">
      <c r="A18" s="316"/>
      <c r="B18" s="332" t="s">
        <v>602</v>
      </c>
      <c r="C18" s="343">
        <f>'Consolidated Budget'!$F$142</f>
        <v>0</v>
      </c>
      <c r="D18" s="323"/>
      <c r="E18" s="343">
        <f>'Consolidated Budget'!$G$142</f>
        <v>0</v>
      </c>
      <c r="F18" s="323"/>
      <c r="G18" s="343">
        <f>'Consolidated Budget'!$H$142</f>
        <v>0</v>
      </c>
      <c r="H18" s="323"/>
      <c r="I18" s="343">
        <f>'Consolidated Budget'!$O$142</f>
        <v>0</v>
      </c>
      <c r="J18" s="323"/>
      <c r="K18" s="343">
        <f>'Consolidated Budget'!$P$142</f>
        <v>0</v>
      </c>
      <c r="L18" s="323"/>
      <c r="M18" s="321">
        <f t="shared" si="2"/>
        <v>0</v>
      </c>
      <c r="N18" s="316"/>
    </row>
    <row r="19" spans="1:14" ht="16.5" x14ac:dyDescent="0.45">
      <c r="A19" s="316"/>
      <c r="B19" s="335" t="s">
        <v>601</v>
      </c>
      <c r="C19" s="346">
        <f>SUM(C15:C18)</f>
        <v>0</v>
      </c>
      <c r="D19" s="333"/>
      <c r="E19" s="346">
        <f>SUM(E15:E18)</f>
        <v>0</v>
      </c>
      <c r="F19" s="333"/>
      <c r="G19" s="346">
        <f t="shared" ref="G19:K19" si="3">SUM(G15:G18)</f>
        <v>0</v>
      </c>
      <c r="H19" s="333"/>
      <c r="I19" s="346">
        <f t="shared" si="3"/>
        <v>0</v>
      </c>
      <c r="J19" s="333"/>
      <c r="K19" s="346">
        <f t="shared" si="3"/>
        <v>0</v>
      </c>
      <c r="L19" s="333"/>
      <c r="M19" s="326">
        <f t="shared" si="2"/>
        <v>0</v>
      </c>
      <c r="N19" s="316"/>
    </row>
    <row r="20" spans="1:14" ht="15.5" x14ac:dyDescent="0.35">
      <c r="A20" s="316"/>
      <c r="B20" s="324"/>
      <c r="C20" s="325"/>
      <c r="D20" s="325"/>
      <c r="E20" s="325"/>
      <c r="F20" s="325"/>
      <c r="G20" s="325"/>
      <c r="H20" s="325"/>
      <c r="I20" s="325"/>
      <c r="J20" s="325"/>
      <c r="K20" s="325"/>
      <c r="L20" s="325"/>
      <c r="M20" s="326"/>
      <c r="N20" s="316"/>
    </row>
    <row r="21" spans="1:14" ht="16" thickBot="1" x14ac:dyDescent="0.4">
      <c r="A21" s="334"/>
      <c r="B21" s="335" t="s">
        <v>679</v>
      </c>
      <c r="C21" s="344">
        <f>C12-C19</f>
        <v>0</v>
      </c>
      <c r="D21" s="336"/>
      <c r="E21" s="344">
        <f t="shared" ref="E21:K21" si="4">E12-E19</f>
        <v>0</v>
      </c>
      <c r="F21" s="336"/>
      <c r="G21" s="344">
        <f t="shared" si="4"/>
        <v>0</v>
      </c>
      <c r="H21" s="336"/>
      <c r="I21" s="344">
        <f t="shared" si="4"/>
        <v>0</v>
      </c>
      <c r="J21" s="336"/>
      <c r="K21" s="344">
        <f t="shared" si="4"/>
        <v>0</v>
      </c>
      <c r="L21" s="336"/>
      <c r="M21" s="326">
        <f>IFERROR((K21/G21),0)</f>
        <v>0</v>
      </c>
      <c r="N21" s="334"/>
    </row>
    <row r="22" spans="1:14" ht="16" thickTop="1" x14ac:dyDescent="0.35">
      <c r="A22" s="334"/>
      <c r="B22" s="338"/>
      <c r="C22" s="329"/>
      <c r="D22" s="329"/>
      <c r="E22" s="329"/>
      <c r="F22" s="329"/>
      <c r="G22" s="329"/>
      <c r="H22" s="329"/>
      <c r="I22" s="330"/>
      <c r="J22" s="330"/>
      <c r="K22" s="330"/>
      <c r="L22" s="330"/>
      <c r="M22" s="331"/>
      <c r="N22" s="334"/>
    </row>
    <row r="23" spans="1:14" ht="15.5" x14ac:dyDescent="0.35">
      <c r="A23" s="334"/>
      <c r="B23" s="327" t="s">
        <v>771</v>
      </c>
      <c r="C23" s="325">
        <f>'Consolidated Budget'!$F$151</f>
        <v>0</v>
      </c>
      <c r="D23" s="325"/>
      <c r="E23" s="325">
        <f>'Consolidated Budget'!$G$151</f>
        <v>0</v>
      </c>
      <c r="F23" s="325"/>
      <c r="G23" s="325">
        <f>'Consolidated Budget'!$H$151</f>
        <v>0</v>
      </c>
      <c r="H23" s="325"/>
      <c r="I23" s="325">
        <f>'Consolidated Budget'!$O$151</f>
        <v>0</v>
      </c>
      <c r="J23" s="325"/>
      <c r="K23" s="325">
        <f>'Consolidated Budget'!$P$151</f>
        <v>0</v>
      </c>
      <c r="L23" s="325"/>
      <c r="M23" s="326">
        <f t="shared" ref="M23:M24" si="5">IFERROR((K23/G23),0)</f>
        <v>0</v>
      </c>
      <c r="N23" s="334"/>
    </row>
    <row r="24" spans="1:14" ht="16.5" x14ac:dyDescent="0.45">
      <c r="A24" s="334"/>
      <c r="B24" s="332" t="s">
        <v>777</v>
      </c>
      <c r="C24" s="345">
        <f>'Consolidated Budget'!$F$159</f>
        <v>0</v>
      </c>
      <c r="D24" s="333"/>
      <c r="E24" s="345">
        <f>'Consolidated Budget'!$G$159</f>
        <v>0</v>
      </c>
      <c r="F24" s="333"/>
      <c r="G24" s="345">
        <f>'Consolidated Budget'!$H$159</f>
        <v>0</v>
      </c>
      <c r="H24" s="333"/>
      <c r="I24" s="345">
        <f>'Consolidated Budget'!$O$159</f>
        <v>0</v>
      </c>
      <c r="J24" s="333"/>
      <c r="K24" s="345">
        <f>'Consolidated Budget'!$P$159</f>
        <v>0</v>
      </c>
      <c r="L24" s="333"/>
      <c r="M24" s="326">
        <f t="shared" si="5"/>
        <v>0</v>
      </c>
      <c r="N24" s="334"/>
    </row>
    <row r="25" spans="1:14" ht="15.5" x14ac:dyDescent="0.35">
      <c r="A25" s="334"/>
      <c r="B25" s="327"/>
      <c r="C25" s="325"/>
      <c r="D25" s="325"/>
      <c r="E25" s="325"/>
      <c r="F25" s="325"/>
      <c r="G25" s="325"/>
      <c r="H25" s="325"/>
      <c r="I25" s="325"/>
      <c r="J25" s="325"/>
      <c r="K25" s="325"/>
      <c r="L25" s="325"/>
      <c r="M25" s="326"/>
      <c r="N25" s="334"/>
    </row>
    <row r="26" spans="1:14" ht="16" thickBot="1" x14ac:dyDescent="0.4">
      <c r="A26" s="334"/>
      <c r="B26" s="335" t="s">
        <v>773</v>
      </c>
      <c r="C26" s="344">
        <f>C21+C23-C24</f>
        <v>0</v>
      </c>
      <c r="D26" s="336"/>
      <c r="E26" s="344">
        <f t="shared" ref="E26:K26" si="6">E21+E23-E24</f>
        <v>0</v>
      </c>
      <c r="F26" s="336"/>
      <c r="G26" s="344">
        <f t="shared" si="6"/>
        <v>0</v>
      </c>
      <c r="H26" s="336"/>
      <c r="I26" s="344">
        <f t="shared" si="6"/>
        <v>0</v>
      </c>
      <c r="J26" s="336"/>
      <c r="K26" s="344">
        <f t="shared" si="6"/>
        <v>0</v>
      </c>
      <c r="L26" s="336"/>
      <c r="M26" s="326">
        <f>IFERROR((K26/G26),0)</f>
        <v>0</v>
      </c>
      <c r="N26" s="334"/>
    </row>
    <row r="27" spans="1:14" ht="15.5" thickTop="1" x14ac:dyDescent="0.35">
      <c r="A27" s="334"/>
      <c r="B27" s="335"/>
      <c r="C27" s="336"/>
      <c r="D27" s="336"/>
      <c r="E27" s="336"/>
      <c r="F27" s="336"/>
      <c r="G27" s="336"/>
      <c r="H27" s="336"/>
      <c r="I27" s="336"/>
      <c r="J27" s="336"/>
      <c r="K27" s="336"/>
      <c r="L27" s="336"/>
      <c r="M27" s="337"/>
      <c r="N27" s="334"/>
    </row>
    <row r="28" spans="1:14" ht="16.5" x14ac:dyDescent="0.45">
      <c r="A28" s="334"/>
      <c r="B28" s="332" t="s">
        <v>841</v>
      </c>
      <c r="C28" s="343">
        <f>'Consolidated Budget'!$F$164-'Consolidated Budget'!$F$165</f>
        <v>0</v>
      </c>
      <c r="D28" s="339"/>
      <c r="E28" s="343">
        <f>'Consolidated Budget'!$G$164-'Consolidated Budget'!$G$165</f>
        <v>0</v>
      </c>
      <c r="F28" s="339"/>
      <c r="G28" s="343">
        <f>'Consolidated Budget'!$H$164-'Consolidated Budget'!$H$165</f>
        <v>0</v>
      </c>
      <c r="H28" s="339"/>
      <c r="I28" s="343">
        <f>'Consolidated Budget'!$O$164-'Consolidated Budget'!$O$165</f>
        <v>0</v>
      </c>
      <c r="J28" s="339"/>
      <c r="K28" s="343">
        <f>'Consolidated Budget'!$P$164-'Consolidated Budget'!$P$165</f>
        <v>0</v>
      </c>
      <c r="L28" s="339"/>
      <c r="M28" s="321">
        <f>IFERROR((K28/G28),0)</f>
        <v>0</v>
      </c>
      <c r="N28" s="334"/>
    </row>
    <row r="29" spans="1:14" ht="15.5" x14ac:dyDescent="0.35">
      <c r="A29" s="334"/>
      <c r="B29" s="327"/>
      <c r="C29" s="320"/>
      <c r="D29" s="320"/>
      <c r="E29" s="320"/>
      <c r="F29" s="320"/>
      <c r="G29" s="340"/>
      <c r="H29" s="340"/>
      <c r="I29" s="320"/>
      <c r="J29" s="320"/>
      <c r="K29" s="320"/>
      <c r="L29" s="320"/>
      <c r="M29" s="337"/>
      <c r="N29" s="334"/>
    </row>
    <row r="30" spans="1:14" ht="17" thickBot="1" x14ac:dyDescent="0.4">
      <c r="A30" s="334"/>
      <c r="B30" s="342" t="s">
        <v>832</v>
      </c>
      <c r="C30" s="344">
        <f>'Consolidated Budget'!$F$166</f>
        <v>0</v>
      </c>
      <c r="D30" s="341"/>
      <c r="E30" s="344">
        <f>'Consolidated Budget'!$G$166</f>
        <v>0</v>
      </c>
      <c r="F30" s="341"/>
      <c r="G30" s="344">
        <f>'Consolidated Budget'!$H$166</f>
        <v>0</v>
      </c>
      <c r="H30" s="341"/>
      <c r="I30" s="344">
        <f>'Consolidated Budget'!$O$166</f>
        <v>0</v>
      </c>
      <c r="J30" s="341"/>
      <c r="K30" s="344">
        <f>'Consolidated Budget'!$P$166</f>
        <v>0</v>
      </c>
      <c r="L30" s="341"/>
      <c r="M30" s="326">
        <f>IFERROR((K30/G30),0)</f>
        <v>0</v>
      </c>
      <c r="N30" s="334"/>
    </row>
    <row r="31" spans="1:14" ht="15.5" thickTop="1" x14ac:dyDescent="0.35">
      <c r="A31" s="334"/>
      <c r="B31" s="335"/>
      <c r="C31" s="336"/>
      <c r="D31" s="336"/>
      <c r="E31" s="336"/>
      <c r="F31" s="336"/>
      <c r="G31" s="336"/>
      <c r="H31" s="336"/>
      <c r="I31" s="336"/>
      <c r="J31" s="336"/>
      <c r="K31" s="336"/>
      <c r="L31" s="336"/>
      <c r="M31" s="337"/>
      <c r="N31" s="334"/>
    </row>
    <row r="32" spans="1:14" ht="15" x14ac:dyDescent="0.35">
      <c r="A32" s="172"/>
      <c r="B32" s="172"/>
      <c r="C32" s="102"/>
      <c r="D32" s="102"/>
      <c r="E32" s="172"/>
      <c r="F32" s="172"/>
      <c r="G32" s="172"/>
      <c r="H32" s="172"/>
      <c r="I32" s="172"/>
      <c r="J32" s="172"/>
      <c r="K32" s="172"/>
      <c r="L32" s="172"/>
      <c r="M32" s="172"/>
      <c r="N32" s="334"/>
    </row>
    <row r="33" spans="1:14" ht="24.5" x14ac:dyDescent="0.45">
      <c r="A33" s="108"/>
      <c r="B33" s="347" t="str">
        <f>CONCATENATE("Parish Department Summary", " ",'Drop Down Options'!$K$6)</f>
        <v>Parish Department Summary FY 2026-27</v>
      </c>
      <c r="C33" s="314"/>
      <c r="D33" s="314"/>
      <c r="E33" s="108"/>
      <c r="F33" s="108"/>
      <c r="G33" s="176"/>
      <c r="H33" s="176"/>
      <c r="I33" s="108"/>
      <c r="J33" s="108"/>
      <c r="K33" s="108"/>
      <c r="L33" s="108"/>
      <c r="M33" s="108"/>
      <c r="N33" s="334"/>
    </row>
    <row r="34" spans="1:14" ht="27.5" x14ac:dyDescent="0.35">
      <c r="A34" s="178"/>
      <c r="B34" s="313"/>
      <c r="C34" s="315" t="str">
        <f>CONCATENATE("$FY Ended June 30", " ", 'Drop Down Options'!$K$3)</f>
        <v>$FY Ended June 30 2025</v>
      </c>
      <c r="D34" s="313"/>
      <c r="E34" s="315" t="str">
        <f>CONCATENATE('FY 2026-27 Budget Summary'!$G$9, " ", 'FY 2026-27 Budget Summary'!$G$10, " $ YTD")</f>
        <v>12 Dec 2025 $ YTD</v>
      </c>
      <c r="F34" s="313"/>
      <c r="G34" s="315" t="str">
        <f>CONCATENATE('FY 2026-27 Budget Summary'!$G$9, " ", 'FY 2026-27 Budget Summary'!$G$10, " Annualized YTD")</f>
        <v>12 Dec 2025 Annualized YTD</v>
      </c>
      <c r="H34" s="313"/>
      <c r="I34" s="315" t="str">
        <f>CONCATENATE('Drop Down Options'!$K$6, " ", "Budget")</f>
        <v>FY 2026-27 Budget</v>
      </c>
      <c r="J34" s="313"/>
      <c r="K34" s="315" t="str">
        <f>CONCATENATE("$ Δ from ",'FY 2026-27 Budget Summary'!$G$9," ",'FY 2026-27 Budget Summary'!$G$10," Annualized")</f>
        <v>$ Δ from 12 Dec 2025 Annualized</v>
      </c>
      <c r="L34" s="313"/>
      <c r="M34" s="315" t="str">
        <f>CONCATENATE("% Δ from ",'FY 2026-27 Budget Summary'!$G$9," ",'FY 2026-27 Budget Summary'!$G$10," Annualized")</f>
        <v>% Δ from 12 Dec 2025 Annualized</v>
      </c>
      <c r="N34" s="334"/>
    </row>
    <row r="35" spans="1:14" ht="15.5" x14ac:dyDescent="0.35">
      <c r="A35" s="316"/>
      <c r="B35" s="317" t="s">
        <v>842</v>
      </c>
      <c r="C35" s="318"/>
      <c r="D35" s="318"/>
      <c r="E35" s="318"/>
      <c r="F35" s="318"/>
      <c r="G35" s="318"/>
      <c r="H35" s="318"/>
      <c r="I35" s="318"/>
      <c r="J35" s="318"/>
      <c r="K35" s="318"/>
      <c r="L35" s="318"/>
      <c r="M35" s="318"/>
      <c r="N35" s="334"/>
    </row>
    <row r="36" spans="1:14" ht="15.5" x14ac:dyDescent="0.35">
      <c r="A36" s="316"/>
      <c r="B36" s="319" t="s">
        <v>664</v>
      </c>
      <c r="C36" s="320">
        <f>'Parish Department Summary'!$F$17</f>
        <v>0</v>
      </c>
      <c r="D36" s="320"/>
      <c r="E36" s="320">
        <f>'Parish Department Summary'!$G$17</f>
        <v>0</v>
      </c>
      <c r="F36" s="320"/>
      <c r="G36" s="320">
        <f>'Parish Department Summary'!$H$17</f>
        <v>0</v>
      </c>
      <c r="H36" s="320"/>
      <c r="I36" s="320">
        <f>'Parish Department Summary'!$O$17</f>
        <v>0</v>
      </c>
      <c r="J36" s="320"/>
      <c r="K36" s="320">
        <f>'Parish Department Summary'!$P$17</f>
        <v>0</v>
      </c>
      <c r="L36" s="320"/>
      <c r="M36" s="321">
        <f t="shared" ref="M36:M42" si="7">IFERROR((K36/G36),0)</f>
        <v>0</v>
      </c>
      <c r="N36" s="334"/>
    </row>
    <row r="37" spans="1:14" ht="15.5" x14ac:dyDescent="0.35">
      <c r="A37" s="316"/>
      <c r="B37" s="319" t="s">
        <v>661</v>
      </c>
      <c r="C37" s="320">
        <f>'Parish Department Summary'!$F$25</f>
        <v>0</v>
      </c>
      <c r="D37" s="320"/>
      <c r="E37" s="320">
        <f>'Parish Department Summary'!$G$25</f>
        <v>0</v>
      </c>
      <c r="F37" s="320"/>
      <c r="G37" s="320">
        <f>'Parish Department Summary'!$H$25</f>
        <v>0</v>
      </c>
      <c r="H37" s="320"/>
      <c r="I37" s="320">
        <f>'Parish Department Summary'!$O$25</f>
        <v>0</v>
      </c>
      <c r="J37" s="320"/>
      <c r="K37" s="320">
        <f>'Parish Department Summary'!$P$25</f>
        <v>0</v>
      </c>
      <c r="L37" s="320"/>
      <c r="M37" s="321">
        <f t="shared" si="7"/>
        <v>0</v>
      </c>
      <c r="N37" s="334"/>
    </row>
    <row r="38" spans="1:14" ht="15.5" x14ac:dyDescent="0.35">
      <c r="A38" s="316"/>
      <c r="B38" s="319" t="s">
        <v>659</v>
      </c>
      <c r="C38" s="320">
        <f>'Parish Department Summary'!$F$31</f>
        <v>0</v>
      </c>
      <c r="D38" s="320"/>
      <c r="E38" s="320">
        <f>'Parish Department Summary'!$G$31</f>
        <v>0</v>
      </c>
      <c r="F38" s="320"/>
      <c r="G38" s="320">
        <f>'Parish Department Summary'!$H$31</f>
        <v>0</v>
      </c>
      <c r="H38" s="320"/>
      <c r="I38" s="320">
        <f>'Parish Department Summary'!$O$31</f>
        <v>0</v>
      </c>
      <c r="J38" s="320"/>
      <c r="K38" s="320">
        <f>'Parish Department Summary'!$P$31</f>
        <v>0</v>
      </c>
      <c r="L38" s="320"/>
      <c r="M38" s="321">
        <f t="shared" si="7"/>
        <v>0</v>
      </c>
      <c r="N38" s="334"/>
    </row>
    <row r="39" spans="1:14" ht="15.5" x14ac:dyDescent="0.35">
      <c r="A39" s="316"/>
      <c r="B39" s="319" t="s">
        <v>653</v>
      </c>
      <c r="C39" s="320">
        <f>'Parish Department Summary'!$F$44</f>
        <v>0</v>
      </c>
      <c r="D39" s="320"/>
      <c r="E39" s="320">
        <f>'Parish Department Summary'!$G$44</f>
        <v>0</v>
      </c>
      <c r="F39" s="320"/>
      <c r="G39" s="320">
        <f>'Parish Department Summary'!$H$44</f>
        <v>0</v>
      </c>
      <c r="H39" s="320"/>
      <c r="I39" s="320">
        <f>'Parish Department Summary'!$O$44</f>
        <v>0</v>
      </c>
      <c r="J39" s="320"/>
      <c r="K39" s="320">
        <f>'Parish Department Summary'!$P$44</f>
        <v>0</v>
      </c>
      <c r="L39" s="320"/>
      <c r="M39" s="321">
        <f t="shared" si="7"/>
        <v>0</v>
      </c>
      <c r="N39" s="334"/>
    </row>
    <row r="40" spans="1:14" ht="15.5" x14ac:dyDescent="0.35">
      <c r="A40" s="316"/>
      <c r="B40" s="319" t="s">
        <v>863</v>
      </c>
      <c r="C40" s="320">
        <f>'Parish Department Summary'!$F$50</f>
        <v>0</v>
      </c>
      <c r="D40" s="320"/>
      <c r="E40" s="320">
        <f>'Parish Department Summary'!$G$50</f>
        <v>0</v>
      </c>
      <c r="F40" s="320"/>
      <c r="G40" s="320">
        <f>'Parish Department Summary'!$H$50</f>
        <v>0</v>
      </c>
      <c r="H40" s="320"/>
      <c r="I40" s="320">
        <f>'Parish Department Summary'!$O$50</f>
        <v>0</v>
      </c>
      <c r="J40" s="320"/>
      <c r="K40" s="320">
        <f>'Parish Department Summary'!$P$50</f>
        <v>0</v>
      </c>
      <c r="L40" s="320"/>
      <c r="M40" s="321">
        <f t="shared" si="7"/>
        <v>0</v>
      </c>
      <c r="N40" s="334"/>
    </row>
    <row r="41" spans="1:14" ht="16.5" x14ac:dyDescent="0.45">
      <c r="A41" s="316"/>
      <c r="B41" s="322" t="s">
        <v>649</v>
      </c>
      <c r="C41" s="343">
        <f>'Parish Department Summary'!$F$68</f>
        <v>0</v>
      </c>
      <c r="D41" s="323"/>
      <c r="E41" s="343">
        <f>'Parish Department Summary'!$G$68</f>
        <v>0</v>
      </c>
      <c r="F41" s="323"/>
      <c r="G41" s="343">
        <f>'Parish Department Summary'!$H$68</f>
        <v>0</v>
      </c>
      <c r="H41" s="323"/>
      <c r="I41" s="343">
        <f>'Parish Department Summary'!$O$68</f>
        <v>0</v>
      </c>
      <c r="J41" s="323"/>
      <c r="K41" s="343">
        <f>'Parish Department Summary'!$P$68</f>
        <v>0</v>
      </c>
      <c r="L41" s="323"/>
      <c r="M41" s="321">
        <f t="shared" si="7"/>
        <v>0</v>
      </c>
      <c r="N41" s="334"/>
    </row>
    <row r="42" spans="1:14" ht="15.5" x14ac:dyDescent="0.35">
      <c r="A42" s="316"/>
      <c r="B42" s="324" t="s">
        <v>648</v>
      </c>
      <c r="C42" s="325">
        <f>SUM(C36:C41)</f>
        <v>0</v>
      </c>
      <c r="D42" s="325"/>
      <c r="E42" s="325">
        <f t="shared" ref="E42" si="8">SUM(E36:E41)</f>
        <v>0</v>
      </c>
      <c r="F42" s="325"/>
      <c r="G42" s="325">
        <f t="shared" ref="G42" si="9">SUM(G36:G41)</f>
        <v>0</v>
      </c>
      <c r="H42" s="325"/>
      <c r="I42" s="325">
        <f t="shared" ref="I42" si="10">SUM(I36:I41)</f>
        <v>0</v>
      </c>
      <c r="J42" s="325"/>
      <c r="K42" s="325">
        <f t="shared" ref="K42" si="11">SUM(K36:K41)</f>
        <v>0</v>
      </c>
      <c r="L42" s="325"/>
      <c r="M42" s="326">
        <f t="shared" si="7"/>
        <v>0</v>
      </c>
      <c r="N42" s="334"/>
    </row>
    <row r="43" spans="1:14" ht="15.5" x14ac:dyDescent="0.35">
      <c r="A43" s="316"/>
      <c r="B43" s="324"/>
      <c r="C43" s="325"/>
      <c r="D43" s="325"/>
      <c r="E43" s="325"/>
      <c r="F43" s="325"/>
      <c r="G43" s="325"/>
      <c r="H43" s="325"/>
      <c r="I43" s="325"/>
      <c r="J43" s="325"/>
      <c r="K43" s="325"/>
      <c r="L43" s="325"/>
      <c r="M43" s="326"/>
      <c r="N43" s="334"/>
    </row>
    <row r="44" spans="1:14" ht="15.5" x14ac:dyDescent="0.35">
      <c r="A44" s="327"/>
      <c r="B44" s="328" t="s">
        <v>647</v>
      </c>
      <c r="C44" s="329"/>
      <c r="D44" s="329"/>
      <c r="E44" s="329"/>
      <c r="F44" s="329"/>
      <c r="G44" s="329"/>
      <c r="H44" s="329"/>
      <c r="I44" s="330"/>
      <c r="J44" s="330"/>
      <c r="K44" s="330"/>
      <c r="L44" s="330"/>
      <c r="M44" s="331"/>
      <c r="N44" s="334"/>
    </row>
    <row r="45" spans="1:14" ht="15.5" x14ac:dyDescent="0.35">
      <c r="A45" s="316"/>
      <c r="B45" s="327" t="s">
        <v>638</v>
      </c>
      <c r="C45" s="320">
        <f>'Parish Department Summary'!$F$90</f>
        <v>0</v>
      </c>
      <c r="D45" s="320"/>
      <c r="E45" s="320">
        <f>'Parish Department Summary'!$G$90</f>
        <v>0</v>
      </c>
      <c r="F45" s="320"/>
      <c r="G45" s="320">
        <f>'Parish Department Summary'!$H$90</f>
        <v>0</v>
      </c>
      <c r="H45" s="320"/>
      <c r="I45" s="320">
        <f>'Parish Department Summary'!$O$90</f>
        <v>0</v>
      </c>
      <c r="J45" s="320"/>
      <c r="K45" s="320">
        <f>'Parish Department Summary'!$P$90</f>
        <v>0</v>
      </c>
      <c r="L45" s="320"/>
      <c r="M45" s="321">
        <f t="shared" ref="M45:M49" si="12">IFERROR((K45/G45),0)</f>
        <v>0</v>
      </c>
      <c r="N45" s="334"/>
    </row>
    <row r="46" spans="1:14" ht="15.5" x14ac:dyDescent="0.35">
      <c r="A46" s="316"/>
      <c r="B46" s="327" t="s">
        <v>629</v>
      </c>
      <c r="C46" s="320">
        <f>'Parish Department Summary'!$F$103</f>
        <v>0</v>
      </c>
      <c r="D46" s="320"/>
      <c r="E46" s="320">
        <f>'Parish Department Summary'!$G$103</f>
        <v>0</v>
      </c>
      <c r="F46" s="320"/>
      <c r="G46" s="320">
        <f>'Parish Department Summary'!$H$103</f>
        <v>0</v>
      </c>
      <c r="H46" s="320"/>
      <c r="I46" s="320">
        <f>'Parish Department Summary'!$O$103</f>
        <v>0</v>
      </c>
      <c r="J46" s="320"/>
      <c r="K46" s="320">
        <f>'Parish Department Summary'!$P$103</f>
        <v>0</v>
      </c>
      <c r="L46" s="320"/>
      <c r="M46" s="321">
        <f t="shared" si="12"/>
        <v>0</v>
      </c>
      <c r="N46" s="334"/>
    </row>
    <row r="47" spans="1:14" ht="15.5" x14ac:dyDescent="0.35">
      <c r="A47" s="316"/>
      <c r="B47" s="327" t="s">
        <v>616</v>
      </c>
      <c r="C47" s="320">
        <f>'Parish Department Summary'!$F$118</f>
        <v>0</v>
      </c>
      <c r="D47" s="320"/>
      <c r="E47" s="320">
        <f>'Parish Department Summary'!$G$118</f>
        <v>0</v>
      </c>
      <c r="F47" s="320"/>
      <c r="G47" s="320">
        <f>'Parish Department Summary'!$H$118</f>
        <v>0</v>
      </c>
      <c r="H47" s="320"/>
      <c r="I47" s="320">
        <f>'Parish Department Summary'!$O$118</f>
        <v>0</v>
      </c>
      <c r="J47" s="320"/>
      <c r="K47" s="320">
        <f>'Parish Department Summary'!$P$118</f>
        <v>0</v>
      </c>
      <c r="L47" s="320"/>
      <c r="M47" s="321">
        <f t="shared" si="12"/>
        <v>0</v>
      </c>
      <c r="N47" s="334"/>
    </row>
    <row r="48" spans="1:14" ht="16.5" x14ac:dyDescent="0.45">
      <c r="A48" s="316"/>
      <c r="B48" s="332" t="s">
        <v>602</v>
      </c>
      <c r="C48" s="343">
        <f>'Parish Department Summary'!$F$142</f>
        <v>0</v>
      </c>
      <c r="D48" s="323"/>
      <c r="E48" s="343">
        <f>'Parish Department Summary'!$G$142</f>
        <v>0</v>
      </c>
      <c r="F48" s="323"/>
      <c r="G48" s="343">
        <f>'Parish Department Summary'!$H$142</f>
        <v>0</v>
      </c>
      <c r="H48" s="323"/>
      <c r="I48" s="343">
        <f>'Parish Department Summary'!$O$142</f>
        <v>0</v>
      </c>
      <c r="J48" s="323"/>
      <c r="K48" s="343">
        <f>'Parish Department Summary'!$P$142</f>
        <v>0</v>
      </c>
      <c r="L48" s="323"/>
      <c r="M48" s="321">
        <f t="shared" si="12"/>
        <v>0</v>
      </c>
      <c r="N48" s="334"/>
    </row>
    <row r="49" spans="1:14" ht="16.5" x14ac:dyDescent="0.45">
      <c r="A49" s="316"/>
      <c r="B49" s="335" t="s">
        <v>601</v>
      </c>
      <c r="C49" s="346">
        <f>SUM(C45:C48)</f>
        <v>0</v>
      </c>
      <c r="D49" s="333"/>
      <c r="E49" s="346">
        <f>SUM(E45:E48)</f>
        <v>0</v>
      </c>
      <c r="F49" s="333"/>
      <c r="G49" s="346">
        <f t="shared" ref="G49" si="13">SUM(G45:G48)</f>
        <v>0</v>
      </c>
      <c r="H49" s="333"/>
      <c r="I49" s="346">
        <f t="shared" ref="I49" si="14">SUM(I45:I48)</f>
        <v>0</v>
      </c>
      <c r="J49" s="333"/>
      <c r="K49" s="346">
        <f t="shared" ref="K49" si="15">SUM(K45:K48)</f>
        <v>0</v>
      </c>
      <c r="L49" s="333"/>
      <c r="M49" s="326">
        <f t="shared" si="12"/>
        <v>0</v>
      </c>
      <c r="N49" s="334"/>
    </row>
    <row r="50" spans="1:14" ht="15.5" x14ac:dyDescent="0.35">
      <c r="A50" s="316"/>
      <c r="B50" s="324"/>
      <c r="C50" s="325"/>
      <c r="D50" s="325"/>
      <c r="E50" s="325"/>
      <c r="F50" s="325"/>
      <c r="G50" s="325"/>
      <c r="H50" s="325"/>
      <c r="I50" s="325"/>
      <c r="J50" s="325"/>
      <c r="K50" s="325"/>
      <c r="L50" s="325"/>
      <c r="M50" s="326"/>
      <c r="N50" s="334"/>
    </row>
    <row r="51" spans="1:14" ht="16" thickBot="1" x14ac:dyDescent="0.4">
      <c r="A51" s="334"/>
      <c r="B51" s="335" t="s">
        <v>679</v>
      </c>
      <c r="C51" s="344">
        <f>C42-C49</f>
        <v>0</v>
      </c>
      <c r="D51" s="336"/>
      <c r="E51" s="344">
        <f t="shared" ref="E51" si="16">E42-E49</f>
        <v>0</v>
      </c>
      <c r="F51" s="336"/>
      <c r="G51" s="344">
        <f t="shared" ref="G51" si="17">G42-G49</f>
        <v>0</v>
      </c>
      <c r="H51" s="336"/>
      <c r="I51" s="344">
        <f t="shared" ref="I51" si="18">I42-I49</f>
        <v>0</v>
      </c>
      <c r="J51" s="336"/>
      <c r="K51" s="344">
        <f t="shared" ref="K51" si="19">K42-K49</f>
        <v>0</v>
      </c>
      <c r="L51" s="336"/>
      <c r="M51" s="326">
        <f>IFERROR((K51/G51),0)</f>
        <v>0</v>
      </c>
      <c r="N51" s="334"/>
    </row>
    <row r="52" spans="1:14" ht="16" thickTop="1" x14ac:dyDescent="0.35">
      <c r="A52" s="334"/>
      <c r="B52" s="338"/>
      <c r="C52" s="329"/>
      <c r="D52" s="329"/>
      <c r="E52" s="329"/>
      <c r="F52" s="329"/>
      <c r="G52" s="329"/>
      <c r="H52" s="329"/>
      <c r="I52" s="330"/>
      <c r="J52" s="330"/>
      <c r="K52" s="330"/>
      <c r="L52" s="330"/>
      <c r="M52" s="331"/>
      <c r="N52" s="334"/>
    </row>
    <row r="53" spans="1:14" ht="15.5" x14ac:dyDescent="0.35">
      <c r="A53" s="334"/>
      <c r="B53" s="327" t="s">
        <v>771</v>
      </c>
      <c r="C53" s="325">
        <f>'Parish Department Summary'!$F$151</f>
        <v>0</v>
      </c>
      <c r="D53" s="325"/>
      <c r="E53" s="325">
        <f>'Parish Department Summary'!$G$151</f>
        <v>0</v>
      </c>
      <c r="F53" s="325"/>
      <c r="G53" s="325">
        <f>'Parish Department Summary'!$H$151</f>
        <v>0</v>
      </c>
      <c r="H53" s="325"/>
      <c r="I53" s="325">
        <f>'Parish Department Summary'!$O$151</f>
        <v>0</v>
      </c>
      <c r="J53" s="325"/>
      <c r="K53" s="325">
        <f>'Parish Department Summary'!$P$151</f>
        <v>0</v>
      </c>
      <c r="L53" s="325"/>
      <c r="M53" s="326">
        <f t="shared" ref="M53:M54" si="20">IFERROR((K53/G53),0)</f>
        <v>0</v>
      </c>
      <c r="N53" s="334"/>
    </row>
    <row r="54" spans="1:14" ht="16.5" x14ac:dyDescent="0.45">
      <c r="A54" s="334"/>
      <c r="B54" s="332" t="s">
        <v>777</v>
      </c>
      <c r="C54" s="345">
        <f>'Parish Department Summary'!$F$159</f>
        <v>0</v>
      </c>
      <c r="D54" s="333"/>
      <c r="E54" s="345">
        <f>'Parish Department Summary'!$G$159</f>
        <v>0</v>
      </c>
      <c r="F54" s="333"/>
      <c r="G54" s="345">
        <f>'Parish Department Summary'!$H$159</f>
        <v>0</v>
      </c>
      <c r="H54" s="333"/>
      <c r="I54" s="345">
        <f>'Parish Department Summary'!$O$159</f>
        <v>0</v>
      </c>
      <c r="J54" s="333"/>
      <c r="K54" s="345">
        <f>'Parish Department Summary'!$P$159</f>
        <v>0</v>
      </c>
      <c r="L54" s="333"/>
      <c r="M54" s="326">
        <f t="shared" si="20"/>
        <v>0</v>
      </c>
      <c r="N54" s="334"/>
    </row>
    <row r="55" spans="1:14" ht="15.5" x14ac:dyDescent="0.35">
      <c r="A55" s="334"/>
      <c r="B55" s="327"/>
      <c r="C55" s="325"/>
      <c r="D55" s="325"/>
      <c r="E55" s="325"/>
      <c r="F55" s="325"/>
      <c r="G55" s="325"/>
      <c r="H55" s="325"/>
      <c r="I55" s="325"/>
      <c r="J55" s="325"/>
      <c r="K55" s="325"/>
      <c r="L55" s="325"/>
      <c r="M55" s="326"/>
      <c r="N55" s="334"/>
    </row>
    <row r="56" spans="1:14" ht="16" thickBot="1" x14ac:dyDescent="0.4">
      <c r="A56" s="334"/>
      <c r="B56" s="335" t="s">
        <v>773</v>
      </c>
      <c r="C56" s="344">
        <f>C51+C53-C54</f>
        <v>0</v>
      </c>
      <c r="D56" s="336"/>
      <c r="E56" s="344">
        <f t="shared" ref="E56" si="21">E51+E53-E54</f>
        <v>0</v>
      </c>
      <c r="F56" s="336"/>
      <c r="G56" s="344">
        <f t="shared" ref="G56" si="22">G51+G53-G54</f>
        <v>0</v>
      </c>
      <c r="H56" s="336"/>
      <c r="I56" s="344">
        <f t="shared" ref="I56" si="23">I51+I53-I54</f>
        <v>0</v>
      </c>
      <c r="J56" s="336"/>
      <c r="K56" s="344">
        <f t="shared" ref="K56" si="24">K51+K53-K54</f>
        <v>0</v>
      </c>
      <c r="L56" s="336"/>
      <c r="M56" s="326">
        <f>IFERROR((K56/G56),0)</f>
        <v>0</v>
      </c>
      <c r="N56" s="334"/>
    </row>
    <row r="57" spans="1:14" ht="15.5" thickTop="1" x14ac:dyDescent="0.35">
      <c r="A57" s="334"/>
      <c r="B57" s="335"/>
      <c r="C57" s="336"/>
      <c r="D57" s="336"/>
      <c r="E57" s="336"/>
      <c r="F57" s="336"/>
      <c r="G57" s="336"/>
      <c r="H57" s="336"/>
      <c r="I57" s="336"/>
      <c r="J57" s="336"/>
      <c r="K57" s="336"/>
      <c r="L57" s="336"/>
      <c r="M57" s="337"/>
      <c r="N57" s="334"/>
    </row>
    <row r="58" spans="1:14" ht="16.5" x14ac:dyDescent="0.45">
      <c r="A58" s="334"/>
      <c r="B58" s="332" t="s">
        <v>841</v>
      </c>
      <c r="C58" s="343">
        <f>'Parish Department Summary'!$F$164-'Parish Department Summary'!$F$165</f>
        <v>0</v>
      </c>
      <c r="D58" s="339"/>
      <c r="E58" s="343">
        <f>'Parish Department Summary'!$G$164-'Parish Department Summary'!$G$165</f>
        <v>0</v>
      </c>
      <c r="F58" s="339"/>
      <c r="G58" s="343">
        <f>'Parish Department Summary'!$H$164-'Parish Department Summary'!$H$165</f>
        <v>0</v>
      </c>
      <c r="H58" s="339"/>
      <c r="I58" s="343">
        <f>'Parish Department Summary'!$O$164-'Parish Department Summary'!$O$165</f>
        <v>0</v>
      </c>
      <c r="J58" s="339"/>
      <c r="K58" s="343">
        <f>'Parish Department Summary'!$P$164-'Parish Department Summary'!$P$165</f>
        <v>0</v>
      </c>
      <c r="L58" s="339"/>
      <c r="M58" s="321">
        <f>IFERROR((K58/G58),0)</f>
        <v>0</v>
      </c>
      <c r="N58" s="334"/>
    </row>
    <row r="59" spans="1:14" ht="15.5" x14ac:dyDescent="0.35">
      <c r="A59" s="334"/>
      <c r="B59" s="327"/>
      <c r="C59" s="320"/>
      <c r="D59" s="320"/>
      <c r="E59" s="320"/>
      <c r="F59" s="320"/>
      <c r="G59" s="340"/>
      <c r="H59" s="340"/>
      <c r="I59" s="320"/>
      <c r="J59" s="320"/>
      <c r="K59" s="320"/>
      <c r="L59" s="320"/>
      <c r="M59" s="337"/>
      <c r="N59" s="334"/>
    </row>
    <row r="60" spans="1:14" ht="17" thickBot="1" x14ac:dyDescent="0.4">
      <c r="A60" s="334"/>
      <c r="B60" s="342" t="s">
        <v>832</v>
      </c>
      <c r="C60" s="344">
        <f>'Parish Department Summary'!$F$166</f>
        <v>0</v>
      </c>
      <c r="D60" s="341"/>
      <c r="E60" s="344">
        <f>'Parish Department Summary'!$G$166</f>
        <v>0</v>
      </c>
      <c r="F60" s="341"/>
      <c r="G60" s="344">
        <f>'Parish Department Summary'!$H$166</f>
        <v>0</v>
      </c>
      <c r="H60" s="341"/>
      <c r="I60" s="344">
        <f>'Parish Department Summary'!$O$166</f>
        <v>0</v>
      </c>
      <c r="J60" s="341"/>
      <c r="K60" s="344">
        <f>'Parish Department Summary'!$P$166</f>
        <v>0</v>
      </c>
      <c r="L60" s="341"/>
      <c r="M60" s="326">
        <f>IFERROR((K60/G60),0)</f>
        <v>0</v>
      </c>
      <c r="N60" s="334"/>
    </row>
    <row r="61" spans="1:14" ht="15.5" thickTop="1" x14ac:dyDescent="0.35">
      <c r="A61" s="334"/>
      <c r="B61" s="335"/>
      <c r="C61" s="336"/>
      <c r="D61" s="336"/>
      <c r="E61" s="336"/>
      <c r="F61" s="336"/>
      <c r="G61" s="336"/>
      <c r="H61" s="336"/>
      <c r="I61" s="336"/>
      <c r="J61" s="336"/>
      <c r="K61" s="336"/>
      <c r="L61" s="336"/>
      <c r="M61" s="337"/>
      <c r="N61" s="334"/>
    </row>
    <row r="62" spans="1:14" x14ac:dyDescent="0.35">
      <c r="A62" s="172"/>
      <c r="B62" s="172"/>
      <c r="C62" s="102"/>
      <c r="D62" s="102"/>
      <c r="E62" s="172"/>
      <c r="F62" s="172"/>
      <c r="G62" s="172"/>
      <c r="H62" s="172"/>
      <c r="I62" s="172"/>
      <c r="J62" s="172"/>
      <c r="K62" s="172"/>
      <c r="L62" s="172"/>
      <c r="M62" s="172"/>
      <c r="N62" s="172"/>
    </row>
    <row r="63" spans="1:14" ht="24.5" x14ac:dyDescent="0.45">
      <c r="A63" s="108"/>
      <c r="B63" s="347" t="str">
        <f>CONCATENATE("Administrative", " ",'Drop Down Options'!$K$6)</f>
        <v>Administrative FY 2026-27</v>
      </c>
      <c r="C63" s="314"/>
      <c r="D63" s="314"/>
      <c r="E63" s="108"/>
      <c r="F63" s="108"/>
      <c r="G63" s="176"/>
      <c r="H63" s="176"/>
      <c r="I63" s="108"/>
      <c r="J63" s="108"/>
      <c r="K63" s="108"/>
      <c r="L63" s="108"/>
      <c r="M63" s="108"/>
      <c r="N63" s="108"/>
    </row>
    <row r="64" spans="1:14" ht="27.5" x14ac:dyDescent="0.35">
      <c r="A64" s="178"/>
      <c r="B64" s="313"/>
      <c r="C64" s="315" t="str">
        <f>CONCATENATE("$FY Ended June 30", " ", 'Drop Down Options'!$K$3)</f>
        <v>$FY Ended June 30 2025</v>
      </c>
      <c r="D64" s="313"/>
      <c r="E64" s="315" t="str">
        <f>CONCATENATE('FY 2026-27 Budget Summary'!$G$9, " ", 'FY 2026-27 Budget Summary'!$G$10, " $ YTD")</f>
        <v>12 Dec 2025 $ YTD</v>
      </c>
      <c r="F64" s="313"/>
      <c r="G64" s="315" t="str">
        <f>CONCATENATE('FY 2026-27 Budget Summary'!$G$9, " ", 'FY 2026-27 Budget Summary'!$G$10, " Annualized YTD")</f>
        <v>12 Dec 2025 Annualized YTD</v>
      </c>
      <c r="H64" s="313"/>
      <c r="I64" s="315" t="str">
        <f>CONCATENATE('Drop Down Options'!$K$6, " ", "Budget")</f>
        <v>FY 2026-27 Budget</v>
      </c>
      <c r="J64" s="313"/>
      <c r="K64" s="315" t="str">
        <f>CONCATENATE("$ Δ from ",'FY 2026-27 Budget Summary'!$G$9," ",'FY 2026-27 Budget Summary'!$G$10," Annualized")</f>
        <v>$ Δ from 12 Dec 2025 Annualized</v>
      </c>
      <c r="L64" s="313"/>
      <c r="M64" s="315" t="str">
        <f>CONCATENATE("% Δ from ",'FY 2026-27 Budget Summary'!$G$9," ",'FY 2026-27 Budget Summary'!$G$10," Annualized")</f>
        <v>% Δ from 12 Dec 2025 Annualized</v>
      </c>
      <c r="N64" s="178"/>
    </row>
    <row r="65" spans="1:14" ht="15.5" x14ac:dyDescent="0.35">
      <c r="A65" s="316"/>
      <c r="B65" s="317" t="s">
        <v>842</v>
      </c>
      <c r="C65" s="318"/>
      <c r="D65" s="318"/>
      <c r="E65" s="318"/>
      <c r="F65" s="318"/>
      <c r="G65" s="318"/>
      <c r="H65" s="318"/>
      <c r="I65" s="318"/>
      <c r="J65" s="318"/>
      <c r="K65" s="318"/>
      <c r="L65" s="318"/>
      <c r="M65" s="318"/>
      <c r="N65" s="316"/>
    </row>
    <row r="66" spans="1:14" ht="15.5" x14ac:dyDescent="0.35">
      <c r="A66" s="316"/>
      <c r="B66" s="319" t="s">
        <v>664</v>
      </c>
      <c r="C66" s="320">
        <f>Administrative!$F$17</f>
        <v>0</v>
      </c>
      <c r="D66" s="320"/>
      <c r="E66" s="320">
        <f>Administrative!$G$17</f>
        <v>0</v>
      </c>
      <c r="F66" s="320"/>
      <c r="G66" s="320">
        <f>Administrative!$H$17</f>
        <v>0</v>
      </c>
      <c r="H66" s="320"/>
      <c r="I66" s="320">
        <f>Administrative!$O$17</f>
        <v>0</v>
      </c>
      <c r="J66" s="320"/>
      <c r="K66" s="320">
        <f>Administrative!$P$17</f>
        <v>0</v>
      </c>
      <c r="L66" s="320"/>
      <c r="M66" s="321">
        <f t="shared" ref="M66:M72" si="25">IFERROR((K66/G66),0)</f>
        <v>0</v>
      </c>
      <c r="N66" s="316"/>
    </row>
    <row r="67" spans="1:14" ht="15.5" x14ac:dyDescent="0.35">
      <c r="A67" s="316"/>
      <c r="B67" s="319" t="s">
        <v>661</v>
      </c>
      <c r="C67" s="320">
        <f>Administrative!$F$25</f>
        <v>0</v>
      </c>
      <c r="D67" s="320"/>
      <c r="E67" s="320">
        <f>Administrative!$G$25</f>
        <v>0</v>
      </c>
      <c r="F67" s="320"/>
      <c r="G67" s="320">
        <f>Administrative!$H$25</f>
        <v>0</v>
      </c>
      <c r="H67" s="320"/>
      <c r="I67" s="320">
        <f>Administrative!$O$25</f>
        <v>0</v>
      </c>
      <c r="J67" s="320"/>
      <c r="K67" s="320">
        <f>Administrative!$P$25</f>
        <v>0</v>
      </c>
      <c r="L67" s="320"/>
      <c r="M67" s="321">
        <f t="shared" si="25"/>
        <v>0</v>
      </c>
      <c r="N67" s="316"/>
    </row>
    <row r="68" spans="1:14" ht="15.5" x14ac:dyDescent="0.35">
      <c r="A68" s="316"/>
      <c r="B68" s="319" t="s">
        <v>659</v>
      </c>
      <c r="C68" s="320">
        <f>Administrative!$F$31</f>
        <v>0</v>
      </c>
      <c r="D68" s="320"/>
      <c r="E68" s="320">
        <f>Administrative!$G$31</f>
        <v>0</v>
      </c>
      <c r="F68" s="320"/>
      <c r="G68" s="320">
        <f>Administrative!$H$31</f>
        <v>0</v>
      </c>
      <c r="H68" s="320"/>
      <c r="I68" s="320">
        <f>Administrative!$O$31</f>
        <v>0</v>
      </c>
      <c r="J68" s="320"/>
      <c r="K68" s="320">
        <f>Administrative!$P$31</f>
        <v>0</v>
      </c>
      <c r="L68" s="320"/>
      <c r="M68" s="321">
        <f t="shared" si="25"/>
        <v>0</v>
      </c>
      <c r="N68" s="316"/>
    </row>
    <row r="69" spans="1:14" ht="15.5" x14ac:dyDescent="0.35">
      <c r="A69" s="316"/>
      <c r="B69" s="319" t="s">
        <v>653</v>
      </c>
      <c r="C69" s="320">
        <f>Administrative!$F$44</f>
        <v>0</v>
      </c>
      <c r="D69" s="320"/>
      <c r="E69" s="320">
        <f>Administrative!$G$44</f>
        <v>0</v>
      </c>
      <c r="F69" s="320"/>
      <c r="G69" s="320">
        <f>Administrative!$H$44</f>
        <v>0</v>
      </c>
      <c r="H69" s="320"/>
      <c r="I69" s="320">
        <f>Administrative!$O$44</f>
        <v>0</v>
      </c>
      <c r="J69" s="320"/>
      <c r="K69" s="320">
        <f>Administrative!$P$44</f>
        <v>0</v>
      </c>
      <c r="L69" s="320"/>
      <c r="M69" s="321">
        <f t="shared" si="25"/>
        <v>0</v>
      </c>
      <c r="N69" s="316"/>
    </row>
    <row r="70" spans="1:14" ht="15.5" x14ac:dyDescent="0.35">
      <c r="A70" s="316"/>
      <c r="B70" s="319" t="s">
        <v>863</v>
      </c>
      <c r="C70" s="320">
        <f>Administrative!$F$50</f>
        <v>0</v>
      </c>
      <c r="D70" s="320"/>
      <c r="E70" s="320">
        <f>Administrative!$G$50</f>
        <v>0</v>
      </c>
      <c r="F70" s="320"/>
      <c r="G70" s="320">
        <f>Administrative!$H$50</f>
        <v>0</v>
      </c>
      <c r="H70" s="320"/>
      <c r="I70" s="320">
        <f>Administrative!$O$50</f>
        <v>0</v>
      </c>
      <c r="J70" s="320"/>
      <c r="K70" s="320">
        <f>Administrative!$P$50</f>
        <v>0</v>
      </c>
      <c r="L70" s="320"/>
      <c r="M70" s="321">
        <f t="shared" si="25"/>
        <v>0</v>
      </c>
      <c r="N70" s="316"/>
    </row>
    <row r="71" spans="1:14" ht="16.5" x14ac:dyDescent="0.45">
      <c r="A71" s="316"/>
      <c r="B71" s="322" t="s">
        <v>649</v>
      </c>
      <c r="C71" s="343">
        <f>Administrative!$F$68</f>
        <v>0</v>
      </c>
      <c r="D71" s="323"/>
      <c r="E71" s="343">
        <f>Administrative!$G$68</f>
        <v>0</v>
      </c>
      <c r="F71" s="323"/>
      <c r="G71" s="343">
        <f>Administrative!$H$68</f>
        <v>0</v>
      </c>
      <c r="H71" s="323"/>
      <c r="I71" s="343">
        <f>Administrative!$O$68</f>
        <v>0</v>
      </c>
      <c r="J71" s="323"/>
      <c r="K71" s="343">
        <f>Administrative!$P$68</f>
        <v>0</v>
      </c>
      <c r="L71" s="323"/>
      <c r="M71" s="321">
        <f t="shared" si="25"/>
        <v>0</v>
      </c>
      <c r="N71" s="316"/>
    </row>
    <row r="72" spans="1:14" ht="15.5" x14ac:dyDescent="0.35">
      <c r="A72" s="316"/>
      <c r="B72" s="324" t="s">
        <v>648</v>
      </c>
      <c r="C72" s="325">
        <f>SUM(C66:C71)</f>
        <v>0</v>
      </c>
      <c r="D72" s="325"/>
      <c r="E72" s="325">
        <f t="shared" ref="E72" si="26">SUM(E66:E71)</f>
        <v>0</v>
      </c>
      <c r="F72" s="325"/>
      <c r="G72" s="325">
        <f t="shared" ref="G72" si="27">SUM(G66:G71)</f>
        <v>0</v>
      </c>
      <c r="H72" s="325"/>
      <c r="I72" s="325">
        <f t="shared" ref="I72" si="28">SUM(I66:I71)</f>
        <v>0</v>
      </c>
      <c r="J72" s="325"/>
      <c r="K72" s="325">
        <f t="shared" ref="K72" si="29">SUM(K66:K71)</f>
        <v>0</v>
      </c>
      <c r="L72" s="325"/>
      <c r="M72" s="326">
        <f t="shared" si="25"/>
        <v>0</v>
      </c>
      <c r="N72" s="316"/>
    </row>
    <row r="73" spans="1:14" ht="15.5" x14ac:dyDescent="0.35">
      <c r="A73" s="316"/>
      <c r="B73" s="324"/>
      <c r="C73" s="325"/>
      <c r="D73" s="325"/>
      <c r="E73" s="325"/>
      <c r="F73" s="325"/>
      <c r="G73" s="325"/>
      <c r="H73" s="325"/>
      <c r="I73" s="325"/>
      <c r="J73" s="325"/>
      <c r="K73" s="325"/>
      <c r="L73" s="325"/>
      <c r="M73" s="326"/>
      <c r="N73" s="316"/>
    </row>
    <row r="74" spans="1:14" ht="15.5" x14ac:dyDescent="0.35">
      <c r="A74" s="327"/>
      <c r="B74" s="328" t="s">
        <v>647</v>
      </c>
      <c r="C74" s="329"/>
      <c r="D74" s="329"/>
      <c r="E74" s="329"/>
      <c r="F74" s="329"/>
      <c r="G74" s="329"/>
      <c r="H74" s="329"/>
      <c r="I74" s="330"/>
      <c r="J74" s="330"/>
      <c r="K74" s="330"/>
      <c r="L74" s="330"/>
      <c r="M74" s="331"/>
      <c r="N74" s="327"/>
    </row>
    <row r="75" spans="1:14" ht="15.5" x14ac:dyDescent="0.35">
      <c r="A75" s="316"/>
      <c r="B75" s="327" t="s">
        <v>638</v>
      </c>
      <c r="C75" s="320">
        <f>Administrative!$F$90</f>
        <v>0</v>
      </c>
      <c r="D75" s="320"/>
      <c r="E75" s="320">
        <f>Administrative!$G$90</f>
        <v>0</v>
      </c>
      <c r="F75" s="320"/>
      <c r="G75" s="320">
        <f>Administrative!$H$90</f>
        <v>0</v>
      </c>
      <c r="H75" s="320"/>
      <c r="I75" s="320">
        <f>Administrative!$O$90</f>
        <v>0</v>
      </c>
      <c r="J75" s="320"/>
      <c r="K75" s="320">
        <f>Administrative!$P$90</f>
        <v>0</v>
      </c>
      <c r="L75" s="320"/>
      <c r="M75" s="321">
        <f t="shared" ref="M75:M79" si="30">IFERROR((K75/G75),0)</f>
        <v>0</v>
      </c>
      <c r="N75" s="316"/>
    </row>
    <row r="76" spans="1:14" ht="15.5" x14ac:dyDescent="0.35">
      <c r="A76" s="316"/>
      <c r="B76" s="327" t="s">
        <v>629</v>
      </c>
      <c r="C76" s="320">
        <f>Administrative!$F$103</f>
        <v>0</v>
      </c>
      <c r="D76" s="320"/>
      <c r="E76" s="320">
        <f>Administrative!$G$103</f>
        <v>0</v>
      </c>
      <c r="F76" s="320"/>
      <c r="G76" s="320">
        <f>Administrative!$H$103</f>
        <v>0</v>
      </c>
      <c r="H76" s="320"/>
      <c r="I76" s="320">
        <f>Administrative!$O$103</f>
        <v>0</v>
      </c>
      <c r="J76" s="320"/>
      <c r="K76" s="320">
        <f>Administrative!$P$103</f>
        <v>0</v>
      </c>
      <c r="L76" s="320"/>
      <c r="M76" s="321">
        <f t="shared" si="30"/>
        <v>0</v>
      </c>
      <c r="N76" s="316"/>
    </row>
    <row r="77" spans="1:14" ht="15.5" x14ac:dyDescent="0.35">
      <c r="A77" s="316"/>
      <c r="B77" s="327" t="s">
        <v>616</v>
      </c>
      <c r="C77" s="320">
        <f>Administrative!$F$118</f>
        <v>0</v>
      </c>
      <c r="D77" s="320"/>
      <c r="E77" s="320">
        <f>Administrative!$G$118</f>
        <v>0</v>
      </c>
      <c r="F77" s="320"/>
      <c r="G77" s="320">
        <f>Administrative!$H$118</f>
        <v>0</v>
      </c>
      <c r="H77" s="320"/>
      <c r="I77" s="320">
        <f>Administrative!$O$118</f>
        <v>0</v>
      </c>
      <c r="J77" s="320"/>
      <c r="K77" s="320">
        <f>Administrative!$P$118</f>
        <v>0</v>
      </c>
      <c r="L77" s="320"/>
      <c r="M77" s="321">
        <f t="shared" si="30"/>
        <v>0</v>
      </c>
      <c r="N77" s="316"/>
    </row>
    <row r="78" spans="1:14" ht="16.5" x14ac:dyDescent="0.45">
      <c r="A78" s="316"/>
      <c r="B78" s="332" t="s">
        <v>602</v>
      </c>
      <c r="C78" s="343">
        <f>Administrative!$F$142</f>
        <v>0</v>
      </c>
      <c r="D78" s="323"/>
      <c r="E78" s="343">
        <f>Administrative!$G$142</f>
        <v>0</v>
      </c>
      <c r="F78" s="323"/>
      <c r="G78" s="343">
        <f>Administrative!$H$142</f>
        <v>0</v>
      </c>
      <c r="H78" s="323"/>
      <c r="I78" s="343">
        <f>Administrative!$O$142</f>
        <v>0</v>
      </c>
      <c r="J78" s="323"/>
      <c r="K78" s="343">
        <f>Administrative!$P$142</f>
        <v>0</v>
      </c>
      <c r="L78" s="323"/>
      <c r="M78" s="321">
        <f t="shared" si="30"/>
        <v>0</v>
      </c>
      <c r="N78" s="316"/>
    </row>
    <row r="79" spans="1:14" ht="16.5" x14ac:dyDescent="0.45">
      <c r="A79" s="316"/>
      <c r="B79" s="335" t="s">
        <v>601</v>
      </c>
      <c r="C79" s="346">
        <f>SUM(C75:C78)</f>
        <v>0</v>
      </c>
      <c r="D79" s="333"/>
      <c r="E79" s="346">
        <f>SUM(E75:E78)</f>
        <v>0</v>
      </c>
      <c r="F79" s="333"/>
      <c r="G79" s="346">
        <f t="shared" ref="G79" si="31">SUM(G75:G78)</f>
        <v>0</v>
      </c>
      <c r="H79" s="333"/>
      <c r="I79" s="346">
        <f t="shared" ref="I79" si="32">SUM(I75:I78)</f>
        <v>0</v>
      </c>
      <c r="J79" s="333"/>
      <c r="K79" s="346">
        <f t="shared" ref="K79" si="33">SUM(K75:K78)</f>
        <v>0</v>
      </c>
      <c r="L79" s="333"/>
      <c r="M79" s="326">
        <f t="shared" si="30"/>
        <v>0</v>
      </c>
      <c r="N79" s="316"/>
    </row>
    <row r="80" spans="1:14" ht="15.5" x14ac:dyDescent="0.35">
      <c r="A80" s="316"/>
      <c r="B80" s="324"/>
      <c r="C80" s="325"/>
      <c r="D80" s="325"/>
      <c r="E80" s="325"/>
      <c r="F80" s="325"/>
      <c r="G80" s="325"/>
      <c r="H80" s="325"/>
      <c r="I80" s="325"/>
      <c r="J80" s="325"/>
      <c r="K80" s="325"/>
      <c r="L80" s="325"/>
      <c r="M80" s="326"/>
      <c r="N80" s="316"/>
    </row>
    <row r="81" spans="1:14" ht="16" thickBot="1" x14ac:dyDescent="0.4">
      <c r="A81" s="334"/>
      <c r="B81" s="335" t="s">
        <v>679</v>
      </c>
      <c r="C81" s="344">
        <f>C72-C79</f>
        <v>0</v>
      </c>
      <c r="D81" s="336"/>
      <c r="E81" s="344">
        <f t="shared" ref="E81" si="34">E72-E79</f>
        <v>0</v>
      </c>
      <c r="F81" s="336"/>
      <c r="G81" s="344">
        <f t="shared" ref="G81" si="35">G72-G79</f>
        <v>0</v>
      </c>
      <c r="H81" s="336"/>
      <c r="I81" s="344">
        <f t="shared" ref="I81" si="36">I72-I79</f>
        <v>0</v>
      </c>
      <c r="J81" s="336"/>
      <c r="K81" s="344">
        <f t="shared" ref="K81" si="37">K72-K79</f>
        <v>0</v>
      </c>
      <c r="L81" s="336"/>
      <c r="M81" s="326">
        <f>IFERROR((K81/G81),0)</f>
        <v>0</v>
      </c>
      <c r="N81" s="334"/>
    </row>
    <row r="82" spans="1:14" ht="16" thickTop="1" x14ac:dyDescent="0.35">
      <c r="A82" s="334"/>
      <c r="B82" s="338"/>
      <c r="C82" s="329"/>
      <c r="D82" s="329"/>
      <c r="E82" s="329"/>
      <c r="F82" s="329"/>
      <c r="G82" s="329"/>
      <c r="H82" s="329"/>
      <c r="I82" s="330"/>
      <c r="J82" s="330"/>
      <c r="K82" s="330"/>
      <c r="L82" s="330"/>
      <c r="M82" s="331"/>
      <c r="N82" s="334"/>
    </row>
    <row r="83" spans="1:14" ht="15.5" x14ac:dyDescent="0.35">
      <c r="A83" s="334"/>
      <c r="B83" s="327" t="s">
        <v>771</v>
      </c>
      <c r="C83" s="325">
        <f>Administrative!$F$151</f>
        <v>0</v>
      </c>
      <c r="D83" s="325"/>
      <c r="E83" s="325">
        <f>Administrative!$G$151</f>
        <v>0</v>
      </c>
      <c r="F83" s="325"/>
      <c r="G83" s="325">
        <f>Administrative!$H$151</f>
        <v>0</v>
      </c>
      <c r="H83" s="325"/>
      <c r="I83" s="325">
        <f>Administrative!$O$151</f>
        <v>0</v>
      </c>
      <c r="J83" s="325"/>
      <c r="K83" s="325">
        <f>Administrative!$P$151</f>
        <v>0</v>
      </c>
      <c r="L83" s="325"/>
      <c r="M83" s="326">
        <f t="shared" ref="M83:M84" si="38">IFERROR((K83/G83),0)</f>
        <v>0</v>
      </c>
      <c r="N83" s="334"/>
    </row>
    <row r="84" spans="1:14" ht="16.5" x14ac:dyDescent="0.45">
      <c r="A84" s="334"/>
      <c r="B84" s="332" t="s">
        <v>777</v>
      </c>
      <c r="C84" s="345">
        <f>Administrative!$F$159</f>
        <v>0</v>
      </c>
      <c r="D84" s="333"/>
      <c r="E84" s="345">
        <f>Administrative!$G$159</f>
        <v>0</v>
      </c>
      <c r="F84" s="333"/>
      <c r="G84" s="345">
        <f>Administrative!$H$159</f>
        <v>0</v>
      </c>
      <c r="H84" s="333"/>
      <c r="I84" s="345">
        <f>Administrative!$O$159</f>
        <v>0</v>
      </c>
      <c r="J84" s="333"/>
      <c r="K84" s="345">
        <f>Administrative!$P$159</f>
        <v>0</v>
      </c>
      <c r="L84" s="333"/>
      <c r="M84" s="326">
        <f t="shared" si="38"/>
        <v>0</v>
      </c>
      <c r="N84" s="334"/>
    </row>
    <row r="85" spans="1:14" ht="15.5" x14ac:dyDescent="0.35">
      <c r="A85" s="334"/>
      <c r="B85" s="327"/>
      <c r="C85" s="325"/>
      <c r="D85" s="325"/>
      <c r="E85" s="325"/>
      <c r="F85" s="325"/>
      <c r="G85" s="325"/>
      <c r="H85" s="325"/>
      <c r="I85" s="325"/>
      <c r="J85" s="325"/>
      <c r="K85" s="325"/>
      <c r="L85" s="325"/>
      <c r="M85" s="326"/>
      <c r="N85" s="334"/>
    </row>
    <row r="86" spans="1:14" ht="16" thickBot="1" x14ac:dyDescent="0.4">
      <c r="A86" s="334"/>
      <c r="B86" s="335" t="s">
        <v>773</v>
      </c>
      <c r="C86" s="344">
        <f>C81+C83-C84</f>
        <v>0</v>
      </c>
      <c r="D86" s="336"/>
      <c r="E86" s="344">
        <f t="shared" ref="E86" si="39">E81+E83-E84</f>
        <v>0</v>
      </c>
      <c r="F86" s="336"/>
      <c r="G86" s="344">
        <f t="shared" ref="G86" si="40">G81+G83-G84</f>
        <v>0</v>
      </c>
      <c r="H86" s="336"/>
      <c r="I86" s="344">
        <f t="shared" ref="I86" si="41">I81+I83-I84</f>
        <v>0</v>
      </c>
      <c r="J86" s="336"/>
      <c r="K86" s="344">
        <f t="shared" ref="K86" si="42">K81+K83-K84</f>
        <v>0</v>
      </c>
      <c r="L86" s="336"/>
      <c r="M86" s="326">
        <f>IFERROR((K86/G86),0)</f>
        <v>0</v>
      </c>
      <c r="N86" s="334"/>
    </row>
    <row r="87" spans="1:14" ht="15.5" thickTop="1" x14ac:dyDescent="0.35">
      <c r="A87" s="334"/>
      <c r="B87" s="335"/>
      <c r="C87" s="336"/>
      <c r="D87" s="336"/>
      <c r="E87" s="336"/>
      <c r="F87" s="336"/>
      <c r="G87" s="336"/>
      <c r="H87" s="336"/>
      <c r="I87" s="336"/>
      <c r="J87" s="336"/>
      <c r="K87" s="336"/>
      <c r="L87" s="336"/>
      <c r="M87" s="337"/>
      <c r="N87" s="334"/>
    </row>
    <row r="88" spans="1:14" ht="16.5" x14ac:dyDescent="0.45">
      <c r="A88" s="334"/>
      <c r="B88" s="332" t="s">
        <v>841</v>
      </c>
      <c r="C88" s="343">
        <f>Administrative!$F$164-Administrative!$F$165</f>
        <v>0</v>
      </c>
      <c r="D88" s="339"/>
      <c r="E88" s="343">
        <f>Administrative!$G$164-Administrative!$G$165</f>
        <v>0</v>
      </c>
      <c r="F88" s="339"/>
      <c r="G88" s="343">
        <f>Administrative!$H$164-Administrative!$H$165</f>
        <v>0</v>
      </c>
      <c r="H88" s="339"/>
      <c r="I88" s="343">
        <f>Administrative!$O$164-Administrative!$O$165</f>
        <v>0</v>
      </c>
      <c r="J88" s="339"/>
      <c r="K88" s="343">
        <f>Administrative!$P$164-Administrative!$P$165</f>
        <v>0</v>
      </c>
      <c r="L88" s="339"/>
      <c r="M88" s="321">
        <f>IFERROR((K88/G88),0)</f>
        <v>0</v>
      </c>
      <c r="N88" s="334"/>
    </row>
    <row r="89" spans="1:14" ht="15.5" x14ac:dyDescent="0.35">
      <c r="A89" s="334"/>
      <c r="B89" s="327"/>
      <c r="C89" s="320"/>
      <c r="D89" s="320"/>
      <c r="E89" s="320"/>
      <c r="F89" s="320"/>
      <c r="G89" s="340"/>
      <c r="H89" s="340"/>
      <c r="I89" s="320"/>
      <c r="J89" s="320"/>
      <c r="K89" s="320"/>
      <c r="L89" s="320"/>
      <c r="M89" s="337"/>
      <c r="N89" s="334"/>
    </row>
    <row r="90" spans="1:14" ht="17" thickBot="1" x14ac:dyDescent="0.4">
      <c r="A90" s="334"/>
      <c r="B90" s="342" t="s">
        <v>832</v>
      </c>
      <c r="C90" s="344">
        <f>Administrative!$F$166</f>
        <v>0</v>
      </c>
      <c r="D90" s="341"/>
      <c r="E90" s="344">
        <f>Administrative!$G$166</f>
        <v>0</v>
      </c>
      <c r="F90" s="341"/>
      <c r="G90" s="344">
        <f>Administrative!$H$166</f>
        <v>0</v>
      </c>
      <c r="H90" s="341"/>
      <c r="I90" s="344">
        <f>Administrative!$O$166</f>
        <v>0</v>
      </c>
      <c r="J90" s="341"/>
      <c r="K90" s="344">
        <f>Administrative!$P$166</f>
        <v>0</v>
      </c>
      <c r="L90" s="341"/>
      <c r="M90" s="326">
        <f>IFERROR((K90/G90),0)</f>
        <v>0</v>
      </c>
      <c r="N90" s="334"/>
    </row>
    <row r="91" spans="1:14" ht="15.5" thickTop="1" x14ac:dyDescent="0.35">
      <c r="A91" s="334"/>
      <c r="B91" s="335"/>
      <c r="C91" s="336"/>
      <c r="D91" s="336"/>
      <c r="E91" s="336"/>
      <c r="F91" s="336"/>
      <c r="G91" s="336"/>
      <c r="H91" s="336"/>
      <c r="I91" s="336"/>
      <c r="J91" s="336"/>
      <c r="K91" s="336"/>
      <c r="L91" s="336"/>
      <c r="M91" s="337"/>
      <c r="N91" s="334"/>
    </row>
    <row r="92" spans="1:14" x14ac:dyDescent="0.35">
      <c r="A92" s="172"/>
      <c r="B92" s="172"/>
      <c r="C92" s="102"/>
      <c r="D92" s="102"/>
      <c r="E92" s="172"/>
      <c r="F92" s="172"/>
      <c r="G92" s="172"/>
      <c r="H92" s="172"/>
      <c r="I92" s="172"/>
      <c r="J92" s="172"/>
      <c r="K92" s="172"/>
      <c r="L92" s="172"/>
      <c r="M92" s="172"/>
    </row>
    <row r="93" spans="1:14" ht="24.5" x14ac:dyDescent="0.45">
      <c r="A93" s="108"/>
      <c r="B93" s="347" t="str">
        <f>CONCATENATE("School", " ",'Drop Down Options'!$K$6)</f>
        <v>School FY 2026-27</v>
      </c>
      <c r="C93" s="314"/>
      <c r="D93" s="314"/>
      <c r="E93" s="108"/>
      <c r="F93" s="108"/>
      <c r="G93" s="176"/>
      <c r="H93" s="176"/>
      <c r="I93" s="108"/>
      <c r="J93" s="108"/>
      <c r="K93" s="108"/>
      <c r="L93" s="108"/>
      <c r="M93" s="108"/>
    </row>
    <row r="94" spans="1:14" ht="27.5" x14ac:dyDescent="0.35">
      <c r="A94" s="178"/>
      <c r="B94" s="313"/>
      <c r="C94" s="315" t="str">
        <f>CONCATENATE("$FY Ended June 30", " ", 'Drop Down Options'!$K$3)</f>
        <v>$FY Ended June 30 2025</v>
      </c>
      <c r="D94" s="313"/>
      <c r="E94" s="315" t="str">
        <f>CONCATENATE('FY 2026-27 Budget Summary'!$G$9, " ", 'FY 2026-27 Budget Summary'!$G$10, " $ YTD")</f>
        <v>12 Dec 2025 $ YTD</v>
      </c>
      <c r="F94" s="313"/>
      <c r="G94" s="315" t="str">
        <f>CONCATENATE('FY 2026-27 Budget Summary'!$G$9, " ", 'FY 2026-27 Budget Summary'!$G$10, " Annualized YTD")</f>
        <v>12 Dec 2025 Annualized YTD</v>
      </c>
      <c r="H94" s="313"/>
      <c r="I94" s="315" t="str">
        <f>CONCATENATE('Drop Down Options'!$K$6, " ", "Budget")</f>
        <v>FY 2026-27 Budget</v>
      </c>
      <c r="J94" s="313"/>
      <c r="K94" s="315" t="str">
        <f>CONCATENATE("$ Δ from ",'FY 2026-27 Budget Summary'!$G$9," ",'FY 2026-27 Budget Summary'!$G$10," Annualized")</f>
        <v>$ Δ from 12 Dec 2025 Annualized</v>
      </c>
      <c r="L94" s="313"/>
      <c r="M94" s="315" t="str">
        <f>CONCATENATE("% Δ from ",'FY 2026-27 Budget Summary'!$G$9," ",'FY 2026-27 Budget Summary'!$G$10," Annualized")</f>
        <v>% Δ from 12 Dec 2025 Annualized</v>
      </c>
    </row>
    <row r="95" spans="1:14" ht="15.5" x14ac:dyDescent="0.35">
      <c r="A95" s="316"/>
      <c r="B95" s="317" t="s">
        <v>842</v>
      </c>
      <c r="C95" s="318"/>
      <c r="D95" s="318"/>
      <c r="E95" s="318"/>
      <c r="F95" s="318"/>
      <c r="G95" s="318"/>
      <c r="H95" s="318"/>
      <c r="I95" s="318"/>
      <c r="J95" s="318"/>
      <c r="K95" s="318"/>
      <c r="L95" s="318"/>
      <c r="M95" s="318"/>
    </row>
    <row r="96" spans="1:14" ht="15.5" x14ac:dyDescent="0.35">
      <c r="A96" s="316"/>
      <c r="B96" s="319" t="s">
        <v>664</v>
      </c>
      <c r="C96" s="320">
        <f>School!$F$17</f>
        <v>0</v>
      </c>
      <c r="D96" s="320"/>
      <c r="E96" s="320">
        <f>School!$G$17</f>
        <v>0</v>
      </c>
      <c r="F96" s="320"/>
      <c r="G96" s="320">
        <f>School!$H$17</f>
        <v>0</v>
      </c>
      <c r="H96" s="320"/>
      <c r="I96" s="320">
        <f>School!$O$17</f>
        <v>0</v>
      </c>
      <c r="J96" s="320"/>
      <c r="K96" s="320">
        <f>School!$P$17</f>
        <v>0</v>
      </c>
      <c r="L96" s="320"/>
      <c r="M96" s="321">
        <f t="shared" ref="M96:M102" si="43">IFERROR((K96/G96),0)</f>
        <v>0</v>
      </c>
    </row>
    <row r="97" spans="1:13" ht="15.5" x14ac:dyDescent="0.35">
      <c r="A97" s="316"/>
      <c r="B97" s="319" t="s">
        <v>661</v>
      </c>
      <c r="C97" s="320">
        <f>School!$F$25</f>
        <v>0</v>
      </c>
      <c r="D97" s="320"/>
      <c r="E97" s="320">
        <f>School!$G$25</f>
        <v>0</v>
      </c>
      <c r="F97" s="320"/>
      <c r="G97" s="320">
        <f>School!$H$25</f>
        <v>0</v>
      </c>
      <c r="H97" s="320"/>
      <c r="I97" s="320">
        <f>School!$O$25</f>
        <v>0</v>
      </c>
      <c r="J97" s="320"/>
      <c r="K97" s="320">
        <f>School!$P$25</f>
        <v>0</v>
      </c>
      <c r="L97" s="320"/>
      <c r="M97" s="321">
        <f t="shared" si="43"/>
        <v>0</v>
      </c>
    </row>
    <row r="98" spans="1:13" ht="15.5" x14ac:dyDescent="0.35">
      <c r="A98" s="316"/>
      <c r="B98" s="319" t="s">
        <v>659</v>
      </c>
      <c r="C98" s="320">
        <f>School!$F$31</f>
        <v>0</v>
      </c>
      <c r="D98" s="320"/>
      <c r="E98" s="320">
        <f>School!$G$31</f>
        <v>0</v>
      </c>
      <c r="F98" s="320"/>
      <c r="G98" s="320">
        <f>School!$H$31</f>
        <v>0</v>
      </c>
      <c r="H98" s="320"/>
      <c r="I98" s="320">
        <f>School!$O$31</f>
        <v>0</v>
      </c>
      <c r="J98" s="320"/>
      <c r="K98" s="320">
        <f>School!$P$31</f>
        <v>0</v>
      </c>
      <c r="L98" s="320"/>
      <c r="M98" s="321">
        <f t="shared" si="43"/>
        <v>0</v>
      </c>
    </row>
    <row r="99" spans="1:13" ht="15.5" x14ac:dyDescent="0.35">
      <c r="A99" s="316"/>
      <c r="B99" s="319" t="s">
        <v>653</v>
      </c>
      <c r="C99" s="320">
        <f>School!$F$44</f>
        <v>0</v>
      </c>
      <c r="D99" s="320"/>
      <c r="E99" s="320">
        <f>School!$G$44</f>
        <v>0</v>
      </c>
      <c r="F99" s="320"/>
      <c r="G99" s="320">
        <f>School!$H$44</f>
        <v>0</v>
      </c>
      <c r="H99" s="320"/>
      <c r="I99" s="320">
        <f>School!$O$44</f>
        <v>0</v>
      </c>
      <c r="J99" s="320"/>
      <c r="K99" s="320">
        <f>School!$P$44</f>
        <v>0</v>
      </c>
      <c r="L99" s="320"/>
      <c r="M99" s="321">
        <f t="shared" si="43"/>
        <v>0</v>
      </c>
    </row>
    <row r="100" spans="1:13" ht="15.5" x14ac:dyDescent="0.35">
      <c r="A100" s="316"/>
      <c r="B100" s="319" t="s">
        <v>863</v>
      </c>
      <c r="C100" s="320">
        <f>School!$F$50</f>
        <v>0</v>
      </c>
      <c r="D100" s="320"/>
      <c r="E100" s="320">
        <f>School!$G$50</f>
        <v>0</v>
      </c>
      <c r="F100" s="320"/>
      <c r="G100" s="320">
        <f>School!$H$50</f>
        <v>0</v>
      </c>
      <c r="H100" s="320"/>
      <c r="I100" s="320">
        <f>School!$O$50</f>
        <v>0</v>
      </c>
      <c r="J100" s="320"/>
      <c r="K100" s="320">
        <f>School!$P$50</f>
        <v>0</v>
      </c>
      <c r="L100" s="320"/>
      <c r="M100" s="321">
        <f t="shared" si="43"/>
        <v>0</v>
      </c>
    </row>
    <row r="101" spans="1:13" ht="16.5" x14ac:dyDescent="0.45">
      <c r="A101" s="316"/>
      <c r="B101" s="322" t="s">
        <v>649</v>
      </c>
      <c r="C101" s="343">
        <f>School!$F$68</f>
        <v>0</v>
      </c>
      <c r="D101" s="323"/>
      <c r="E101" s="343">
        <f>School!$G$68</f>
        <v>0</v>
      </c>
      <c r="F101" s="323"/>
      <c r="G101" s="343">
        <f>School!$H$68</f>
        <v>0</v>
      </c>
      <c r="H101" s="323"/>
      <c r="I101" s="343">
        <f>School!$O$68</f>
        <v>0</v>
      </c>
      <c r="J101" s="323"/>
      <c r="K101" s="343">
        <f>School!$P$68</f>
        <v>0</v>
      </c>
      <c r="L101" s="323"/>
      <c r="M101" s="321">
        <f t="shared" si="43"/>
        <v>0</v>
      </c>
    </row>
    <row r="102" spans="1:13" ht="15.5" x14ac:dyDescent="0.35">
      <c r="A102" s="316"/>
      <c r="B102" s="324" t="s">
        <v>648</v>
      </c>
      <c r="C102" s="325">
        <f>SUM(C96:C101)</f>
        <v>0</v>
      </c>
      <c r="D102" s="325"/>
      <c r="E102" s="325">
        <f t="shared" ref="E102" si="44">SUM(E96:E101)</f>
        <v>0</v>
      </c>
      <c r="F102" s="325"/>
      <c r="G102" s="325">
        <f t="shared" ref="G102" si="45">SUM(G96:G101)</f>
        <v>0</v>
      </c>
      <c r="H102" s="325"/>
      <c r="I102" s="325">
        <f t="shared" ref="I102" si="46">SUM(I96:I101)</f>
        <v>0</v>
      </c>
      <c r="J102" s="325"/>
      <c r="K102" s="325">
        <f t="shared" ref="K102" si="47">SUM(K96:K101)</f>
        <v>0</v>
      </c>
      <c r="L102" s="325"/>
      <c r="M102" s="326">
        <f t="shared" si="43"/>
        <v>0</v>
      </c>
    </row>
    <row r="103" spans="1:13" ht="15.5" x14ac:dyDescent="0.35">
      <c r="A103" s="316"/>
      <c r="B103" s="324"/>
      <c r="C103" s="325"/>
      <c r="D103" s="325"/>
      <c r="E103" s="325"/>
      <c r="F103" s="325"/>
      <c r="G103" s="325"/>
      <c r="H103" s="325"/>
      <c r="I103" s="325"/>
      <c r="J103" s="325"/>
      <c r="K103" s="325"/>
      <c r="L103" s="325"/>
      <c r="M103" s="326"/>
    </row>
    <row r="104" spans="1:13" ht="15.5" x14ac:dyDescent="0.35">
      <c r="A104" s="327"/>
      <c r="B104" s="328" t="s">
        <v>647</v>
      </c>
      <c r="C104" s="329"/>
      <c r="D104" s="329"/>
      <c r="E104" s="329"/>
      <c r="F104" s="329"/>
      <c r="G104" s="329"/>
      <c r="H104" s="329"/>
      <c r="I104" s="330"/>
      <c r="J104" s="330"/>
      <c r="K104" s="330"/>
      <c r="L104" s="330"/>
      <c r="M104" s="331"/>
    </row>
    <row r="105" spans="1:13" ht="15.5" x14ac:dyDescent="0.35">
      <c r="A105" s="316"/>
      <c r="B105" s="327" t="s">
        <v>638</v>
      </c>
      <c r="C105" s="320">
        <f>School!$F$90</f>
        <v>0</v>
      </c>
      <c r="D105" s="320"/>
      <c r="E105" s="320">
        <f>School!$G$90</f>
        <v>0</v>
      </c>
      <c r="F105" s="320"/>
      <c r="G105" s="320">
        <f>School!$H$90</f>
        <v>0</v>
      </c>
      <c r="H105" s="320"/>
      <c r="I105" s="320">
        <f>School!$O$90</f>
        <v>0</v>
      </c>
      <c r="J105" s="320"/>
      <c r="K105" s="320">
        <f>School!$P$90</f>
        <v>0</v>
      </c>
      <c r="L105" s="320"/>
      <c r="M105" s="321">
        <f t="shared" ref="M105:M109" si="48">IFERROR((K105/G105),0)</f>
        <v>0</v>
      </c>
    </row>
    <row r="106" spans="1:13" ht="15.5" x14ac:dyDescent="0.35">
      <c r="A106" s="316"/>
      <c r="B106" s="327" t="s">
        <v>629</v>
      </c>
      <c r="C106" s="320">
        <f>School!$F$103</f>
        <v>0</v>
      </c>
      <c r="D106" s="320"/>
      <c r="E106" s="320">
        <f>School!$G$103</f>
        <v>0</v>
      </c>
      <c r="F106" s="320"/>
      <c r="G106" s="320">
        <f>School!$H$103</f>
        <v>0</v>
      </c>
      <c r="H106" s="320"/>
      <c r="I106" s="320">
        <f>School!$O$103</f>
        <v>0</v>
      </c>
      <c r="J106" s="320"/>
      <c r="K106" s="320">
        <f>School!$P$103</f>
        <v>0</v>
      </c>
      <c r="L106" s="320"/>
      <c r="M106" s="321">
        <f t="shared" si="48"/>
        <v>0</v>
      </c>
    </row>
    <row r="107" spans="1:13" ht="15.5" x14ac:dyDescent="0.35">
      <c r="A107" s="316"/>
      <c r="B107" s="327" t="s">
        <v>616</v>
      </c>
      <c r="C107" s="320">
        <f>School!$F$118</f>
        <v>0</v>
      </c>
      <c r="D107" s="320"/>
      <c r="E107" s="320">
        <f>School!$G$118</f>
        <v>0</v>
      </c>
      <c r="F107" s="320"/>
      <c r="G107" s="320">
        <f>School!$H$118</f>
        <v>0</v>
      </c>
      <c r="H107" s="320"/>
      <c r="I107" s="320">
        <f>School!$O$118</f>
        <v>0</v>
      </c>
      <c r="J107" s="320"/>
      <c r="K107" s="320">
        <f>School!$P$118</f>
        <v>0</v>
      </c>
      <c r="L107" s="320"/>
      <c r="M107" s="321">
        <f t="shared" si="48"/>
        <v>0</v>
      </c>
    </row>
    <row r="108" spans="1:13" ht="16.5" x14ac:dyDescent="0.45">
      <c r="A108" s="316"/>
      <c r="B108" s="332" t="s">
        <v>602</v>
      </c>
      <c r="C108" s="343">
        <f>School!$F$142</f>
        <v>0</v>
      </c>
      <c r="D108" s="323"/>
      <c r="E108" s="343">
        <f>School!$G$142</f>
        <v>0</v>
      </c>
      <c r="F108" s="323"/>
      <c r="G108" s="343">
        <f>School!$H$142</f>
        <v>0</v>
      </c>
      <c r="H108" s="323"/>
      <c r="I108" s="343">
        <f>School!$O$142</f>
        <v>0</v>
      </c>
      <c r="J108" s="323"/>
      <c r="K108" s="343">
        <f>School!$P$142</f>
        <v>0</v>
      </c>
      <c r="L108" s="323"/>
      <c r="M108" s="321">
        <f t="shared" si="48"/>
        <v>0</v>
      </c>
    </row>
    <row r="109" spans="1:13" ht="16.5" x14ac:dyDescent="0.45">
      <c r="A109" s="316"/>
      <c r="B109" s="335" t="s">
        <v>601</v>
      </c>
      <c r="C109" s="346">
        <f>SUM(C105:C108)</f>
        <v>0</v>
      </c>
      <c r="D109" s="333"/>
      <c r="E109" s="346">
        <f>SUM(E105:E108)</f>
        <v>0</v>
      </c>
      <c r="F109" s="333"/>
      <c r="G109" s="346">
        <f t="shared" ref="G109" si="49">SUM(G105:G108)</f>
        <v>0</v>
      </c>
      <c r="H109" s="333"/>
      <c r="I109" s="346">
        <f t="shared" ref="I109" si="50">SUM(I105:I108)</f>
        <v>0</v>
      </c>
      <c r="J109" s="333"/>
      <c r="K109" s="346">
        <f t="shared" ref="K109" si="51">SUM(K105:K108)</f>
        <v>0</v>
      </c>
      <c r="L109" s="333"/>
      <c r="M109" s="326">
        <f t="shared" si="48"/>
        <v>0</v>
      </c>
    </row>
    <row r="110" spans="1:13" ht="15.5" x14ac:dyDescent="0.35">
      <c r="A110" s="316"/>
      <c r="B110" s="324"/>
      <c r="C110" s="325"/>
      <c r="D110" s="325"/>
      <c r="E110" s="325"/>
      <c r="F110" s="325"/>
      <c r="G110" s="325"/>
      <c r="H110" s="325"/>
      <c r="I110" s="325"/>
      <c r="J110" s="325"/>
      <c r="K110" s="325"/>
      <c r="L110" s="325"/>
      <c r="M110" s="326"/>
    </row>
    <row r="111" spans="1:13" ht="16" thickBot="1" x14ac:dyDescent="0.4">
      <c r="A111" s="334"/>
      <c r="B111" s="335" t="s">
        <v>679</v>
      </c>
      <c r="C111" s="344">
        <f>C102-C109</f>
        <v>0</v>
      </c>
      <c r="D111" s="336"/>
      <c r="E111" s="344">
        <f t="shared" ref="E111" si="52">E102-E109</f>
        <v>0</v>
      </c>
      <c r="F111" s="336"/>
      <c r="G111" s="344">
        <f t="shared" ref="G111" si="53">G102-G109</f>
        <v>0</v>
      </c>
      <c r="H111" s="336"/>
      <c r="I111" s="344">
        <f t="shared" ref="I111" si="54">I102-I109</f>
        <v>0</v>
      </c>
      <c r="J111" s="336"/>
      <c r="K111" s="344">
        <f t="shared" ref="K111" si="55">K102-K109</f>
        <v>0</v>
      </c>
      <c r="L111" s="336"/>
      <c r="M111" s="326">
        <f>IFERROR((K111/G111),0)</f>
        <v>0</v>
      </c>
    </row>
    <row r="112" spans="1:13" ht="16" thickTop="1" x14ac:dyDescent="0.35">
      <c r="A112" s="334"/>
      <c r="B112" s="338"/>
      <c r="C112" s="329"/>
      <c r="D112" s="329"/>
      <c r="E112" s="329"/>
      <c r="F112" s="329"/>
      <c r="G112" s="329"/>
      <c r="H112" s="329"/>
      <c r="I112" s="330"/>
      <c r="J112" s="330"/>
      <c r="K112" s="330"/>
      <c r="L112" s="330"/>
      <c r="M112" s="331"/>
    </row>
    <row r="113" spans="1:13" ht="15.5" x14ac:dyDescent="0.35">
      <c r="A113" s="334"/>
      <c r="B113" s="327" t="s">
        <v>771</v>
      </c>
      <c r="C113" s="325">
        <f>School!$F$151</f>
        <v>0</v>
      </c>
      <c r="D113" s="325"/>
      <c r="E113" s="325">
        <f>School!$G$151</f>
        <v>0</v>
      </c>
      <c r="F113" s="325"/>
      <c r="G113" s="325">
        <f>School!$H$151</f>
        <v>0</v>
      </c>
      <c r="H113" s="325"/>
      <c r="I113" s="325">
        <f>School!$O$151</f>
        <v>0</v>
      </c>
      <c r="J113" s="325"/>
      <c r="K113" s="325">
        <f>School!$P$151</f>
        <v>0</v>
      </c>
      <c r="L113" s="325"/>
      <c r="M113" s="326">
        <f t="shared" ref="M113:M114" si="56">IFERROR((K113/G113),0)</f>
        <v>0</v>
      </c>
    </row>
    <row r="114" spans="1:13" ht="16.5" x14ac:dyDescent="0.45">
      <c r="A114" s="334"/>
      <c r="B114" s="332" t="s">
        <v>777</v>
      </c>
      <c r="C114" s="345">
        <f>School!$F$159</f>
        <v>0</v>
      </c>
      <c r="D114" s="333"/>
      <c r="E114" s="345">
        <f>School!$G$159</f>
        <v>0</v>
      </c>
      <c r="F114" s="333"/>
      <c r="G114" s="345">
        <f>School!$H$159</f>
        <v>0</v>
      </c>
      <c r="H114" s="333"/>
      <c r="I114" s="345">
        <f>School!$O$159</f>
        <v>0</v>
      </c>
      <c r="J114" s="333"/>
      <c r="K114" s="345">
        <f>School!$P$159</f>
        <v>0</v>
      </c>
      <c r="L114" s="333"/>
      <c r="M114" s="326">
        <f t="shared" si="56"/>
        <v>0</v>
      </c>
    </row>
    <row r="115" spans="1:13" ht="15.5" x14ac:dyDescent="0.35">
      <c r="A115" s="334"/>
      <c r="B115" s="327"/>
      <c r="C115" s="325"/>
      <c r="D115" s="325"/>
      <c r="E115" s="325"/>
      <c r="F115" s="325"/>
      <c r="G115" s="325"/>
      <c r="H115" s="325"/>
      <c r="I115" s="325"/>
      <c r="J115" s="325"/>
      <c r="K115" s="325"/>
      <c r="L115" s="325"/>
      <c r="M115" s="326"/>
    </row>
    <row r="116" spans="1:13" ht="16" thickBot="1" x14ac:dyDescent="0.4">
      <c r="A116" s="334"/>
      <c r="B116" s="335" t="s">
        <v>773</v>
      </c>
      <c r="C116" s="344">
        <f>C111+C113-C114</f>
        <v>0</v>
      </c>
      <c r="D116" s="336"/>
      <c r="E116" s="344">
        <f t="shared" ref="E116" si="57">E111+E113-E114</f>
        <v>0</v>
      </c>
      <c r="F116" s="336"/>
      <c r="G116" s="344">
        <f t="shared" ref="G116" si="58">G111+G113-G114</f>
        <v>0</v>
      </c>
      <c r="H116" s="336"/>
      <c r="I116" s="344">
        <f t="shared" ref="I116" si="59">I111+I113-I114</f>
        <v>0</v>
      </c>
      <c r="J116" s="336"/>
      <c r="K116" s="344">
        <f t="shared" ref="K116" si="60">K111+K113-K114</f>
        <v>0</v>
      </c>
      <c r="L116" s="336"/>
      <c r="M116" s="326">
        <f>IFERROR((K116/G116),0)</f>
        <v>0</v>
      </c>
    </row>
    <row r="117" spans="1:13" ht="15.5" thickTop="1" x14ac:dyDescent="0.35">
      <c r="A117" s="334"/>
      <c r="B117" s="335"/>
      <c r="C117" s="336"/>
      <c r="D117" s="336"/>
      <c r="E117" s="336"/>
      <c r="F117" s="336"/>
      <c r="G117" s="336"/>
      <c r="H117" s="336"/>
      <c r="I117" s="336"/>
      <c r="J117" s="336"/>
      <c r="K117" s="336"/>
      <c r="L117" s="336"/>
      <c r="M117" s="337"/>
    </row>
    <row r="118" spans="1:13" ht="16.5" x14ac:dyDescent="0.45">
      <c r="A118" s="334"/>
      <c r="B118" s="332" t="s">
        <v>841</v>
      </c>
      <c r="C118" s="343">
        <f>School!$F$164-School!$F$165</f>
        <v>0</v>
      </c>
      <c r="D118" s="339"/>
      <c r="E118" s="343">
        <f>School!$G$164-School!$G$165</f>
        <v>0</v>
      </c>
      <c r="F118" s="339"/>
      <c r="G118" s="343">
        <f>School!$H$164-School!$H$165</f>
        <v>0</v>
      </c>
      <c r="H118" s="339"/>
      <c r="I118" s="343">
        <f>School!$O$164-School!$O$165</f>
        <v>0</v>
      </c>
      <c r="J118" s="339"/>
      <c r="K118" s="343">
        <f>School!$P$164-School!$P$165</f>
        <v>0</v>
      </c>
      <c r="L118" s="339"/>
      <c r="M118" s="321">
        <f>IFERROR((K118/G118),0)</f>
        <v>0</v>
      </c>
    </row>
    <row r="119" spans="1:13" ht="15.5" x14ac:dyDescent="0.35">
      <c r="A119" s="334"/>
      <c r="B119" s="327"/>
      <c r="C119" s="320"/>
      <c r="D119" s="320"/>
      <c r="E119" s="320"/>
      <c r="F119" s="320"/>
      <c r="G119" s="340"/>
      <c r="H119" s="340"/>
      <c r="I119" s="320"/>
      <c r="J119" s="320"/>
      <c r="K119" s="320"/>
      <c r="L119" s="320"/>
      <c r="M119" s="337"/>
    </row>
    <row r="120" spans="1:13" ht="17" thickBot="1" x14ac:dyDescent="0.4">
      <c r="A120" s="334"/>
      <c r="B120" s="342" t="s">
        <v>832</v>
      </c>
      <c r="C120" s="344">
        <f>School!$F$166</f>
        <v>0</v>
      </c>
      <c r="D120" s="341"/>
      <c r="E120" s="344">
        <f>School!$G$166</f>
        <v>0</v>
      </c>
      <c r="F120" s="341"/>
      <c r="G120" s="344">
        <f>School!$H$166</f>
        <v>0</v>
      </c>
      <c r="H120" s="341"/>
      <c r="I120" s="344">
        <f>School!$O$166</f>
        <v>0</v>
      </c>
      <c r="J120" s="341"/>
      <c r="K120" s="344">
        <f>School!$P$166</f>
        <v>0</v>
      </c>
      <c r="L120" s="341"/>
      <c r="M120" s="326">
        <f>IFERROR((K120/G120),0)</f>
        <v>0</v>
      </c>
    </row>
    <row r="121" spans="1:13" ht="15.5" thickTop="1" x14ac:dyDescent="0.35">
      <c r="A121" s="334"/>
      <c r="B121" s="335"/>
      <c r="C121" s="336"/>
      <c r="D121" s="336"/>
      <c r="E121" s="336"/>
      <c r="F121" s="336"/>
      <c r="G121" s="336"/>
      <c r="H121" s="336"/>
      <c r="I121" s="336"/>
      <c r="J121" s="336"/>
      <c r="K121" s="336"/>
      <c r="L121" s="336"/>
      <c r="M121" s="337"/>
    </row>
    <row r="122" spans="1:13" x14ac:dyDescent="0.35">
      <c r="A122" s="172"/>
      <c r="B122" s="172"/>
      <c r="C122" s="102"/>
      <c r="D122" s="102"/>
      <c r="E122" s="172"/>
      <c r="F122" s="172"/>
      <c r="G122" s="172"/>
      <c r="H122" s="172"/>
      <c r="I122" s="172"/>
      <c r="J122" s="172"/>
      <c r="K122" s="172"/>
      <c r="L122" s="172"/>
      <c r="M122" s="172"/>
    </row>
    <row r="123" spans="1:13" ht="24.5" x14ac:dyDescent="0.45">
      <c r="A123" s="108"/>
      <c r="B123" s="347" t="str">
        <f>CONCATENATE("Buildings &amp; Grounds", " ",'Drop Down Options'!$K$6)</f>
        <v>Buildings &amp; Grounds FY 2026-27</v>
      </c>
      <c r="C123" s="314"/>
      <c r="D123" s="314"/>
      <c r="E123" s="108"/>
      <c r="F123" s="108"/>
      <c r="G123" s="176"/>
      <c r="H123" s="176"/>
      <c r="I123" s="108"/>
      <c r="J123" s="108"/>
      <c r="K123" s="108"/>
      <c r="L123" s="108"/>
      <c r="M123" s="108"/>
    </row>
    <row r="124" spans="1:13" ht="27.5" x14ac:dyDescent="0.35">
      <c r="A124" s="178"/>
      <c r="B124" s="313"/>
      <c r="C124" s="315" t="str">
        <f>CONCATENATE("$FY Ended June 30", " ", 'Drop Down Options'!$K$3)</f>
        <v>$FY Ended June 30 2025</v>
      </c>
      <c r="D124" s="313"/>
      <c r="E124" s="315" t="str">
        <f>CONCATENATE('FY 2026-27 Budget Summary'!$G$9, " ", 'FY 2026-27 Budget Summary'!$G$10, " $ YTD")</f>
        <v>12 Dec 2025 $ YTD</v>
      </c>
      <c r="F124" s="313"/>
      <c r="G124" s="315" t="str">
        <f>CONCATENATE('FY 2026-27 Budget Summary'!$G$9, " ", 'FY 2026-27 Budget Summary'!$G$10, " Annualized YTD")</f>
        <v>12 Dec 2025 Annualized YTD</v>
      </c>
      <c r="H124" s="313"/>
      <c r="I124" s="315" t="str">
        <f>CONCATENATE('Drop Down Options'!$K$6, " ", "Budget")</f>
        <v>FY 2026-27 Budget</v>
      </c>
      <c r="J124" s="313"/>
      <c r="K124" s="315" t="str">
        <f>CONCATENATE("$ Δ from ",'FY 2026-27 Budget Summary'!$G$9," ",'FY 2026-27 Budget Summary'!$G$10," Annualized")</f>
        <v>$ Δ from 12 Dec 2025 Annualized</v>
      </c>
      <c r="L124" s="313"/>
      <c r="M124" s="315" t="str">
        <f>CONCATENATE("% Δ from ",'FY 2026-27 Budget Summary'!$G$9," ",'FY 2026-27 Budget Summary'!$G$10," Annualized")</f>
        <v>% Δ from 12 Dec 2025 Annualized</v>
      </c>
    </row>
    <row r="125" spans="1:13" ht="15.5" x14ac:dyDescent="0.35">
      <c r="A125" s="316"/>
      <c r="B125" s="317" t="s">
        <v>842</v>
      </c>
      <c r="C125" s="318"/>
      <c r="D125" s="318"/>
      <c r="E125" s="318"/>
      <c r="F125" s="318"/>
      <c r="G125" s="318"/>
      <c r="H125" s="318"/>
      <c r="I125" s="318"/>
      <c r="J125" s="318"/>
      <c r="K125" s="318"/>
      <c r="L125" s="318"/>
      <c r="M125" s="318"/>
    </row>
    <row r="126" spans="1:13" ht="15.5" x14ac:dyDescent="0.35">
      <c r="A126" s="316"/>
      <c r="B126" s="319" t="s">
        <v>664</v>
      </c>
      <c r="C126" s="320">
        <f>'Buildings &amp; Grounds'!$F$17</f>
        <v>0</v>
      </c>
      <c r="D126" s="320"/>
      <c r="E126" s="320">
        <f>'Buildings &amp; Grounds'!$G$17</f>
        <v>0</v>
      </c>
      <c r="F126" s="320"/>
      <c r="G126" s="320">
        <f>'Buildings &amp; Grounds'!$H$17</f>
        <v>0</v>
      </c>
      <c r="H126" s="320"/>
      <c r="I126" s="320">
        <f>'Buildings &amp; Grounds'!$O$17</f>
        <v>0</v>
      </c>
      <c r="J126" s="320"/>
      <c r="K126" s="320">
        <f>'Buildings &amp; Grounds'!$P$17</f>
        <v>0</v>
      </c>
      <c r="L126" s="320"/>
      <c r="M126" s="321">
        <f t="shared" ref="M126:M132" si="61">IFERROR((K126/G126),0)</f>
        <v>0</v>
      </c>
    </row>
    <row r="127" spans="1:13" ht="15.5" x14ac:dyDescent="0.35">
      <c r="A127" s="316"/>
      <c r="B127" s="319" t="s">
        <v>661</v>
      </c>
      <c r="C127" s="320">
        <f>'Buildings &amp; Grounds'!$F$25</f>
        <v>0</v>
      </c>
      <c r="D127" s="320"/>
      <c r="E127" s="320">
        <f>'Buildings &amp; Grounds'!$G$25</f>
        <v>0</v>
      </c>
      <c r="F127" s="320"/>
      <c r="G127" s="320">
        <f>'Buildings &amp; Grounds'!$H$25</f>
        <v>0</v>
      </c>
      <c r="H127" s="320"/>
      <c r="I127" s="320">
        <f>'Buildings &amp; Grounds'!$O$25</f>
        <v>0</v>
      </c>
      <c r="J127" s="320"/>
      <c r="K127" s="320">
        <f>'Buildings &amp; Grounds'!$P$25</f>
        <v>0</v>
      </c>
      <c r="L127" s="320"/>
      <c r="M127" s="321">
        <f t="shared" si="61"/>
        <v>0</v>
      </c>
    </row>
    <row r="128" spans="1:13" ht="15.5" x14ac:dyDescent="0.35">
      <c r="A128" s="316"/>
      <c r="B128" s="319" t="s">
        <v>659</v>
      </c>
      <c r="C128" s="320">
        <f>'Buildings &amp; Grounds'!$F$31</f>
        <v>0</v>
      </c>
      <c r="D128" s="320"/>
      <c r="E128" s="320">
        <f>'Buildings &amp; Grounds'!$G$31</f>
        <v>0</v>
      </c>
      <c r="F128" s="320"/>
      <c r="G128" s="320">
        <f>'Buildings &amp; Grounds'!$H$31</f>
        <v>0</v>
      </c>
      <c r="H128" s="320"/>
      <c r="I128" s="320">
        <f>'Buildings &amp; Grounds'!$O$31</f>
        <v>0</v>
      </c>
      <c r="J128" s="320"/>
      <c r="K128" s="320">
        <f>'Buildings &amp; Grounds'!$P$31</f>
        <v>0</v>
      </c>
      <c r="L128" s="320"/>
      <c r="M128" s="321">
        <f t="shared" si="61"/>
        <v>0</v>
      </c>
    </row>
    <row r="129" spans="1:13" ht="15.5" x14ac:dyDescent="0.35">
      <c r="A129" s="316"/>
      <c r="B129" s="319" t="s">
        <v>653</v>
      </c>
      <c r="C129" s="320">
        <f>'Buildings &amp; Grounds'!$F$44</f>
        <v>0</v>
      </c>
      <c r="D129" s="320"/>
      <c r="E129" s="320">
        <f>'Buildings &amp; Grounds'!$G$44</f>
        <v>0</v>
      </c>
      <c r="F129" s="320"/>
      <c r="G129" s="320">
        <f>'Buildings &amp; Grounds'!$H$44</f>
        <v>0</v>
      </c>
      <c r="H129" s="320"/>
      <c r="I129" s="320">
        <f>'Buildings &amp; Grounds'!$O$44</f>
        <v>0</v>
      </c>
      <c r="J129" s="320"/>
      <c r="K129" s="320">
        <f>'Buildings &amp; Grounds'!$P$44</f>
        <v>0</v>
      </c>
      <c r="L129" s="320"/>
      <c r="M129" s="321">
        <f t="shared" si="61"/>
        <v>0</v>
      </c>
    </row>
    <row r="130" spans="1:13" ht="15.5" x14ac:dyDescent="0.35">
      <c r="A130" s="316"/>
      <c r="B130" s="319" t="s">
        <v>863</v>
      </c>
      <c r="C130" s="320">
        <f>'Buildings &amp; Grounds'!$F$50</f>
        <v>0</v>
      </c>
      <c r="D130" s="320"/>
      <c r="E130" s="320">
        <f>'Buildings &amp; Grounds'!$G$50</f>
        <v>0</v>
      </c>
      <c r="F130" s="320"/>
      <c r="G130" s="320">
        <f>'Buildings &amp; Grounds'!$H$50</f>
        <v>0</v>
      </c>
      <c r="H130" s="320"/>
      <c r="I130" s="320">
        <f>'Buildings &amp; Grounds'!$O$50</f>
        <v>0</v>
      </c>
      <c r="J130" s="320"/>
      <c r="K130" s="320">
        <f>'Buildings &amp; Grounds'!$P$50</f>
        <v>0</v>
      </c>
      <c r="L130" s="320"/>
      <c r="M130" s="321">
        <f t="shared" si="61"/>
        <v>0</v>
      </c>
    </row>
    <row r="131" spans="1:13" ht="16.5" x14ac:dyDescent="0.45">
      <c r="A131" s="316"/>
      <c r="B131" s="322" t="s">
        <v>649</v>
      </c>
      <c r="C131" s="343">
        <f>'Buildings &amp; Grounds'!$F$68</f>
        <v>0</v>
      </c>
      <c r="D131" s="323"/>
      <c r="E131" s="343">
        <f>'Buildings &amp; Grounds'!$G$68</f>
        <v>0</v>
      </c>
      <c r="F131" s="323"/>
      <c r="G131" s="343">
        <f>'Buildings &amp; Grounds'!$H$68</f>
        <v>0</v>
      </c>
      <c r="H131" s="323"/>
      <c r="I131" s="343">
        <f>'Buildings &amp; Grounds'!$O$68</f>
        <v>0</v>
      </c>
      <c r="J131" s="323"/>
      <c r="K131" s="343">
        <f>'Buildings &amp; Grounds'!$P$68</f>
        <v>0</v>
      </c>
      <c r="L131" s="323"/>
      <c r="M131" s="321">
        <f t="shared" si="61"/>
        <v>0</v>
      </c>
    </row>
    <row r="132" spans="1:13" ht="15.5" x14ac:dyDescent="0.35">
      <c r="A132" s="316"/>
      <c r="B132" s="324" t="s">
        <v>648</v>
      </c>
      <c r="C132" s="325">
        <f>SUM(C126:C131)</f>
        <v>0</v>
      </c>
      <c r="D132" s="325"/>
      <c r="E132" s="325">
        <f t="shared" ref="E132" si="62">SUM(E126:E131)</f>
        <v>0</v>
      </c>
      <c r="F132" s="325"/>
      <c r="G132" s="325">
        <f t="shared" ref="G132" si="63">SUM(G126:G131)</f>
        <v>0</v>
      </c>
      <c r="H132" s="325"/>
      <c r="I132" s="325">
        <f t="shared" ref="I132" si="64">SUM(I126:I131)</f>
        <v>0</v>
      </c>
      <c r="J132" s="325"/>
      <c r="K132" s="325">
        <f t="shared" ref="K132" si="65">SUM(K126:K131)</f>
        <v>0</v>
      </c>
      <c r="L132" s="325"/>
      <c r="M132" s="326">
        <f t="shared" si="61"/>
        <v>0</v>
      </c>
    </row>
    <row r="133" spans="1:13" ht="15.5" x14ac:dyDescent="0.35">
      <c r="A133" s="316"/>
      <c r="B133" s="324"/>
      <c r="C133" s="325"/>
      <c r="D133" s="325"/>
      <c r="E133" s="325"/>
      <c r="F133" s="325"/>
      <c r="G133" s="325"/>
      <c r="H133" s="325"/>
      <c r="I133" s="325"/>
      <c r="J133" s="325"/>
      <c r="K133" s="325"/>
      <c r="L133" s="325"/>
      <c r="M133" s="326"/>
    </row>
    <row r="134" spans="1:13" ht="15.5" x14ac:dyDescent="0.35">
      <c r="A134" s="327"/>
      <c r="B134" s="328" t="s">
        <v>647</v>
      </c>
      <c r="C134" s="329"/>
      <c r="D134" s="329"/>
      <c r="E134" s="329"/>
      <c r="F134" s="329"/>
      <c r="G134" s="329"/>
      <c r="H134" s="329"/>
      <c r="I134" s="330"/>
      <c r="J134" s="330"/>
      <c r="K134" s="330"/>
      <c r="L134" s="330"/>
      <c r="M134" s="331"/>
    </row>
    <row r="135" spans="1:13" ht="15.5" x14ac:dyDescent="0.35">
      <c r="A135" s="316"/>
      <c r="B135" s="327" t="s">
        <v>638</v>
      </c>
      <c r="C135" s="320">
        <f>'Buildings &amp; Grounds'!$F$90</f>
        <v>0</v>
      </c>
      <c r="D135" s="320"/>
      <c r="E135" s="320">
        <f>'Buildings &amp; Grounds'!$G$90</f>
        <v>0</v>
      </c>
      <c r="F135" s="320"/>
      <c r="G135" s="320">
        <f>'Buildings &amp; Grounds'!$H$90</f>
        <v>0</v>
      </c>
      <c r="H135" s="320"/>
      <c r="I135" s="320">
        <f>'Buildings &amp; Grounds'!$O$90</f>
        <v>0</v>
      </c>
      <c r="J135" s="320"/>
      <c r="K135" s="320">
        <f>'Buildings &amp; Grounds'!$P$90</f>
        <v>0</v>
      </c>
      <c r="L135" s="320"/>
      <c r="M135" s="321">
        <f t="shared" ref="M135:M139" si="66">IFERROR((K135/G135),0)</f>
        <v>0</v>
      </c>
    </row>
    <row r="136" spans="1:13" ht="15.5" x14ac:dyDescent="0.35">
      <c r="A136" s="316"/>
      <c r="B136" s="327" t="s">
        <v>629</v>
      </c>
      <c r="C136" s="320">
        <f>'Buildings &amp; Grounds'!$F$103</f>
        <v>0</v>
      </c>
      <c r="D136" s="320"/>
      <c r="E136" s="320">
        <f>'Buildings &amp; Grounds'!$G$103</f>
        <v>0</v>
      </c>
      <c r="F136" s="320"/>
      <c r="G136" s="320">
        <f>'Buildings &amp; Grounds'!$H$103</f>
        <v>0</v>
      </c>
      <c r="H136" s="320"/>
      <c r="I136" s="320">
        <f>'Buildings &amp; Grounds'!$O$103</f>
        <v>0</v>
      </c>
      <c r="J136" s="320"/>
      <c r="K136" s="320">
        <f>'Buildings &amp; Grounds'!$P$103</f>
        <v>0</v>
      </c>
      <c r="L136" s="320"/>
      <c r="M136" s="321">
        <f t="shared" si="66"/>
        <v>0</v>
      </c>
    </row>
    <row r="137" spans="1:13" ht="15.5" x14ac:dyDescent="0.35">
      <c r="A137" s="316"/>
      <c r="B137" s="327" t="s">
        <v>616</v>
      </c>
      <c r="C137" s="320">
        <f>'Buildings &amp; Grounds'!$F$118</f>
        <v>0</v>
      </c>
      <c r="D137" s="320"/>
      <c r="E137" s="320">
        <f>'Buildings &amp; Grounds'!$G$118</f>
        <v>0</v>
      </c>
      <c r="F137" s="320"/>
      <c r="G137" s="320">
        <f>'Buildings &amp; Grounds'!$H$118</f>
        <v>0</v>
      </c>
      <c r="H137" s="320"/>
      <c r="I137" s="320">
        <f>'Buildings &amp; Grounds'!$O$118</f>
        <v>0</v>
      </c>
      <c r="J137" s="320"/>
      <c r="K137" s="320">
        <f>'Buildings &amp; Grounds'!$P$118</f>
        <v>0</v>
      </c>
      <c r="L137" s="320"/>
      <c r="M137" s="321">
        <f t="shared" si="66"/>
        <v>0</v>
      </c>
    </row>
    <row r="138" spans="1:13" ht="16.5" x14ac:dyDescent="0.45">
      <c r="A138" s="316"/>
      <c r="B138" s="332" t="s">
        <v>602</v>
      </c>
      <c r="C138" s="343">
        <f>'Buildings &amp; Grounds'!$F$142</f>
        <v>0</v>
      </c>
      <c r="D138" s="323"/>
      <c r="E138" s="343">
        <f>'Buildings &amp; Grounds'!$G$142</f>
        <v>0</v>
      </c>
      <c r="F138" s="323"/>
      <c r="G138" s="343">
        <f>'Buildings &amp; Grounds'!$H$142</f>
        <v>0</v>
      </c>
      <c r="H138" s="323"/>
      <c r="I138" s="343">
        <f>'Buildings &amp; Grounds'!$O$142</f>
        <v>0</v>
      </c>
      <c r="J138" s="323"/>
      <c r="K138" s="343">
        <f>'Buildings &amp; Grounds'!$P$142</f>
        <v>0</v>
      </c>
      <c r="L138" s="323"/>
      <c r="M138" s="321">
        <f t="shared" si="66"/>
        <v>0</v>
      </c>
    </row>
    <row r="139" spans="1:13" ht="16.5" x14ac:dyDescent="0.45">
      <c r="A139" s="316"/>
      <c r="B139" s="335" t="s">
        <v>601</v>
      </c>
      <c r="C139" s="346">
        <f>SUM(C135:C138)</f>
        <v>0</v>
      </c>
      <c r="D139" s="333"/>
      <c r="E139" s="346">
        <f>SUM(E135:E138)</f>
        <v>0</v>
      </c>
      <c r="F139" s="333"/>
      <c r="G139" s="346">
        <f t="shared" ref="G139" si="67">SUM(G135:G138)</f>
        <v>0</v>
      </c>
      <c r="H139" s="333"/>
      <c r="I139" s="346">
        <f t="shared" ref="I139" si="68">SUM(I135:I138)</f>
        <v>0</v>
      </c>
      <c r="J139" s="333"/>
      <c r="K139" s="346">
        <f t="shared" ref="K139" si="69">SUM(K135:K138)</f>
        <v>0</v>
      </c>
      <c r="L139" s="333"/>
      <c r="M139" s="326">
        <f t="shared" si="66"/>
        <v>0</v>
      </c>
    </row>
    <row r="140" spans="1:13" ht="15.5" x14ac:dyDescent="0.35">
      <c r="A140" s="316"/>
      <c r="B140" s="324"/>
      <c r="C140" s="325"/>
      <c r="D140" s="325"/>
      <c r="E140" s="325"/>
      <c r="F140" s="325"/>
      <c r="G140" s="325"/>
      <c r="H140" s="325"/>
      <c r="I140" s="325"/>
      <c r="J140" s="325"/>
      <c r="K140" s="325"/>
      <c r="L140" s="325"/>
      <c r="M140" s="326"/>
    </row>
    <row r="141" spans="1:13" ht="16" thickBot="1" x14ac:dyDescent="0.4">
      <c r="A141" s="334"/>
      <c r="B141" s="335" t="s">
        <v>679</v>
      </c>
      <c r="C141" s="344">
        <f>C132-C139</f>
        <v>0</v>
      </c>
      <c r="D141" s="336"/>
      <c r="E141" s="344">
        <f t="shared" ref="E141" si="70">E132-E139</f>
        <v>0</v>
      </c>
      <c r="F141" s="336"/>
      <c r="G141" s="344">
        <f t="shared" ref="G141" si="71">G132-G139</f>
        <v>0</v>
      </c>
      <c r="H141" s="336"/>
      <c r="I141" s="344">
        <f t="shared" ref="I141" si="72">I132-I139</f>
        <v>0</v>
      </c>
      <c r="J141" s="336"/>
      <c r="K141" s="344">
        <f t="shared" ref="K141" si="73">K132-K139</f>
        <v>0</v>
      </c>
      <c r="L141" s="336"/>
      <c r="M141" s="326">
        <f>IFERROR((K141/G141),0)</f>
        <v>0</v>
      </c>
    </row>
    <row r="142" spans="1:13" ht="16" thickTop="1" x14ac:dyDescent="0.35">
      <c r="A142" s="334"/>
      <c r="B142" s="338"/>
      <c r="C142" s="329"/>
      <c r="D142" s="329"/>
      <c r="E142" s="329"/>
      <c r="F142" s="329"/>
      <c r="G142" s="329"/>
      <c r="H142" s="329"/>
      <c r="I142" s="330"/>
      <c r="J142" s="330"/>
      <c r="K142" s="330"/>
      <c r="L142" s="330"/>
      <c r="M142" s="331"/>
    </row>
    <row r="143" spans="1:13" ht="15.5" x14ac:dyDescent="0.35">
      <c r="A143" s="334"/>
      <c r="B143" s="327" t="s">
        <v>771</v>
      </c>
      <c r="C143" s="325">
        <f>'Buildings &amp; Grounds'!$F$151</f>
        <v>0</v>
      </c>
      <c r="D143" s="325"/>
      <c r="E143" s="325">
        <f>'Buildings &amp; Grounds'!$G$151</f>
        <v>0</v>
      </c>
      <c r="F143" s="325"/>
      <c r="G143" s="325">
        <f>'Buildings &amp; Grounds'!$H$151</f>
        <v>0</v>
      </c>
      <c r="H143" s="325"/>
      <c r="I143" s="325">
        <f>'Buildings &amp; Grounds'!$O$151</f>
        <v>0</v>
      </c>
      <c r="J143" s="325"/>
      <c r="K143" s="325">
        <f>'Buildings &amp; Grounds'!$P$151</f>
        <v>0</v>
      </c>
      <c r="L143" s="325"/>
      <c r="M143" s="326">
        <f t="shared" ref="M143:M144" si="74">IFERROR((K143/G143),0)</f>
        <v>0</v>
      </c>
    </row>
    <row r="144" spans="1:13" ht="16.5" x14ac:dyDescent="0.45">
      <c r="A144" s="334"/>
      <c r="B144" s="332" t="s">
        <v>777</v>
      </c>
      <c r="C144" s="345">
        <f>'Buildings &amp; Grounds'!$F$159</f>
        <v>0</v>
      </c>
      <c r="D144" s="333"/>
      <c r="E144" s="345">
        <f>'Buildings &amp; Grounds'!$G$159</f>
        <v>0</v>
      </c>
      <c r="F144" s="333"/>
      <c r="G144" s="345">
        <f>'Buildings &amp; Grounds'!$H$159</f>
        <v>0</v>
      </c>
      <c r="H144" s="333"/>
      <c r="I144" s="345">
        <f>'Buildings &amp; Grounds'!$O$159</f>
        <v>0</v>
      </c>
      <c r="J144" s="333"/>
      <c r="K144" s="345">
        <f>'Buildings &amp; Grounds'!$P$159</f>
        <v>0</v>
      </c>
      <c r="L144" s="333"/>
      <c r="M144" s="326">
        <f t="shared" si="74"/>
        <v>0</v>
      </c>
    </row>
    <row r="145" spans="1:13" ht="15.5" x14ac:dyDescent="0.35">
      <c r="A145" s="334"/>
      <c r="B145" s="327"/>
      <c r="C145" s="325"/>
      <c r="D145" s="325"/>
      <c r="E145" s="325"/>
      <c r="F145" s="325"/>
      <c r="G145" s="325"/>
      <c r="H145" s="325"/>
      <c r="I145" s="325"/>
      <c r="J145" s="325"/>
      <c r="K145" s="325"/>
      <c r="L145" s="325"/>
      <c r="M145" s="326"/>
    </row>
    <row r="146" spans="1:13" ht="16" thickBot="1" x14ac:dyDescent="0.4">
      <c r="A146" s="334"/>
      <c r="B146" s="335" t="s">
        <v>773</v>
      </c>
      <c r="C146" s="344">
        <f>C141+C143-C144</f>
        <v>0</v>
      </c>
      <c r="D146" s="336"/>
      <c r="E146" s="344">
        <f t="shared" ref="E146" si="75">E141+E143-E144</f>
        <v>0</v>
      </c>
      <c r="F146" s="336"/>
      <c r="G146" s="344">
        <f t="shared" ref="G146" si="76">G141+G143-G144</f>
        <v>0</v>
      </c>
      <c r="H146" s="336"/>
      <c r="I146" s="344">
        <f t="shared" ref="I146" si="77">I141+I143-I144</f>
        <v>0</v>
      </c>
      <c r="J146" s="336"/>
      <c r="K146" s="344">
        <f t="shared" ref="K146" si="78">K141+K143-K144</f>
        <v>0</v>
      </c>
      <c r="L146" s="336"/>
      <c r="M146" s="326">
        <f>IFERROR((K146/G146),0)</f>
        <v>0</v>
      </c>
    </row>
    <row r="147" spans="1:13" ht="15.5" thickTop="1" x14ac:dyDescent="0.35">
      <c r="A147" s="334"/>
      <c r="B147" s="335"/>
      <c r="C147" s="336"/>
      <c r="D147" s="336"/>
      <c r="E147" s="336"/>
      <c r="F147" s="336"/>
      <c r="G147" s="336"/>
      <c r="H147" s="336"/>
      <c r="I147" s="336"/>
      <c r="J147" s="336"/>
      <c r="K147" s="336"/>
      <c r="L147" s="336"/>
      <c r="M147" s="337"/>
    </row>
    <row r="148" spans="1:13" ht="16.5" x14ac:dyDescent="0.45">
      <c r="A148" s="334"/>
      <c r="B148" s="332" t="s">
        <v>841</v>
      </c>
      <c r="C148" s="343">
        <f>'Buildings &amp; Grounds'!$F$164-'Buildings &amp; Grounds'!$F$165</f>
        <v>0</v>
      </c>
      <c r="D148" s="339"/>
      <c r="E148" s="343">
        <f>'Buildings &amp; Grounds'!$G$164-'Buildings &amp; Grounds'!$G$165</f>
        <v>0</v>
      </c>
      <c r="F148" s="339"/>
      <c r="G148" s="343">
        <f>'Buildings &amp; Grounds'!$H$164-'Buildings &amp; Grounds'!$H$165</f>
        <v>0</v>
      </c>
      <c r="H148" s="339"/>
      <c r="I148" s="343">
        <f>'Buildings &amp; Grounds'!$O$164-'Buildings &amp; Grounds'!$O$165</f>
        <v>0</v>
      </c>
      <c r="J148" s="339"/>
      <c r="K148" s="343">
        <f>'Buildings &amp; Grounds'!$P$164-'Buildings &amp; Grounds'!$P$165</f>
        <v>0</v>
      </c>
      <c r="L148" s="339"/>
      <c r="M148" s="321">
        <f>IFERROR((K148/G148),0)</f>
        <v>0</v>
      </c>
    </row>
    <row r="149" spans="1:13" ht="15.5" x14ac:dyDescent="0.35">
      <c r="A149" s="334"/>
      <c r="B149" s="327"/>
      <c r="C149" s="320"/>
      <c r="D149" s="320"/>
      <c r="E149" s="320"/>
      <c r="F149" s="320"/>
      <c r="G149" s="340"/>
      <c r="H149" s="340"/>
      <c r="I149" s="320"/>
      <c r="J149" s="320"/>
      <c r="K149" s="320"/>
      <c r="L149" s="320"/>
      <c r="M149" s="337"/>
    </row>
    <row r="150" spans="1:13" ht="17" thickBot="1" x14ac:dyDescent="0.4">
      <c r="A150" s="334"/>
      <c r="B150" s="342" t="s">
        <v>832</v>
      </c>
      <c r="C150" s="344">
        <f>'Buildings &amp; Grounds'!$F$166</f>
        <v>0</v>
      </c>
      <c r="D150" s="341"/>
      <c r="E150" s="344">
        <f>'Buildings &amp; Grounds'!$G$166</f>
        <v>0</v>
      </c>
      <c r="F150" s="341"/>
      <c r="G150" s="344">
        <f>'Buildings &amp; Grounds'!$H$166</f>
        <v>0</v>
      </c>
      <c r="H150" s="341"/>
      <c r="I150" s="344">
        <f>'Buildings &amp; Grounds'!$O$166</f>
        <v>0</v>
      </c>
      <c r="J150" s="341"/>
      <c r="K150" s="344">
        <f>'Buildings &amp; Grounds'!$P$166</f>
        <v>0</v>
      </c>
      <c r="L150" s="341"/>
      <c r="M150" s="326">
        <f>IFERROR((K150/G150),0)</f>
        <v>0</v>
      </c>
    </row>
    <row r="151" spans="1:13" ht="15.5" thickTop="1" x14ac:dyDescent="0.35">
      <c r="A151" s="334"/>
      <c r="B151" s="335"/>
      <c r="C151" s="336"/>
      <c r="D151" s="336"/>
      <c r="E151" s="336"/>
      <c r="F151" s="336"/>
      <c r="G151" s="336"/>
      <c r="H151" s="336"/>
      <c r="I151" s="336"/>
      <c r="J151" s="336"/>
      <c r="K151" s="336"/>
      <c r="L151" s="336"/>
      <c r="M151" s="337"/>
    </row>
    <row r="152" spans="1:13" x14ac:dyDescent="0.35">
      <c r="A152" s="172"/>
      <c r="B152" s="172"/>
      <c r="C152" s="102"/>
      <c r="D152" s="102"/>
      <c r="E152" s="172"/>
      <c r="F152" s="172"/>
      <c r="G152" s="172"/>
      <c r="H152" s="172"/>
      <c r="I152" s="172"/>
      <c r="J152" s="172"/>
      <c r="K152" s="172"/>
      <c r="L152" s="172"/>
      <c r="M152" s="172"/>
    </row>
    <row r="153" spans="1:13" ht="24.5" x14ac:dyDescent="0.45">
      <c r="A153" s="108"/>
      <c r="B153" s="347" t="str">
        <f>CONCATENATE("Sacred Life &amp; Worship", " ",'Drop Down Options'!$K$6)</f>
        <v>Sacred Life &amp; Worship FY 2026-27</v>
      </c>
      <c r="C153" s="314"/>
      <c r="D153" s="314"/>
      <c r="E153" s="108"/>
      <c r="F153" s="108"/>
      <c r="G153" s="176"/>
      <c r="H153" s="176"/>
      <c r="I153" s="108"/>
      <c r="J153" s="108"/>
      <c r="K153" s="108"/>
      <c r="L153" s="108"/>
      <c r="M153" s="108"/>
    </row>
    <row r="154" spans="1:13" ht="27.5" x14ac:dyDescent="0.35">
      <c r="A154" s="178"/>
      <c r="B154" s="313"/>
      <c r="C154" s="315" t="str">
        <f>CONCATENATE("$FY Ended June 30", " ", 'Drop Down Options'!$K$3)</f>
        <v>$FY Ended June 30 2025</v>
      </c>
      <c r="D154" s="313"/>
      <c r="E154" s="315" t="str">
        <f>CONCATENATE('FY 2026-27 Budget Summary'!$G$9, " ", 'FY 2026-27 Budget Summary'!$G$10, " $ YTD")</f>
        <v>12 Dec 2025 $ YTD</v>
      </c>
      <c r="F154" s="313"/>
      <c r="G154" s="315" t="str">
        <f>CONCATENATE('FY 2026-27 Budget Summary'!$G$9, " ", 'FY 2026-27 Budget Summary'!$G$10, " Annualized YTD")</f>
        <v>12 Dec 2025 Annualized YTD</v>
      </c>
      <c r="H154" s="313"/>
      <c r="I154" s="315" t="str">
        <f>CONCATENATE('Drop Down Options'!$K$6, " ", "Budget")</f>
        <v>FY 2026-27 Budget</v>
      </c>
      <c r="J154" s="313"/>
      <c r="K154" s="315" t="str">
        <f>CONCATENATE("$ Δ from ",'FY 2026-27 Budget Summary'!$G$9," ",'FY 2026-27 Budget Summary'!$G$10," Annualized")</f>
        <v>$ Δ from 12 Dec 2025 Annualized</v>
      </c>
      <c r="L154" s="313"/>
      <c r="M154" s="315" t="str">
        <f>CONCATENATE("% Δ from ",'FY 2026-27 Budget Summary'!$G$9," ",'FY 2026-27 Budget Summary'!$G$10," Annualized")</f>
        <v>% Δ from 12 Dec 2025 Annualized</v>
      </c>
    </row>
    <row r="155" spans="1:13" ht="15.5" x14ac:dyDescent="0.35">
      <c r="A155" s="316"/>
      <c r="B155" s="317" t="s">
        <v>842</v>
      </c>
      <c r="C155" s="318"/>
      <c r="D155" s="318"/>
      <c r="E155" s="318"/>
      <c r="F155" s="318"/>
      <c r="G155" s="318"/>
      <c r="H155" s="318"/>
      <c r="I155" s="318"/>
      <c r="J155" s="318"/>
      <c r="K155" s="318"/>
      <c r="L155" s="318"/>
      <c r="M155" s="318"/>
    </row>
    <row r="156" spans="1:13" ht="15.5" x14ac:dyDescent="0.35">
      <c r="A156" s="316"/>
      <c r="B156" s="319" t="s">
        <v>664</v>
      </c>
      <c r="C156" s="320">
        <f>'Sacred Life &amp; Worship'!$F$17</f>
        <v>0</v>
      </c>
      <c r="D156" s="320"/>
      <c r="E156" s="320">
        <f>'Sacred Life &amp; Worship'!$G$17</f>
        <v>0</v>
      </c>
      <c r="F156" s="320"/>
      <c r="G156" s="320">
        <f>'Sacred Life &amp; Worship'!$H$17</f>
        <v>0</v>
      </c>
      <c r="H156" s="320"/>
      <c r="I156" s="320">
        <f>'Sacred Life &amp; Worship'!$O$17</f>
        <v>0</v>
      </c>
      <c r="J156" s="320"/>
      <c r="K156" s="320">
        <f>'Sacred Life &amp; Worship'!$P$17</f>
        <v>0</v>
      </c>
      <c r="L156" s="320"/>
      <c r="M156" s="321">
        <f t="shared" ref="M156:M162" si="79">IFERROR((K156/G156),0)</f>
        <v>0</v>
      </c>
    </row>
    <row r="157" spans="1:13" ht="15.5" x14ac:dyDescent="0.35">
      <c r="A157" s="316"/>
      <c r="B157" s="319" t="s">
        <v>661</v>
      </c>
      <c r="C157" s="320">
        <f>'Sacred Life &amp; Worship'!$F$25</f>
        <v>0</v>
      </c>
      <c r="D157" s="320"/>
      <c r="E157" s="320">
        <f>'Sacred Life &amp; Worship'!$G$25</f>
        <v>0</v>
      </c>
      <c r="F157" s="320"/>
      <c r="G157" s="320">
        <f>'Sacred Life &amp; Worship'!$H$25</f>
        <v>0</v>
      </c>
      <c r="H157" s="320"/>
      <c r="I157" s="320">
        <f>'Sacred Life &amp; Worship'!$O$25</f>
        <v>0</v>
      </c>
      <c r="J157" s="320"/>
      <c r="K157" s="320">
        <f>'Sacred Life &amp; Worship'!$P$25</f>
        <v>0</v>
      </c>
      <c r="L157" s="320"/>
      <c r="M157" s="321">
        <f t="shared" si="79"/>
        <v>0</v>
      </c>
    </row>
    <row r="158" spans="1:13" ht="15.5" x14ac:dyDescent="0.35">
      <c r="A158" s="316"/>
      <c r="B158" s="319" t="s">
        <v>659</v>
      </c>
      <c r="C158" s="320">
        <f>'Sacred Life &amp; Worship'!$F$31</f>
        <v>0</v>
      </c>
      <c r="D158" s="320"/>
      <c r="E158" s="320">
        <f>'Sacred Life &amp; Worship'!$G$31</f>
        <v>0</v>
      </c>
      <c r="F158" s="320"/>
      <c r="G158" s="320">
        <f>'Sacred Life &amp; Worship'!$H$31</f>
        <v>0</v>
      </c>
      <c r="H158" s="320"/>
      <c r="I158" s="320">
        <f>'Sacred Life &amp; Worship'!$O$31</f>
        <v>0</v>
      </c>
      <c r="J158" s="320"/>
      <c r="K158" s="320">
        <f>'Sacred Life &amp; Worship'!$P$31</f>
        <v>0</v>
      </c>
      <c r="L158" s="320"/>
      <c r="M158" s="321">
        <f t="shared" si="79"/>
        <v>0</v>
      </c>
    </row>
    <row r="159" spans="1:13" ht="15.5" x14ac:dyDescent="0.35">
      <c r="A159" s="316"/>
      <c r="B159" s="319" t="s">
        <v>653</v>
      </c>
      <c r="C159" s="320">
        <f>'Sacred Life &amp; Worship'!$F$44</f>
        <v>0</v>
      </c>
      <c r="D159" s="320"/>
      <c r="E159" s="320">
        <f>'Sacred Life &amp; Worship'!$G$44</f>
        <v>0</v>
      </c>
      <c r="F159" s="320"/>
      <c r="G159" s="320">
        <f>'Sacred Life &amp; Worship'!$H$44</f>
        <v>0</v>
      </c>
      <c r="H159" s="320"/>
      <c r="I159" s="320">
        <f>'Sacred Life &amp; Worship'!$O$44</f>
        <v>0</v>
      </c>
      <c r="J159" s="320"/>
      <c r="K159" s="320">
        <f>'Sacred Life &amp; Worship'!$P$44</f>
        <v>0</v>
      </c>
      <c r="L159" s="320"/>
      <c r="M159" s="321">
        <f t="shared" si="79"/>
        <v>0</v>
      </c>
    </row>
    <row r="160" spans="1:13" ht="15.5" x14ac:dyDescent="0.35">
      <c r="A160" s="316"/>
      <c r="B160" s="319" t="s">
        <v>863</v>
      </c>
      <c r="C160" s="320">
        <f>'Sacred Life &amp; Worship'!$F$50</f>
        <v>0</v>
      </c>
      <c r="D160" s="320"/>
      <c r="E160" s="320">
        <f>'Sacred Life &amp; Worship'!$G$50</f>
        <v>0</v>
      </c>
      <c r="F160" s="320"/>
      <c r="G160" s="320">
        <f>'Sacred Life &amp; Worship'!$H$50</f>
        <v>0</v>
      </c>
      <c r="H160" s="320"/>
      <c r="I160" s="320">
        <f>'Sacred Life &amp; Worship'!$O$50</f>
        <v>0</v>
      </c>
      <c r="J160" s="320"/>
      <c r="K160" s="320">
        <f>'Sacred Life &amp; Worship'!$P$50</f>
        <v>0</v>
      </c>
      <c r="L160" s="320"/>
      <c r="M160" s="321">
        <f t="shared" si="79"/>
        <v>0</v>
      </c>
    </row>
    <row r="161" spans="1:13" ht="16.5" x14ac:dyDescent="0.45">
      <c r="A161" s="316"/>
      <c r="B161" s="322" t="s">
        <v>649</v>
      </c>
      <c r="C161" s="343">
        <f>'Sacred Life &amp; Worship'!$F$68</f>
        <v>0</v>
      </c>
      <c r="D161" s="323"/>
      <c r="E161" s="343">
        <f>'Sacred Life &amp; Worship'!$G$68</f>
        <v>0</v>
      </c>
      <c r="F161" s="323"/>
      <c r="G161" s="343">
        <f>'Sacred Life &amp; Worship'!$H$68</f>
        <v>0</v>
      </c>
      <c r="H161" s="323"/>
      <c r="I161" s="343">
        <f>'Sacred Life &amp; Worship'!$O$68</f>
        <v>0</v>
      </c>
      <c r="J161" s="323"/>
      <c r="K161" s="343">
        <f>'Sacred Life &amp; Worship'!$P$68</f>
        <v>0</v>
      </c>
      <c r="L161" s="323"/>
      <c r="M161" s="321">
        <f t="shared" si="79"/>
        <v>0</v>
      </c>
    </row>
    <row r="162" spans="1:13" ht="15.5" x14ac:dyDescent="0.35">
      <c r="A162" s="316"/>
      <c r="B162" s="324" t="s">
        <v>648</v>
      </c>
      <c r="C162" s="325">
        <f>SUM(C156:C161)</f>
        <v>0</v>
      </c>
      <c r="D162" s="325"/>
      <c r="E162" s="325">
        <f t="shared" ref="E162" si="80">SUM(E156:E161)</f>
        <v>0</v>
      </c>
      <c r="F162" s="325"/>
      <c r="G162" s="325">
        <f t="shared" ref="G162" si="81">SUM(G156:G161)</f>
        <v>0</v>
      </c>
      <c r="H162" s="325"/>
      <c r="I162" s="325">
        <f t="shared" ref="I162" si="82">SUM(I156:I161)</f>
        <v>0</v>
      </c>
      <c r="J162" s="325"/>
      <c r="K162" s="325">
        <f t="shared" ref="K162" si="83">SUM(K156:K161)</f>
        <v>0</v>
      </c>
      <c r="L162" s="325"/>
      <c r="M162" s="326">
        <f t="shared" si="79"/>
        <v>0</v>
      </c>
    </row>
    <row r="163" spans="1:13" ht="15.5" x14ac:dyDescent="0.35">
      <c r="A163" s="316"/>
      <c r="B163" s="324"/>
      <c r="C163" s="325"/>
      <c r="D163" s="325"/>
      <c r="E163" s="325"/>
      <c r="F163" s="325"/>
      <c r="G163" s="325"/>
      <c r="H163" s="325"/>
      <c r="I163" s="325"/>
      <c r="J163" s="325"/>
      <c r="K163" s="325"/>
      <c r="L163" s="325"/>
      <c r="M163" s="326"/>
    </row>
    <row r="164" spans="1:13" ht="15.5" x14ac:dyDescent="0.35">
      <c r="A164" s="327"/>
      <c r="B164" s="328" t="s">
        <v>647</v>
      </c>
      <c r="C164" s="329"/>
      <c r="D164" s="329"/>
      <c r="E164" s="329"/>
      <c r="F164" s="329"/>
      <c r="G164" s="329"/>
      <c r="H164" s="329"/>
      <c r="I164" s="330"/>
      <c r="J164" s="330"/>
      <c r="K164" s="330"/>
      <c r="L164" s="330"/>
      <c r="M164" s="331"/>
    </row>
    <row r="165" spans="1:13" ht="15.5" x14ac:dyDescent="0.35">
      <c r="A165" s="316"/>
      <c r="B165" s="327" t="s">
        <v>638</v>
      </c>
      <c r="C165" s="320">
        <f>'Sacred Life &amp; Worship'!$F$90</f>
        <v>0</v>
      </c>
      <c r="D165" s="320"/>
      <c r="E165" s="320">
        <f>'Sacred Life &amp; Worship'!$G$90</f>
        <v>0</v>
      </c>
      <c r="F165" s="320"/>
      <c r="G165" s="320">
        <f>'Sacred Life &amp; Worship'!$H$90</f>
        <v>0</v>
      </c>
      <c r="H165" s="320"/>
      <c r="I165" s="320">
        <f>'Sacred Life &amp; Worship'!$O$90</f>
        <v>0</v>
      </c>
      <c r="J165" s="320"/>
      <c r="K165" s="320">
        <f>'Sacred Life &amp; Worship'!$P$90</f>
        <v>0</v>
      </c>
      <c r="L165" s="320"/>
      <c r="M165" s="321">
        <f t="shared" ref="M165:M169" si="84">IFERROR((K165/G165),0)</f>
        <v>0</v>
      </c>
    </row>
    <row r="166" spans="1:13" ht="15.5" x14ac:dyDescent="0.35">
      <c r="A166" s="316"/>
      <c r="B166" s="327" t="s">
        <v>629</v>
      </c>
      <c r="C166" s="320">
        <f>'Sacred Life &amp; Worship'!$F$103</f>
        <v>0</v>
      </c>
      <c r="D166" s="320"/>
      <c r="E166" s="320">
        <f>'Sacred Life &amp; Worship'!$G$103</f>
        <v>0</v>
      </c>
      <c r="F166" s="320"/>
      <c r="G166" s="320">
        <f>'Sacred Life &amp; Worship'!$H$103</f>
        <v>0</v>
      </c>
      <c r="H166" s="320"/>
      <c r="I166" s="320">
        <f>'Sacred Life &amp; Worship'!$O$103</f>
        <v>0</v>
      </c>
      <c r="J166" s="320"/>
      <c r="K166" s="320">
        <f>'Sacred Life &amp; Worship'!$P$103</f>
        <v>0</v>
      </c>
      <c r="L166" s="320"/>
      <c r="M166" s="321">
        <f t="shared" si="84"/>
        <v>0</v>
      </c>
    </row>
    <row r="167" spans="1:13" ht="15.5" x14ac:dyDescent="0.35">
      <c r="A167" s="316"/>
      <c r="B167" s="327" t="s">
        <v>616</v>
      </c>
      <c r="C167" s="320">
        <f>'Sacred Life &amp; Worship'!$F$118</f>
        <v>0</v>
      </c>
      <c r="D167" s="320"/>
      <c r="E167" s="320">
        <f>'Sacred Life &amp; Worship'!$G$118</f>
        <v>0</v>
      </c>
      <c r="F167" s="320"/>
      <c r="G167" s="320">
        <f>'Sacred Life &amp; Worship'!$H$118</f>
        <v>0</v>
      </c>
      <c r="H167" s="320"/>
      <c r="I167" s="320">
        <f>'Sacred Life &amp; Worship'!$O$118</f>
        <v>0</v>
      </c>
      <c r="J167" s="320"/>
      <c r="K167" s="320">
        <f>'Sacred Life &amp; Worship'!$P$118</f>
        <v>0</v>
      </c>
      <c r="L167" s="320"/>
      <c r="M167" s="321">
        <f t="shared" si="84"/>
        <v>0</v>
      </c>
    </row>
    <row r="168" spans="1:13" ht="16.5" x14ac:dyDescent="0.45">
      <c r="A168" s="316"/>
      <c r="B168" s="332" t="s">
        <v>602</v>
      </c>
      <c r="C168" s="343">
        <f>'Sacred Life &amp; Worship'!$F$142</f>
        <v>0</v>
      </c>
      <c r="D168" s="323"/>
      <c r="E168" s="343">
        <f>'Sacred Life &amp; Worship'!$G$142</f>
        <v>0</v>
      </c>
      <c r="F168" s="323"/>
      <c r="G168" s="343">
        <f>'Sacred Life &amp; Worship'!$H$142</f>
        <v>0</v>
      </c>
      <c r="H168" s="323"/>
      <c r="I168" s="343">
        <f>'Sacred Life &amp; Worship'!$O$142</f>
        <v>0</v>
      </c>
      <c r="J168" s="323"/>
      <c r="K168" s="343">
        <f>'Sacred Life &amp; Worship'!$P$142</f>
        <v>0</v>
      </c>
      <c r="L168" s="323"/>
      <c r="M168" s="321">
        <f t="shared" si="84"/>
        <v>0</v>
      </c>
    </row>
    <row r="169" spans="1:13" ht="16.5" x14ac:dyDescent="0.45">
      <c r="A169" s="316"/>
      <c r="B169" s="335" t="s">
        <v>601</v>
      </c>
      <c r="C169" s="346">
        <f>SUM(C165:C168)</f>
        <v>0</v>
      </c>
      <c r="D169" s="333"/>
      <c r="E169" s="346">
        <f>SUM(E165:E168)</f>
        <v>0</v>
      </c>
      <c r="F169" s="333"/>
      <c r="G169" s="346">
        <f t="shared" ref="G169" si="85">SUM(G165:G168)</f>
        <v>0</v>
      </c>
      <c r="H169" s="333"/>
      <c r="I169" s="346">
        <f t="shared" ref="I169" si="86">SUM(I165:I168)</f>
        <v>0</v>
      </c>
      <c r="J169" s="333"/>
      <c r="K169" s="346">
        <f t="shared" ref="K169" si="87">SUM(K165:K168)</f>
        <v>0</v>
      </c>
      <c r="L169" s="333"/>
      <c r="M169" s="326">
        <f t="shared" si="84"/>
        <v>0</v>
      </c>
    </row>
    <row r="170" spans="1:13" ht="15.5" x14ac:dyDescent="0.35">
      <c r="A170" s="316"/>
      <c r="B170" s="324"/>
      <c r="C170" s="325"/>
      <c r="D170" s="325"/>
      <c r="E170" s="325"/>
      <c r="F170" s="325"/>
      <c r="G170" s="325"/>
      <c r="H170" s="325"/>
      <c r="I170" s="325"/>
      <c r="J170" s="325"/>
      <c r="K170" s="325"/>
      <c r="L170" s="325"/>
      <c r="M170" s="326"/>
    </row>
    <row r="171" spans="1:13" ht="16" thickBot="1" x14ac:dyDescent="0.4">
      <c r="A171" s="334"/>
      <c r="B171" s="335" t="s">
        <v>679</v>
      </c>
      <c r="C171" s="344">
        <f>C162-C169</f>
        <v>0</v>
      </c>
      <c r="D171" s="336"/>
      <c r="E171" s="344">
        <f t="shared" ref="E171" si="88">E162-E169</f>
        <v>0</v>
      </c>
      <c r="F171" s="336"/>
      <c r="G171" s="344">
        <f t="shared" ref="G171" si="89">G162-G169</f>
        <v>0</v>
      </c>
      <c r="H171" s="336"/>
      <c r="I171" s="344">
        <f t="shared" ref="I171" si="90">I162-I169</f>
        <v>0</v>
      </c>
      <c r="J171" s="336"/>
      <c r="K171" s="344">
        <f t="shared" ref="K171" si="91">K162-K169</f>
        <v>0</v>
      </c>
      <c r="L171" s="336"/>
      <c r="M171" s="326">
        <f>IFERROR((K171/G171),0)</f>
        <v>0</v>
      </c>
    </row>
    <row r="172" spans="1:13" ht="16" thickTop="1" x14ac:dyDescent="0.35">
      <c r="A172" s="334"/>
      <c r="B172" s="338"/>
      <c r="C172" s="329"/>
      <c r="D172" s="329"/>
      <c r="E172" s="329"/>
      <c r="F172" s="329"/>
      <c r="G172" s="329"/>
      <c r="H172" s="329"/>
      <c r="I172" s="330"/>
      <c r="J172" s="330"/>
      <c r="K172" s="330"/>
      <c r="L172" s="330"/>
      <c r="M172" s="331"/>
    </row>
    <row r="173" spans="1:13" ht="15.5" x14ac:dyDescent="0.35">
      <c r="A173" s="334"/>
      <c r="B173" s="327" t="s">
        <v>771</v>
      </c>
      <c r="C173" s="325">
        <f>'Sacred Life &amp; Worship'!$F$151</f>
        <v>0</v>
      </c>
      <c r="D173" s="325"/>
      <c r="E173" s="325">
        <f>'Sacred Life &amp; Worship'!$G$151</f>
        <v>0</v>
      </c>
      <c r="F173" s="325"/>
      <c r="G173" s="325">
        <f>'Sacred Life &amp; Worship'!$H$151</f>
        <v>0</v>
      </c>
      <c r="H173" s="325"/>
      <c r="I173" s="325">
        <f>'Sacred Life &amp; Worship'!$O$151</f>
        <v>0</v>
      </c>
      <c r="J173" s="325"/>
      <c r="K173" s="325">
        <f>'Sacred Life &amp; Worship'!$P$151</f>
        <v>0</v>
      </c>
      <c r="L173" s="325"/>
      <c r="M173" s="326">
        <f t="shared" ref="M173:M174" si="92">IFERROR((K173/G173),0)</f>
        <v>0</v>
      </c>
    </row>
    <row r="174" spans="1:13" ht="16.5" x14ac:dyDescent="0.45">
      <c r="A174" s="334"/>
      <c r="B174" s="332" t="s">
        <v>777</v>
      </c>
      <c r="C174" s="345">
        <f>'Sacred Life &amp; Worship'!$F$159</f>
        <v>0</v>
      </c>
      <c r="D174" s="333"/>
      <c r="E174" s="345">
        <f>'Sacred Life &amp; Worship'!$G$159</f>
        <v>0</v>
      </c>
      <c r="F174" s="333"/>
      <c r="G174" s="345">
        <f>'Sacred Life &amp; Worship'!$H$159</f>
        <v>0</v>
      </c>
      <c r="H174" s="333"/>
      <c r="I174" s="345">
        <f>'Sacred Life &amp; Worship'!$O$159</f>
        <v>0</v>
      </c>
      <c r="J174" s="333"/>
      <c r="K174" s="345">
        <f>'Sacred Life &amp; Worship'!$P$159</f>
        <v>0</v>
      </c>
      <c r="L174" s="333"/>
      <c r="M174" s="326">
        <f t="shared" si="92"/>
        <v>0</v>
      </c>
    </row>
    <row r="175" spans="1:13" ht="15.5" x14ac:dyDescent="0.35">
      <c r="A175" s="334"/>
      <c r="B175" s="327"/>
      <c r="C175" s="325"/>
      <c r="D175" s="325"/>
      <c r="E175" s="325"/>
      <c r="F175" s="325"/>
      <c r="G175" s="325"/>
      <c r="H175" s="325"/>
      <c r="I175" s="325"/>
      <c r="J175" s="325"/>
      <c r="K175" s="325"/>
      <c r="L175" s="325"/>
      <c r="M175" s="326"/>
    </row>
    <row r="176" spans="1:13" ht="16" thickBot="1" x14ac:dyDescent="0.4">
      <c r="A176" s="334"/>
      <c r="B176" s="335" t="s">
        <v>773</v>
      </c>
      <c r="C176" s="344">
        <f>C171+C173-C174</f>
        <v>0</v>
      </c>
      <c r="D176" s="336"/>
      <c r="E176" s="344">
        <f t="shared" ref="E176" si="93">E171+E173-E174</f>
        <v>0</v>
      </c>
      <c r="F176" s="336"/>
      <c r="G176" s="344">
        <f t="shared" ref="G176" si="94">G171+G173-G174</f>
        <v>0</v>
      </c>
      <c r="H176" s="336"/>
      <c r="I176" s="344">
        <f t="shared" ref="I176" si="95">I171+I173-I174</f>
        <v>0</v>
      </c>
      <c r="J176" s="336"/>
      <c r="K176" s="344">
        <f t="shared" ref="K176" si="96">K171+K173-K174</f>
        <v>0</v>
      </c>
      <c r="L176" s="336"/>
      <c r="M176" s="326">
        <f>IFERROR((K176/G176),0)</f>
        <v>0</v>
      </c>
    </row>
    <row r="177" spans="1:14" ht="15.5" thickTop="1" x14ac:dyDescent="0.35">
      <c r="A177" s="334"/>
      <c r="B177" s="335"/>
      <c r="C177" s="336"/>
      <c r="D177" s="336"/>
      <c r="E177" s="336"/>
      <c r="F177" s="336"/>
      <c r="G177" s="336"/>
      <c r="H177" s="336"/>
      <c r="I177" s="336"/>
      <c r="J177" s="336"/>
      <c r="K177" s="336"/>
      <c r="L177" s="336"/>
      <c r="M177" s="337"/>
    </row>
    <row r="178" spans="1:14" ht="16.5" x14ac:dyDescent="0.45">
      <c r="A178" s="334"/>
      <c r="B178" s="332" t="s">
        <v>841</v>
      </c>
      <c r="C178" s="343">
        <f>'Sacred Life &amp; Worship'!$F$164-'Sacred Life &amp; Worship'!$F$165</f>
        <v>0</v>
      </c>
      <c r="D178" s="339"/>
      <c r="E178" s="343">
        <f>'Sacred Life &amp; Worship'!$G$164-'Sacred Life &amp; Worship'!$G$165</f>
        <v>0</v>
      </c>
      <c r="F178" s="339"/>
      <c r="G178" s="343">
        <f>'Sacred Life &amp; Worship'!$H$164-'Sacred Life &amp; Worship'!$H$165</f>
        <v>0</v>
      </c>
      <c r="H178" s="339"/>
      <c r="I178" s="343">
        <f>'Sacred Life &amp; Worship'!$O$164-'Sacred Life &amp; Worship'!$O$165</f>
        <v>0</v>
      </c>
      <c r="J178" s="339"/>
      <c r="K178" s="343">
        <f>'Sacred Life &amp; Worship'!$P$164-'Sacred Life &amp; Worship'!$P$165</f>
        <v>0</v>
      </c>
      <c r="L178" s="339"/>
      <c r="M178" s="321">
        <f>IFERROR((K178/G178),0)</f>
        <v>0</v>
      </c>
    </row>
    <row r="179" spans="1:14" ht="15.5" x14ac:dyDescent="0.35">
      <c r="A179" s="334"/>
      <c r="B179" s="327"/>
      <c r="C179" s="320"/>
      <c r="D179" s="320"/>
      <c r="E179" s="320"/>
      <c r="F179" s="320"/>
      <c r="G179" s="340"/>
      <c r="H179" s="340"/>
      <c r="I179" s="320"/>
      <c r="J179" s="320"/>
      <c r="K179" s="320"/>
      <c r="L179" s="320"/>
      <c r="M179" s="337"/>
    </row>
    <row r="180" spans="1:14" ht="17" thickBot="1" x14ac:dyDescent="0.4">
      <c r="A180" s="334"/>
      <c r="B180" s="342" t="s">
        <v>832</v>
      </c>
      <c r="C180" s="344">
        <f>'Sacred Life &amp; Worship'!$F$166</f>
        <v>0</v>
      </c>
      <c r="D180" s="341"/>
      <c r="E180" s="344">
        <f>'Sacred Life &amp; Worship'!$G$166</f>
        <v>0</v>
      </c>
      <c r="F180" s="341"/>
      <c r="G180" s="344">
        <f>'Sacred Life &amp; Worship'!$H$166</f>
        <v>0</v>
      </c>
      <c r="H180" s="341"/>
      <c r="I180" s="344">
        <f>'Sacred Life &amp; Worship'!$O$166</f>
        <v>0</v>
      </c>
      <c r="J180" s="341"/>
      <c r="K180" s="344">
        <f>'Sacred Life &amp; Worship'!$P$166</f>
        <v>0</v>
      </c>
      <c r="L180" s="341"/>
      <c r="M180" s="326">
        <f>IFERROR((K180/G180),0)</f>
        <v>0</v>
      </c>
    </row>
    <row r="181" spans="1:14" ht="15.5" thickTop="1" x14ac:dyDescent="0.35">
      <c r="A181" s="334"/>
      <c r="B181" s="335"/>
      <c r="C181" s="336"/>
      <c r="D181" s="336"/>
      <c r="E181" s="336"/>
      <c r="F181" s="336"/>
      <c r="G181" s="336"/>
      <c r="H181" s="336"/>
      <c r="I181" s="336"/>
      <c r="J181" s="336"/>
      <c r="K181" s="336"/>
      <c r="L181" s="336"/>
      <c r="M181" s="337"/>
    </row>
    <row r="182" spans="1:14" x14ac:dyDescent="0.35">
      <c r="A182" s="172"/>
      <c r="B182" s="172"/>
      <c r="C182" s="102"/>
      <c r="D182" s="102"/>
      <c r="E182" s="172"/>
      <c r="F182" s="172"/>
      <c r="G182" s="172"/>
      <c r="H182" s="172"/>
      <c r="I182" s="172"/>
      <c r="J182" s="172"/>
      <c r="K182" s="172"/>
      <c r="L182" s="172"/>
      <c r="M182" s="172"/>
      <c r="N182" s="172"/>
    </row>
    <row r="183" spans="1:14" ht="24.5" x14ac:dyDescent="0.45">
      <c r="A183" s="108"/>
      <c r="B183" s="347" t="str">
        <f>CONCATENATE("Christian Formation", " ",'Drop Down Options'!$K$6)</f>
        <v>Christian Formation FY 2026-27</v>
      </c>
      <c r="C183" s="314"/>
      <c r="D183" s="314"/>
      <c r="E183" s="108"/>
      <c r="F183" s="108"/>
      <c r="G183" s="176"/>
      <c r="H183" s="176"/>
      <c r="I183" s="108"/>
      <c r="J183" s="108"/>
      <c r="K183" s="108"/>
      <c r="L183" s="108"/>
      <c r="M183" s="108"/>
      <c r="N183" s="108"/>
    </row>
    <row r="184" spans="1:14" ht="27.5" x14ac:dyDescent="0.35">
      <c r="A184" s="178"/>
      <c r="B184" s="313"/>
      <c r="C184" s="315" t="str">
        <f>CONCATENATE("$FY Ended June 30", " ", 'Drop Down Options'!$K$3)</f>
        <v>$FY Ended June 30 2025</v>
      </c>
      <c r="D184" s="313"/>
      <c r="E184" s="315" t="str">
        <f>CONCATENATE('FY 2026-27 Budget Summary'!$G$9, " ", 'FY 2026-27 Budget Summary'!$G$10, " $ YTD")</f>
        <v>12 Dec 2025 $ YTD</v>
      </c>
      <c r="F184" s="313"/>
      <c r="G184" s="315" t="str">
        <f>CONCATENATE('FY 2026-27 Budget Summary'!$G$9, " ", 'FY 2026-27 Budget Summary'!$G$10, " Annualized YTD")</f>
        <v>12 Dec 2025 Annualized YTD</v>
      </c>
      <c r="H184" s="313"/>
      <c r="I184" s="315" t="str">
        <f>CONCATENATE('Drop Down Options'!$K$6, " ", "Budget")</f>
        <v>FY 2026-27 Budget</v>
      </c>
      <c r="J184" s="313"/>
      <c r="K184" s="315" t="str">
        <f>CONCATENATE("$ Δ from ",'FY 2026-27 Budget Summary'!$G$9," ",'FY 2026-27 Budget Summary'!$G$10," Annualized")</f>
        <v>$ Δ from 12 Dec 2025 Annualized</v>
      </c>
      <c r="L184" s="313"/>
      <c r="M184" s="315" t="str">
        <f>CONCATENATE("% Δ from ",'FY 2026-27 Budget Summary'!$G$9," ",'FY 2026-27 Budget Summary'!$G$10," Annualized")</f>
        <v>% Δ from 12 Dec 2025 Annualized</v>
      </c>
      <c r="N184" s="178"/>
    </row>
    <row r="185" spans="1:14" ht="15.5" x14ac:dyDescent="0.35">
      <c r="A185" s="316"/>
      <c r="B185" s="317" t="s">
        <v>842</v>
      </c>
      <c r="C185" s="318"/>
      <c r="D185" s="318"/>
      <c r="E185" s="318"/>
      <c r="F185" s="318"/>
      <c r="G185" s="318"/>
      <c r="H185" s="318"/>
      <c r="I185" s="318"/>
      <c r="J185" s="318"/>
      <c r="K185" s="318"/>
      <c r="L185" s="318"/>
      <c r="M185" s="318"/>
      <c r="N185" s="316"/>
    </row>
    <row r="186" spans="1:14" ht="15.5" x14ac:dyDescent="0.35">
      <c r="A186" s="316"/>
      <c r="B186" s="319" t="s">
        <v>664</v>
      </c>
      <c r="C186" s="320">
        <f>'Christian Formation'!$F$17</f>
        <v>0</v>
      </c>
      <c r="D186" s="320"/>
      <c r="E186" s="320">
        <f>'Christian Formation'!$G$17</f>
        <v>0</v>
      </c>
      <c r="F186" s="320"/>
      <c r="G186" s="320">
        <f>'Christian Formation'!$H$17</f>
        <v>0</v>
      </c>
      <c r="H186" s="320"/>
      <c r="I186" s="320">
        <f>'Christian Formation'!$O$17</f>
        <v>0</v>
      </c>
      <c r="J186" s="320"/>
      <c r="K186" s="320">
        <f>'Christian Formation'!$P$17</f>
        <v>0</v>
      </c>
      <c r="L186" s="320"/>
      <c r="M186" s="321">
        <f t="shared" ref="M186:M192" si="97">IFERROR((K186/G186),0)</f>
        <v>0</v>
      </c>
      <c r="N186" s="316"/>
    </row>
    <row r="187" spans="1:14" ht="15.5" x14ac:dyDescent="0.35">
      <c r="A187" s="316"/>
      <c r="B187" s="319" t="s">
        <v>661</v>
      </c>
      <c r="C187" s="320">
        <f>'Christian Formation'!$F$25</f>
        <v>0</v>
      </c>
      <c r="D187" s="320"/>
      <c r="E187" s="320">
        <f>'Christian Formation'!$G$25</f>
        <v>0</v>
      </c>
      <c r="F187" s="320"/>
      <c r="G187" s="320">
        <f>'Christian Formation'!$H$25</f>
        <v>0</v>
      </c>
      <c r="H187" s="320"/>
      <c r="I187" s="320">
        <f>'Christian Formation'!$O$25</f>
        <v>0</v>
      </c>
      <c r="J187" s="320"/>
      <c r="K187" s="320">
        <f>'Christian Formation'!$P$25</f>
        <v>0</v>
      </c>
      <c r="L187" s="320"/>
      <c r="M187" s="321">
        <f t="shared" si="97"/>
        <v>0</v>
      </c>
      <c r="N187" s="316"/>
    </row>
    <row r="188" spans="1:14" ht="15.5" x14ac:dyDescent="0.35">
      <c r="A188" s="316"/>
      <c r="B188" s="319" t="s">
        <v>659</v>
      </c>
      <c r="C188" s="320">
        <f>'Christian Formation'!$F$31</f>
        <v>0</v>
      </c>
      <c r="D188" s="320"/>
      <c r="E188" s="320">
        <f>'Christian Formation'!$G$31</f>
        <v>0</v>
      </c>
      <c r="F188" s="320"/>
      <c r="G188" s="320">
        <f>'Christian Formation'!$H$31</f>
        <v>0</v>
      </c>
      <c r="H188" s="320"/>
      <c r="I188" s="320">
        <f>'Christian Formation'!$O$31</f>
        <v>0</v>
      </c>
      <c r="J188" s="320"/>
      <c r="K188" s="320">
        <f>'Christian Formation'!$P$31</f>
        <v>0</v>
      </c>
      <c r="L188" s="320"/>
      <c r="M188" s="321">
        <f t="shared" si="97"/>
        <v>0</v>
      </c>
      <c r="N188" s="316"/>
    </row>
    <row r="189" spans="1:14" ht="15.5" x14ac:dyDescent="0.35">
      <c r="A189" s="316"/>
      <c r="B189" s="319" t="s">
        <v>653</v>
      </c>
      <c r="C189" s="320">
        <f>'Christian Formation'!$F$44</f>
        <v>0</v>
      </c>
      <c r="D189" s="320"/>
      <c r="E189" s="320">
        <f>'Christian Formation'!$G$44</f>
        <v>0</v>
      </c>
      <c r="F189" s="320"/>
      <c r="G189" s="320">
        <f>'Christian Formation'!$H$44</f>
        <v>0</v>
      </c>
      <c r="H189" s="320"/>
      <c r="I189" s="320">
        <f>'Christian Formation'!$O$44</f>
        <v>0</v>
      </c>
      <c r="J189" s="320"/>
      <c r="K189" s="320">
        <f>'Christian Formation'!$P$44</f>
        <v>0</v>
      </c>
      <c r="L189" s="320"/>
      <c r="M189" s="321">
        <f t="shared" si="97"/>
        <v>0</v>
      </c>
      <c r="N189" s="316"/>
    </row>
    <row r="190" spans="1:14" ht="15.5" x14ac:dyDescent="0.35">
      <c r="A190" s="316"/>
      <c r="B190" s="319" t="s">
        <v>863</v>
      </c>
      <c r="C190" s="320">
        <f>'Christian Formation'!$F$50</f>
        <v>0</v>
      </c>
      <c r="D190" s="320"/>
      <c r="E190" s="320">
        <f>'Christian Formation'!$G$50</f>
        <v>0</v>
      </c>
      <c r="F190" s="320"/>
      <c r="G190" s="320">
        <f>'Christian Formation'!$H$50</f>
        <v>0</v>
      </c>
      <c r="H190" s="320"/>
      <c r="I190" s="320">
        <f>'Christian Formation'!$O$50</f>
        <v>0</v>
      </c>
      <c r="J190" s="320"/>
      <c r="K190" s="320">
        <f>'Christian Formation'!$P$50</f>
        <v>0</v>
      </c>
      <c r="L190" s="320"/>
      <c r="M190" s="321">
        <f t="shared" si="97"/>
        <v>0</v>
      </c>
      <c r="N190" s="316"/>
    </row>
    <row r="191" spans="1:14" ht="16.5" x14ac:dyDescent="0.45">
      <c r="A191" s="316"/>
      <c r="B191" s="322" t="s">
        <v>649</v>
      </c>
      <c r="C191" s="343">
        <f>'Christian Formation'!$F$68</f>
        <v>0</v>
      </c>
      <c r="D191" s="323"/>
      <c r="E191" s="343">
        <f>'Christian Formation'!$G$68</f>
        <v>0</v>
      </c>
      <c r="F191" s="323"/>
      <c r="G191" s="343">
        <f>'Christian Formation'!$H$68</f>
        <v>0</v>
      </c>
      <c r="H191" s="323"/>
      <c r="I191" s="343">
        <f>'Christian Formation'!$O$68</f>
        <v>0</v>
      </c>
      <c r="J191" s="323"/>
      <c r="K191" s="343">
        <f>'Christian Formation'!$P$68</f>
        <v>0</v>
      </c>
      <c r="L191" s="323"/>
      <c r="M191" s="321">
        <f t="shared" si="97"/>
        <v>0</v>
      </c>
      <c r="N191" s="316"/>
    </row>
    <row r="192" spans="1:14" ht="15.5" x14ac:dyDescent="0.35">
      <c r="A192" s="316"/>
      <c r="B192" s="324" t="s">
        <v>648</v>
      </c>
      <c r="C192" s="325">
        <f>SUM(C186:C191)</f>
        <v>0</v>
      </c>
      <c r="D192" s="325"/>
      <c r="E192" s="325">
        <f t="shared" ref="E192" si="98">SUM(E186:E191)</f>
        <v>0</v>
      </c>
      <c r="F192" s="325"/>
      <c r="G192" s="325">
        <f t="shared" ref="G192" si="99">SUM(G186:G191)</f>
        <v>0</v>
      </c>
      <c r="H192" s="325"/>
      <c r="I192" s="325">
        <f t="shared" ref="I192" si="100">SUM(I186:I191)</f>
        <v>0</v>
      </c>
      <c r="J192" s="325"/>
      <c r="K192" s="325">
        <f t="shared" ref="K192" si="101">SUM(K186:K191)</f>
        <v>0</v>
      </c>
      <c r="L192" s="325"/>
      <c r="M192" s="326">
        <f t="shared" si="97"/>
        <v>0</v>
      </c>
      <c r="N192" s="316"/>
    </row>
    <row r="193" spans="1:14" ht="15.5" x14ac:dyDescent="0.35">
      <c r="A193" s="316"/>
      <c r="B193" s="324"/>
      <c r="C193" s="325"/>
      <c r="D193" s="325"/>
      <c r="E193" s="325"/>
      <c r="F193" s="325"/>
      <c r="G193" s="325"/>
      <c r="H193" s="325"/>
      <c r="I193" s="325"/>
      <c r="J193" s="325"/>
      <c r="K193" s="325"/>
      <c r="L193" s="325"/>
      <c r="M193" s="326"/>
      <c r="N193" s="316"/>
    </row>
    <row r="194" spans="1:14" ht="15.5" x14ac:dyDescent="0.35">
      <c r="A194" s="327"/>
      <c r="B194" s="328" t="s">
        <v>647</v>
      </c>
      <c r="C194" s="329"/>
      <c r="D194" s="329"/>
      <c r="E194" s="329"/>
      <c r="F194" s="329"/>
      <c r="G194" s="329"/>
      <c r="H194" s="329"/>
      <c r="I194" s="330"/>
      <c r="J194" s="330"/>
      <c r="K194" s="330"/>
      <c r="L194" s="330"/>
      <c r="M194" s="331"/>
      <c r="N194" s="327"/>
    </row>
    <row r="195" spans="1:14" ht="15.5" x14ac:dyDescent="0.35">
      <c r="A195" s="316"/>
      <c r="B195" s="327" t="s">
        <v>638</v>
      </c>
      <c r="C195" s="320">
        <f>'Christian Formation'!$F$90</f>
        <v>0</v>
      </c>
      <c r="D195" s="320"/>
      <c r="E195" s="320">
        <f>'Christian Formation'!$G$90</f>
        <v>0</v>
      </c>
      <c r="F195" s="320"/>
      <c r="G195" s="320">
        <f>'Christian Formation'!$H$90</f>
        <v>0</v>
      </c>
      <c r="H195" s="320"/>
      <c r="I195" s="320">
        <f>'Christian Formation'!$O$90</f>
        <v>0</v>
      </c>
      <c r="J195" s="320"/>
      <c r="K195" s="320">
        <f>'Christian Formation'!$P$90</f>
        <v>0</v>
      </c>
      <c r="L195" s="320"/>
      <c r="M195" s="321">
        <f t="shared" ref="M195:M199" si="102">IFERROR((K195/G195),0)</f>
        <v>0</v>
      </c>
      <c r="N195" s="316"/>
    </row>
    <row r="196" spans="1:14" ht="15.5" x14ac:dyDescent="0.35">
      <c r="A196" s="316"/>
      <c r="B196" s="327" t="s">
        <v>629</v>
      </c>
      <c r="C196" s="320">
        <f>'Christian Formation'!$F$103</f>
        <v>0</v>
      </c>
      <c r="D196" s="320"/>
      <c r="E196" s="320">
        <f>'Christian Formation'!$G$103</f>
        <v>0</v>
      </c>
      <c r="F196" s="320"/>
      <c r="G196" s="320">
        <f>'Christian Formation'!$H$103</f>
        <v>0</v>
      </c>
      <c r="H196" s="320"/>
      <c r="I196" s="320">
        <f>'Christian Formation'!$O$103</f>
        <v>0</v>
      </c>
      <c r="J196" s="320"/>
      <c r="K196" s="320">
        <f>'Christian Formation'!$P$103</f>
        <v>0</v>
      </c>
      <c r="L196" s="320"/>
      <c r="M196" s="321">
        <f t="shared" si="102"/>
        <v>0</v>
      </c>
      <c r="N196" s="316"/>
    </row>
    <row r="197" spans="1:14" ht="15.5" x14ac:dyDescent="0.35">
      <c r="A197" s="316"/>
      <c r="B197" s="327" t="s">
        <v>616</v>
      </c>
      <c r="C197" s="320">
        <f>'Christian Formation'!$F$118</f>
        <v>0</v>
      </c>
      <c r="D197" s="320"/>
      <c r="E197" s="320">
        <f>'Christian Formation'!$G$118</f>
        <v>0</v>
      </c>
      <c r="F197" s="320"/>
      <c r="G197" s="320">
        <f>'Christian Formation'!$H$118</f>
        <v>0</v>
      </c>
      <c r="H197" s="320"/>
      <c r="I197" s="320">
        <f>'Christian Formation'!$O$118</f>
        <v>0</v>
      </c>
      <c r="J197" s="320"/>
      <c r="K197" s="320">
        <f>'Christian Formation'!$P$118</f>
        <v>0</v>
      </c>
      <c r="L197" s="320"/>
      <c r="M197" s="321">
        <f t="shared" si="102"/>
        <v>0</v>
      </c>
      <c r="N197" s="316"/>
    </row>
    <row r="198" spans="1:14" ht="16.5" x14ac:dyDescent="0.45">
      <c r="A198" s="316"/>
      <c r="B198" s="332" t="s">
        <v>602</v>
      </c>
      <c r="C198" s="343">
        <f>'Christian Formation'!$F$142</f>
        <v>0</v>
      </c>
      <c r="D198" s="323"/>
      <c r="E198" s="343">
        <f>'Christian Formation'!$G$142</f>
        <v>0</v>
      </c>
      <c r="F198" s="323"/>
      <c r="G198" s="343">
        <f>'Christian Formation'!$H$142</f>
        <v>0</v>
      </c>
      <c r="H198" s="323"/>
      <c r="I198" s="343">
        <f>'Christian Formation'!$O$142</f>
        <v>0</v>
      </c>
      <c r="J198" s="323"/>
      <c r="K198" s="343">
        <f>'Christian Formation'!$P$142</f>
        <v>0</v>
      </c>
      <c r="L198" s="323"/>
      <c r="M198" s="321">
        <f t="shared" si="102"/>
        <v>0</v>
      </c>
      <c r="N198" s="316"/>
    </row>
    <row r="199" spans="1:14" ht="16.5" x14ac:dyDescent="0.45">
      <c r="A199" s="316"/>
      <c r="B199" s="335" t="s">
        <v>601</v>
      </c>
      <c r="C199" s="346">
        <f>SUM(C195:C198)</f>
        <v>0</v>
      </c>
      <c r="D199" s="333"/>
      <c r="E199" s="346">
        <f>SUM(E195:E198)</f>
        <v>0</v>
      </c>
      <c r="F199" s="333"/>
      <c r="G199" s="346">
        <f t="shared" ref="G199" si="103">SUM(G195:G198)</f>
        <v>0</v>
      </c>
      <c r="H199" s="333"/>
      <c r="I199" s="346">
        <f t="shared" ref="I199" si="104">SUM(I195:I198)</f>
        <v>0</v>
      </c>
      <c r="J199" s="333"/>
      <c r="K199" s="346">
        <f t="shared" ref="K199" si="105">SUM(K195:K198)</f>
        <v>0</v>
      </c>
      <c r="L199" s="333"/>
      <c r="M199" s="326">
        <f t="shared" si="102"/>
        <v>0</v>
      </c>
      <c r="N199" s="316"/>
    </row>
    <row r="200" spans="1:14" ht="15.5" x14ac:dyDescent="0.35">
      <c r="A200" s="316"/>
      <c r="B200" s="324"/>
      <c r="C200" s="325"/>
      <c r="D200" s="325"/>
      <c r="E200" s="325"/>
      <c r="F200" s="325"/>
      <c r="G200" s="325"/>
      <c r="H200" s="325"/>
      <c r="I200" s="325"/>
      <c r="J200" s="325"/>
      <c r="K200" s="325"/>
      <c r="L200" s="325"/>
      <c r="M200" s="326"/>
      <c r="N200" s="316"/>
    </row>
    <row r="201" spans="1:14" ht="16" thickBot="1" x14ac:dyDescent="0.4">
      <c r="A201" s="334"/>
      <c r="B201" s="335" t="s">
        <v>679</v>
      </c>
      <c r="C201" s="344">
        <f>C192-C199</f>
        <v>0</v>
      </c>
      <c r="D201" s="336"/>
      <c r="E201" s="344">
        <f t="shared" ref="E201" si="106">E192-E199</f>
        <v>0</v>
      </c>
      <c r="F201" s="336"/>
      <c r="G201" s="344">
        <f t="shared" ref="G201" si="107">G192-G199</f>
        <v>0</v>
      </c>
      <c r="H201" s="336"/>
      <c r="I201" s="344">
        <f t="shared" ref="I201" si="108">I192-I199</f>
        <v>0</v>
      </c>
      <c r="J201" s="336"/>
      <c r="K201" s="344">
        <f t="shared" ref="K201" si="109">K192-K199</f>
        <v>0</v>
      </c>
      <c r="L201" s="336"/>
      <c r="M201" s="326">
        <f>IFERROR((K201/G201),0)</f>
        <v>0</v>
      </c>
      <c r="N201" s="334"/>
    </row>
    <row r="202" spans="1:14" ht="16" thickTop="1" x14ac:dyDescent="0.35">
      <c r="A202" s="334"/>
      <c r="B202" s="338"/>
      <c r="C202" s="329"/>
      <c r="D202" s="329"/>
      <c r="E202" s="329"/>
      <c r="F202" s="329"/>
      <c r="G202" s="329"/>
      <c r="H202" s="329"/>
      <c r="I202" s="330"/>
      <c r="J202" s="330"/>
      <c r="K202" s="330"/>
      <c r="L202" s="330"/>
      <c r="M202" s="331"/>
      <c r="N202" s="334"/>
    </row>
    <row r="203" spans="1:14" ht="15.5" x14ac:dyDescent="0.35">
      <c r="A203" s="334"/>
      <c r="B203" s="327" t="s">
        <v>771</v>
      </c>
      <c r="C203" s="325">
        <f>'Christian Formation'!$F$151</f>
        <v>0</v>
      </c>
      <c r="D203" s="325"/>
      <c r="E203" s="325">
        <f>'Christian Formation'!$G$151</f>
        <v>0</v>
      </c>
      <c r="F203" s="325"/>
      <c r="G203" s="325">
        <f>'Christian Formation'!$H$151</f>
        <v>0</v>
      </c>
      <c r="H203" s="325"/>
      <c r="I203" s="325">
        <f>'Christian Formation'!$O$151</f>
        <v>0</v>
      </c>
      <c r="J203" s="325"/>
      <c r="K203" s="325">
        <f>'Christian Formation'!$P$151</f>
        <v>0</v>
      </c>
      <c r="L203" s="325"/>
      <c r="M203" s="326">
        <f t="shared" ref="M203:M204" si="110">IFERROR((K203/G203),0)</f>
        <v>0</v>
      </c>
      <c r="N203" s="334"/>
    </row>
    <row r="204" spans="1:14" ht="16.5" x14ac:dyDescent="0.45">
      <c r="A204" s="334"/>
      <c r="B204" s="332" t="s">
        <v>777</v>
      </c>
      <c r="C204" s="345">
        <f>'Christian Formation'!$F$159</f>
        <v>0</v>
      </c>
      <c r="D204" s="333"/>
      <c r="E204" s="345">
        <f>'Christian Formation'!$G$159</f>
        <v>0</v>
      </c>
      <c r="F204" s="333"/>
      <c r="G204" s="345">
        <f>'Christian Formation'!$H$159</f>
        <v>0</v>
      </c>
      <c r="H204" s="333"/>
      <c r="I204" s="345">
        <f>'Christian Formation'!$O$159</f>
        <v>0</v>
      </c>
      <c r="J204" s="333"/>
      <c r="K204" s="345">
        <f>'Christian Formation'!$P$159</f>
        <v>0</v>
      </c>
      <c r="L204" s="333"/>
      <c r="M204" s="326">
        <f t="shared" si="110"/>
        <v>0</v>
      </c>
      <c r="N204" s="334"/>
    </row>
    <row r="205" spans="1:14" ht="15.5" x14ac:dyDescent="0.35">
      <c r="A205" s="334"/>
      <c r="B205" s="327"/>
      <c r="C205" s="325"/>
      <c r="D205" s="325"/>
      <c r="E205" s="325"/>
      <c r="F205" s="325"/>
      <c r="G205" s="325"/>
      <c r="H205" s="325"/>
      <c r="I205" s="325"/>
      <c r="J205" s="325"/>
      <c r="K205" s="325"/>
      <c r="L205" s="325"/>
      <c r="M205" s="326"/>
      <c r="N205" s="334"/>
    </row>
    <row r="206" spans="1:14" ht="16" thickBot="1" x14ac:dyDescent="0.4">
      <c r="A206" s="334"/>
      <c r="B206" s="335" t="s">
        <v>773</v>
      </c>
      <c r="C206" s="344">
        <f>C201+C203-C204</f>
        <v>0</v>
      </c>
      <c r="D206" s="336"/>
      <c r="E206" s="344">
        <f t="shared" ref="E206" si="111">E201+E203-E204</f>
        <v>0</v>
      </c>
      <c r="F206" s="336"/>
      <c r="G206" s="344">
        <f t="shared" ref="G206" si="112">G201+G203-G204</f>
        <v>0</v>
      </c>
      <c r="H206" s="336"/>
      <c r="I206" s="344">
        <f t="shared" ref="I206" si="113">I201+I203-I204</f>
        <v>0</v>
      </c>
      <c r="J206" s="336"/>
      <c r="K206" s="344">
        <f t="shared" ref="K206" si="114">K201+K203-K204</f>
        <v>0</v>
      </c>
      <c r="L206" s="336"/>
      <c r="M206" s="326">
        <f>IFERROR((K206/G206),0)</f>
        <v>0</v>
      </c>
      <c r="N206" s="334"/>
    </row>
    <row r="207" spans="1:14" ht="15.5" thickTop="1" x14ac:dyDescent="0.35">
      <c r="A207" s="334"/>
      <c r="B207" s="335"/>
      <c r="C207" s="336"/>
      <c r="D207" s="336"/>
      <c r="E207" s="336"/>
      <c r="F207" s="336"/>
      <c r="G207" s="336"/>
      <c r="H207" s="336"/>
      <c r="I207" s="336"/>
      <c r="J207" s="336"/>
      <c r="K207" s="336"/>
      <c r="L207" s="336"/>
      <c r="M207" s="337"/>
      <c r="N207" s="334"/>
    </row>
    <row r="208" spans="1:14" ht="16.5" x14ac:dyDescent="0.45">
      <c r="A208" s="334"/>
      <c r="B208" s="332" t="s">
        <v>841</v>
      </c>
      <c r="C208" s="343">
        <f>'Christian Formation'!$F$164-'Christian Formation'!$F$165</f>
        <v>0</v>
      </c>
      <c r="D208" s="339"/>
      <c r="E208" s="343">
        <f>'Christian Formation'!$G$164-'Christian Formation'!$G$165</f>
        <v>0</v>
      </c>
      <c r="F208" s="339"/>
      <c r="G208" s="343">
        <f>'Christian Formation'!$H$164-'Christian Formation'!$H$165</f>
        <v>0</v>
      </c>
      <c r="H208" s="339"/>
      <c r="I208" s="343">
        <f>'Christian Formation'!$O$164-'Christian Formation'!$O$165</f>
        <v>0</v>
      </c>
      <c r="J208" s="339"/>
      <c r="K208" s="343">
        <f>'Christian Formation'!$P$164-'Christian Formation'!$P$165</f>
        <v>0</v>
      </c>
      <c r="L208" s="339"/>
      <c r="M208" s="321">
        <f>IFERROR((K208/G208),0)</f>
        <v>0</v>
      </c>
      <c r="N208" s="334"/>
    </row>
    <row r="209" spans="1:14" ht="15.5" x14ac:dyDescent="0.35">
      <c r="A209" s="334"/>
      <c r="B209" s="327"/>
      <c r="C209" s="320"/>
      <c r="D209" s="320"/>
      <c r="E209" s="320"/>
      <c r="F209" s="320"/>
      <c r="G209" s="340"/>
      <c r="H209" s="340"/>
      <c r="I209" s="320"/>
      <c r="J209" s="320"/>
      <c r="K209" s="320"/>
      <c r="L209" s="320"/>
      <c r="M209" s="337"/>
      <c r="N209" s="334"/>
    </row>
    <row r="210" spans="1:14" ht="17" thickBot="1" x14ac:dyDescent="0.4">
      <c r="A210" s="334"/>
      <c r="B210" s="342" t="s">
        <v>832</v>
      </c>
      <c r="C210" s="344">
        <f>'Christian Formation'!$F$166</f>
        <v>0</v>
      </c>
      <c r="D210" s="341"/>
      <c r="E210" s="344">
        <f>'Christian Formation'!$G$166</f>
        <v>0</v>
      </c>
      <c r="F210" s="341"/>
      <c r="G210" s="344">
        <f>'Christian Formation'!$H$166</f>
        <v>0</v>
      </c>
      <c r="H210" s="341"/>
      <c r="I210" s="344">
        <f>'Christian Formation'!$O$166</f>
        <v>0</v>
      </c>
      <c r="J210" s="341"/>
      <c r="K210" s="344">
        <f>'Christian Formation'!$P$166</f>
        <v>0</v>
      </c>
      <c r="L210" s="341"/>
      <c r="M210" s="326">
        <f>IFERROR((K210/G210),0)</f>
        <v>0</v>
      </c>
      <c r="N210" s="334"/>
    </row>
    <row r="211" spans="1:14" ht="15.5" thickTop="1" x14ac:dyDescent="0.35">
      <c r="A211" s="334"/>
      <c r="B211" s="335"/>
      <c r="C211" s="336"/>
      <c r="D211" s="336"/>
      <c r="E211" s="336"/>
      <c r="F211" s="336"/>
      <c r="G211" s="336"/>
      <c r="H211" s="336"/>
      <c r="I211" s="336"/>
      <c r="J211" s="336"/>
      <c r="K211" s="336"/>
      <c r="L211" s="336"/>
      <c r="M211" s="337"/>
      <c r="N211" s="334"/>
    </row>
    <row r="212" spans="1:14" x14ac:dyDescent="0.35">
      <c r="A212" s="172"/>
      <c r="B212" s="172"/>
      <c r="C212" s="102"/>
      <c r="D212" s="102"/>
      <c r="E212" s="172"/>
      <c r="F212" s="172"/>
      <c r="G212" s="172"/>
      <c r="H212" s="172"/>
      <c r="I212" s="172"/>
      <c r="J212" s="172"/>
      <c r="K212" s="172"/>
      <c r="L212" s="172"/>
      <c r="M212" s="172"/>
      <c r="N212" s="172"/>
    </row>
    <row r="213" spans="1:14" ht="24.5" x14ac:dyDescent="0.45">
      <c r="A213" s="108"/>
      <c r="B213" s="347" t="str">
        <f>CONCATENATE("Social Ministry", " ",'Drop Down Options'!$K$6)</f>
        <v>Social Ministry FY 2026-27</v>
      </c>
      <c r="C213" s="314"/>
      <c r="D213" s="314"/>
      <c r="E213" s="108"/>
      <c r="F213" s="108"/>
      <c r="G213" s="176"/>
      <c r="H213" s="176"/>
      <c r="I213" s="108"/>
      <c r="J213" s="108"/>
      <c r="K213" s="108"/>
      <c r="L213" s="108"/>
      <c r="M213" s="108"/>
      <c r="N213" s="108"/>
    </row>
    <row r="214" spans="1:14" ht="27.5" x14ac:dyDescent="0.35">
      <c r="A214" s="178"/>
      <c r="B214" s="313"/>
      <c r="C214" s="315" t="str">
        <f>CONCATENATE("$FY Ended June 30", " ", 'Drop Down Options'!$K$3)</f>
        <v>$FY Ended June 30 2025</v>
      </c>
      <c r="D214" s="313"/>
      <c r="E214" s="315" t="str">
        <f>CONCATENATE('FY 2026-27 Budget Summary'!$G$9, " ", 'FY 2026-27 Budget Summary'!$G$10, " $ YTD")</f>
        <v>12 Dec 2025 $ YTD</v>
      </c>
      <c r="F214" s="313"/>
      <c r="G214" s="315" t="str">
        <f>CONCATENATE('FY 2026-27 Budget Summary'!$G$9, " ", 'FY 2026-27 Budget Summary'!$G$10, " Annualized YTD")</f>
        <v>12 Dec 2025 Annualized YTD</v>
      </c>
      <c r="H214" s="313"/>
      <c r="I214" s="315" t="str">
        <f>CONCATENATE('Drop Down Options'!$K$6, " ", "Budget")</f>
        <v>FY 2026-27 Budget</v>
      </c>
      <c r="J214" s="313"/>
      <c r="K214" s="315" t="str">
        <f>CONCATENATE("$ Δ from ",'FY 2026-27 Budget Summary'!$G$9," ",'FY 2026-27 Budget Summary'!$G$10," Annualized")</f>
        <v>$ Δ from 12 Dec 2025 Annualized</v>
      </c>
      <c r="L214" s="313"/>
      <c r="M214" s="315" t="str">
        <f>CONCATENATE("% Δ from ",'FY 2026-27 Budget Summary'!$G$9," ",'FY 2026-27 Budget Summary'!$G$10," Annualized")</f>
        <v>% Δ from 12 Dec 2025 Annualized</v>
      </c>
      <c r="N214" s="178"/>
    </row>
    <row r="215" spans="1:14" ht="15.5" x14ac:dyDescent="0.35">
      <c r="A215" s="316"/>
      <c r="B215" s="317" t="s">
        <v>842</v>
      </c>
      <c r="C215" s="318"/>
      <c r="D215" s="318"/>
      <c r="E215" s="318"/>
      <c r="F215" s="318"/>
      <c r="G215" s="318"/>
      <c r="H215" s="318"/>
      <c r="I215" s="318"/>
      <c r="J215" s="318"/>
      <c r="K215" s="318"/>
      <c r="L215" s="318"/>
      <c r="M215" s="318"/>
      <c r="N215" s="316"/>
    </row>
    <row r="216" spans="1:14" ht="15.5" x14ac:dyDescent="0.35">
      <c r="A216" s="316"/>
      <c r="B216" s="319" t="s">
        <v>664</v>
      </c>
      <c r="C216" s="320">
        <f>'Social Ministry'!$F$17</f>
        <v>0</v>
      </c>
      <c r="D216" s="320"/>
      <c r="E216" s="320">
        <f>'Social Ministry'!$G$17</f>
        <v>0</v>
      </c>
      <c r="F216" s="320"/>
      <c r="G216" s="320">
        <f>'Social Ministry'!$H$17</f>
        <v>0</v>
      </c>
      <c r="H216" s="320"/>
      <c r="I216" s="320">
        <f>'Social Ministry'!$O$17</f>
        <v>0</v>
      </c>
      <c r="J216" s="320"/>
      <c r="K216" s="320">
        <f>'Social Ministry'!$P$17</f>
        <v>0</v>
      </c>
      <c r="L216" s="320"/>
      <c r="M216" s="321">
        <f t="shared" ref="M216:M222" si="115">IFERROR((K216/G216),0)</f>
        <v>0</v>
      </c>
      <c r="N216" s="316"/>
    </row>
    <row r="217" spans="1:14" ht="15.5" x14ac:dyDescent="0.35">
      <c r="A217" s="316"/>
      <c r="B217" s="319" t="s">
        <v>661</v>
      </c>
      <c r="C217" s="320">
        <f>'Social Ministry'!$F$25</f>
        <v>0</v>
      </c>
      <c r="D217" s="320"/>
      <c r="E217" s="320">
        <f>'Social Ministry'!$G$25</f>
        <v>0</v>
      </c>
      <c r="F217" s="320"/>
      <c r="G217" s="320">
        <f>'Social Ministry'!$H$25</f>
        <v>0</v>
      </c>
      <c r="H217" s="320"/>
      <c r="I217" s="320">
        <f>'Social Ministry'!$O$25</f>
        <v>0</v>
      </c>
      <c r="J217" s="320"/>
      <c r="K217" s="320">
        <f>'Social Ministry'!$P$25</f>
        <v>0</v>
      </c>
      <c r="L217" s="320"/>
      <c r="M217" s="321">
        <f t="shared" si="115"/>
        <v>0</v>
      </c>
      <c r="N217" s="316"/>
    </row>
    <row r="218" spans="1:14" ht="15.5" x14ac:dyDescent="0.35">
      <c r="A218" s="316"/>
      <c r="B218" s="319" t="s">
        <v>659</v>
      </c>
      <c r="C218" s="320">
        <f>'Social Ministry'!$F$31</f>
        <v>0</v>
      </c>
      <c r="D218" s="320"/>
      <c r="E218" s="320">
        <f>'Social Ministry'!$G$31</f>
        <v>0</v>
      </c>
      <c r="F218" s="320"/>
      <c r="G218" s="320">
        <f>'Social Ministry'!$H$31</f>
        <v>0</v>
      </c>
      <c r="H218" s="320"/>
      <c r="I218" s="320">
        <f>'Social Ministry'!$O$31</f>
        <v>0</v>
      </c>
      <c r="J218" s="320"/>
      <c r="K218" s="320">
        <f>'Social Ministry'!$P$31</f>
        <v>0</v>
      </c>
      <c r="L218" s="320"/>
      <c r="M218" s="321">
        <f t="shared" si="115"/>
        <v>0</v>
      </c>
      <c r="N218" s="316"/>
    </row>
    <row r="219" spans="1:14" ht="15.5" x14ac:dyDescent="0.35">
      <c r="A219" s="316"/>
      <c r="B219" s="319" t="s">
        <v>653</v>
      </c>
      <c r="C219" s="320">
        <f>'Social Ministry'!$F$44</f>
        <v>0</v>
      </c>
      <c r="D219" s="320"/>
      <c r="E219" s="320">
        <f>'Social Ministry'!$G$44</f>
        <v>0</v>
      </c>
      <c r="F219" s="320"/>
      <c r="G219" s="320">
        <f>'Social Ministry'!$H$44</f>
        <v>0</v>
      </c>
      <c r="H219" s="320"/>
      <c r="I219" s="320">
        <f>'Social Ministry'!$O$44</f>
        <v>0</v>
      </c>
      <c r="J219" s="320"/>
      <c r="K219" s="320">
        <f>'Social Ministry'!$P$44</f>
        <v>0</v>
      </c>
      <c r="L219" s="320"/>
      <c r="M219" s="321">
        <f t="shared" si="115"/>
        <v>0</v>
      </c>
      <c r="N219" s="316"/>
    </row>
    <row r="220" spans="1:14" ht="15.5" x14ac:dyDescent="0.35">
      <c r="A220" s="316"/>
      <c r="B220" s="319" t="s">
        <v>863</v>
      </c>
      <c r="C220" s="320">
        <f>'Social Ministry'!$F$50</f>
        <v>0</v>
      </c>
      <c r="D220" s="320"/>
      <c r="E220" s="320">
        <f>'Social Ministry'!$G$50</f>
        <v>0</v>
      </c>
      <c r="F220" s="320"/>
      <c r="G220" s="320">
        <f>'Social Ministry'!$H$50</f>
        <v>0</v>
      </c>
      <c r="H220" s="320"/>
      <c r="I220" s="320">
        <f>'Social Ministry'!$O$50</f>
        <v>0</v>
      </c>
      <c r="J220" s="320"/>
      <c r="K220" s="320">
        <f>'Social Ministry'!$P$50</f>
        <v>0</v>
      </c>
      <c r="L220" s="320"/>
      <c r="M220" s="321">
        <f t="shared" si="115"/>
        <v>0</v>
      </c>
      <c r="N220" s="316"/>
    </row>
    <row r="221" spans="1:14" ht="16.5" x14ac:dyDescent="0.45">
      <c r="A221" s="316"/>
      <c r="B221" s="322" t="s">
        <v>649</v>
      </c>
      <c r="C221" s="343">
        <f>'Social Ministry'!$F$68</f>
        <v>0</v>
      </c>
      <c r="D221" s="323"/>
      <c r="E221" s="343">
        <f>'Social Ministry'!$G$68</f>
        <v>0</v>
      </c>
      <c r="F221" s="323"/>
      <c r="G221" s="343">
        <f>'Social Ministry'!$H$68</f>
        <v>0</v>
      </c>
      <c r="H221" s="323"/>
      <c r="I221" s="343">
        <f>'Social Ministry'!$O$68</f>
        <v>0</v>
      </c>
      <c r="J221" s="323"/>
      <c r="K221" s="343">
        <f>'Social Ministry'!$P$68</f>
        <v>0</v>
      </c>
      <c r="L221" s="323"/>
      <c r="M221" s="321">
        <f t="shared" si="115"/>
        <v>0</v>
      </c>
      <c r="N221" s="316"/>
    </row>
    <row r="222" spans="1:14" ht="15.5" x14ac:dyDescent="0.35">
      <c r="A222" s="316"/>
      <c r="B222" s="324" t="s">
        <v>648</v>
      </c>
      <c r="C222" s="325">
        <f>SUM(C216:C221)</f>
        <v>0</v>
      </c>
      <c r="D222" s="325"/>
      <c r="E222" s="325">
        <f t="shared" ref="E222" si="116">SUM(E216:E221)</f>
        <v>0</v>
      </c>
      <c r="F222" s="325"/>
      <c r="G222" s="325">
        <f t="shared" ref="G222" si="117">SUM(G216:G221)</f>
        <v>0</v>
      </c>
      <c r="H222" s="325"/>
      <c r="I222" s="325">
        <f t="shared" ref="I222" si="118">SUM(I216:I221)</f>
        <v>0</v>
      </c>
      <c r="J222" s="325"/>
      <c r="K222" s="325">
        <f t="shared" ref="K222" si="119">SUM(K216:K221)</f>
        <v>0</v>
      </c>
      <c r="L222" s="325"/>
      <c r="M222" s="326">
        <f t="shared" si="115"/>
        <v>0</v>
      </c>
      <c r="N222" s="316"/>
    </row>
    <row r="223" spans="1:14" ht="15.5" x14ac:dyDescent="0.35">
      <c r="A223" s="316"/>
      <c r="B223" s="324"/>
      <c r="C223" s="325"/>
      <c r="D223" s="325"/>
      <c r="E223" s="325"/>
      <c r="F223" s="325"/>
      <c r="G223" s="325"/>
      <c r="H223" s="325"/>
      <c r="I223" s="325"/>
      <c r="J223" s="325"/>
      <c r="K223" s="325"/>
      <c r="L223" s="325"/>
      <c r="M223" s="326"/>
      <c r="N223" s="316"/>
    </row>
    <row r="224" spans="1:14" ht="15.5" x14ac:dyDescent="0.35">
      <c r="A224" s="327"/>
      <c r="B224" s="328" t="s">
        <v>647</v>
      </c>
      <c r="C224" s="329"/>
      <c r="D224" s="329"/>
      <c r="E224" s="329"/>
      <c r="F224" s="329"/>
      <c r="G224" s="329"/>
      <c r="H224" s="329"/>
      <c r="I224" s="330"/>
      <c r="J224" s="330"/>
      <c r="K224" s="330"/>
      <c r="L224" s="330"/>
      <c r="M224" s="331"/>
      <c r="N224" s="327"/>
    </row>
    <row r="225" spans="1:14" ht="15.5" x14ac:dyDescent="0.35">
      <c r="A225" s="316"/>
      <c r="B225" s="327" t="s">
        <v>638</v>
      </c>
      <c r="C225" s="320">
        <f>'Social Ministry'!$F$90</f>
        <v>0</v>
      </c>
      <c r="D225" s="320"/>
      <c r="E225" s="320">
        <f>'Social Ministry'!$G$90</f>
        <v>0</v>
      </c>
      <c r="F225" s="320"/>
      <c r="G225" s="320">
        <f>'Social Ministry'!$H$90</f>
        <v>0</v>
      </c>
      <c r="H225" s="320"/>
      <c r="I225" s="320">
        <f>'Social Ministry'!$O$90</f>
        <v>0</v>
      </c>
      <c r="J225" s="320"/>
      <c r="K225" s="320">
        <f>'Social Ministry'!$P$90</f>
        <v>0</v>
      </c>
      <c r="L225" s="320"/>
      <c r="M225" s="321">
        <f t="shared" ref="M225:M229" si="120">IFERROR((K225/G225),0)</f>
        <v>0</v>
      </c>
      <c r="N225" s="316"/>
    </row>
    <row r="226" spans="1:14" ht="15.5" x14ac:dyDescent="0.35">
      <c r="A226" s="316"/>
      <c r="B226" s="327" t="s">
        <v>629</v>
      </c>
      <c r="C226" s="320">
        <f>'Social Ministry'!$F$103</f>
        <v>0</v>
      </c>
      <c r="D226" s="320"/>
      <c r="E226" s="320">
        <f>'Social Ministry'!$G$103</f>
        <v>0</v>
      </c>
      <c r="F226" s="320"/>
      <c r="G226" s="320">
        <f>'Social Ministry'!$H$103</f>
        <v>0</v>
      </c>
      <c r="H226" s="320"/>
      <c r="I226" s="320">
        <f>'Social Ministry'!$O$103</f>
        <v>0</v>
      </c>
      <c r="J226" s="320"/>
      <c r="K226" s="320">
        <f>'Social Ministry'!$P$103</f>
        <v>0</v>
      </c>
      <c r="L226" s="320"/>
      <c r="M226" s="321">
        <f t="shared" si="120"/>
        <v>0</v>
      </c>
      <c r="N226" s="316"/>
    </row>
    <row r="227" spans="1:14" ht="15.5" x14ac:dyDescent="0.35">
      <c r="A227" s="316"/>
      <c r="B227" s="327" t="s">
        <v>616</v>
      </c>
      <c r="C227" s="320">
        <f>'Social Ministry'!$F$118</f>
        <v>0</v>
      </c>
      <c r="D227" s="320"/>
      <c r="E227" s="320">
        <f>'Social Ministry'!$G$118</f>
        <v>0</v>
      </c>
      <c r="F227" s="320"/>
      <c r="G227" s="320">
        <f>'Social Ministry'!$H$118</f>
        <v>0</v>
      </c>
      <c r="H227" s="320"/>
      <c r="I227" s="320">
        <f>'Social Ministry'!$O$118</f>
        <v>0</v>
      </c>
      <c r="J227" s="320"/>
      <c r="K227" s="320">
        <f>'Social Ministry'!$P$118</f>
        <v>0</v>
      </c>
      <c r="L227" s="320"/>
      <c r="M227" s="321">
        <f t="shared" si="120"/>
        <v>0</v>
      </c>
      <c r="N227" s="316"/>
    </row>
    <row r="228" spans="1:14" ht="16.5" x14ac:dyDescent="0.45">
      <c r="A228" s="316"/>
      <c r="B228" s="332" t="s">
        <v>602</v>
      </c>
      <c r="C228" s="343">
        <f>'Social Ministry'!$F$142</f>
        <v>0</v>
      </c>
      <c r="D228" s="323"/>
      <c r="E228" s="343">
        <f>'Social Ministry'!$G$142</f>
        <v>0</v>
      </c>
      <c r="F228" s="323"/>
      <c r="G228" s="343">
        <f>'Social Ministry'!$H$142</f>
        <v>0</v>
      </c>
      <c r="H228" s="323"/>
      <c r="I228" s="343">
        <f>'Social Ministry'!$O$142</f>
        <v>0</v>
      </c>
      <c r="J228" s="323"/>
      <c r="K228" s="343">
        <f>'Social Ministry'!$P$142</f>
        <v>0</v>
      </c>
      <c r="L228" s="323"/>
      <c r="M228" s="321">
        <f t="shared" si="120"/>
        <v>0</v>
      </c>
      <c r="N228" s="316"/>
    </row>
    <row r="229" spans="1:14" ht="16.5" x14ac:dyDescent="0.45">
      <c r="A229" s="316"/>
      <c r="B229" s="335" t="s">
        <v>601</v>
      </c>
      <c r="C229" s="346">
        <f>SUM(C225:C228)</f>
        <v>0</v>
      </c>
      <c r="D229" s="333"/>
      <c r="E229" s="346">
        <f>SUM(E225:E228)</f>
        <v>0</v>
      </c>
      <c r="F229" s="333"/>
      <c r="G229" s="346">
        <f t="shared" ref="G229" si="121">SUM(G225:G228)</f>
        <v>0</v>
      </c>
      <c r="H229" s="333"/>
      <c r="I229" s="346">
        <f t="shared" ref="I229" si="122">SUM(I225:I228)</f>
        <v>0</v>
      </c>
      <c r="J229" s="333"/>
      <c r="K229" s="346">
        <f t="shared" ref="K229" si="123">SUM(K225:K228)</f>
        <v>0</v>
      </c>
      <c r="L229" s="333"/>
      <c r="M229" s="326">
        <f t="shared" si="120"/>
        <v>0</v>
      </c>
      <c r="N229" s="316"/>
    </row>
    <row r="230" spans="1:14" ht="15.5" x14ac:dyDescent="0.35">
      <c r="A230" s="316"/>
      <c r="B230" s="324"/>
      <c r="C230" s="325"/>
      <c r="D230" s="325"/>
      <c r="E230" s="325"/>
      <c r="F230" s="325"/>
      <c r="G230" s="325"/>
      <c r="H230" s="325"/>
      <c r="I230" s="325"/>
      <c r="J230" s="325"/>
      <c r="K230" s="325"/>
      <c r="L230" s="325"/>
      <c r="M230" s="326"/>
      <c r="N230" s="316"/>
    </row>
    <row r="231" spans="1:14" ht="16" thickBot="1" x14ac:dyDescent="0.4">
      <c r="A231" s="334"/>
      <c r="B231" s="335" t="s">
        <v>679</v>
      </c>
      <c r="C231" s="344">
        <f>C222-C229</f>
        <v>0</v>
      </c>
      <c r="D231" s="336"/>
      <c r="E231" s="344">
        <f t="shared" ref="E231" si="124">E222-E229</f>
        <v>0</v>
      </c>
      <c r="F231" s="336"/>
      <c r="G231" s="344">
        <f t="shared" ref="G231" si="125">G222-G229</f>
        <v>0</v>
      </c>
      <c r="H231" s="336"/>
      <c r="I231" s="344">
        <f t="shared" ref="I231" si="126">I222-I229</f>
        <v>0</v>
      </c>
      <c r="J231" s="336"/>
      <c r="K231" s="344">
        <f t="shared" ref="K231" si="127">K222-K229</f>
        <v>0</v>
      </c>
      <c r="L231" s="336"/>
      <c r="M231" s="326">
        <f>IFERROR((K231/G231),0)</f>
        <v>0</v>
      </c>
      <c r="N231" s="334"/>
    </row>
    <row r="232" spans="1:14" ht="16" thickTop="1" x14ac:dyDescent="0.35">
      <c r="A232" s="334"/>
      <c r="B232" s="338"/>
      <c r="C232" s="329"/>
      <c r="D232" s="329"/>
      <c r="E232" s="329"/>
      <c r="F232" s="329"/>
      <c r="G232" s="329"/>
      <c r="H232" s="329"/>
      <c r="I232" s="330"/>
      <c r="J232" s="330"/>
      <c r="K232" s="330"/>
      <c r="L232" s="330"/>
      <c r="M232" s="331"/>
      <c r="N232" s="334"/>
    </row>
    <row r="233" spans="1:14" ht="15.5" x14ac:dyDescent="0.35">
      <c r="A233" s="334"/>
      <c r="B233" s="327" t="s">
        <v>771</v>
      </c>
      <c r="C233" s="325">
        <f>'Social Ministry'!$F$151</f>
        <v>0</v>
      </c>
      <c r="D233" s="325"/>
      <c r="E233" s="325">
        <f>'Social Ministry'!$G$151</f>
        <v>0</v>
      </c>
      <c r="F233" s="325"/>
      <c r="G233" s="325">
        <f>'Social Ministry'!$H$151</f>
        <v>0</v>
      </c>
      <c r="H233" s="325"/>
      <c r="I233" s="325">
        <f>'Social Ministry'!$O$151</f>
        <v>0</v>
      </c>
      <c r="J233" s="325"/>
      <c r="K233" s="325">
        <f>'Social Ministry'!$P$151</f>
        <v>0</v>
      </c>
      <c r="L233" s="325"/>
      <c r="M233" s="326">
        <f t="shared" ref="M233:M234" si="128">IFERROR((K233/G233),0)</f>
        <v>0</v>
      </c>
      <c r="N233" s="334"/>
    </row>
    <row r="234" spans="1:14" ht="16.5" x14ac:dyDescent="0.45">
      <c r="A234" s="334"/>
      <c r="B234" s="332" t="s">
        <v>777</v>
      </c>
      <c r="C234" s="345">
        <f>'Social Ministry'!$F$159</f>
        <v>0</v>
      </c>
      <c r="D234" s="333"/>
      <c r="E234" s="345">
        <f>'Social Ministry'!$G$159</f>
        <v>0</v>
      </c>
      <c r="F234" s="333"/>
      <c r="G234" s="345">
        <f>'Social Ministry'!$H$159</f>
        <v>0</v>
      </c>
      <c r="H234" s="333"/>
      <c r="I234" s="345">
        <f>'Social Ministry'!$O$159</f>
        <v>0</v>
      </c>
      <c r="J234" s="333"/>
      <c r="K234" s="345">
        <f>'Social Ministry'!$P$159</f>
        <v>0</v>
      </c>
      <c r="L234" s="333"/>
      <c r="M234" s="326">
        <f t="shared" si="128"/>
        <v>0</v>
      </c>
      <c r="N234" s="334"/>
    </row>
    <row r="235" spans="1:14" ht="15.5" x14ac:dyDescent="0.35">
      <c r="A235" s="334"/>
      <c r="B235" s="327"/>
      <c r="C235" s="325"/>
      <c r="D235" s="325"/>
      <c r="E235" s="325"/>
      <c r="F235" s="325"/>
      <c r="G235" s="325"/>
      <c r="H235" s="325"/>
      <c r="I235" s="325"/>
      <c r="J235" s="325"/>
      <c r="K235" s="325"/>
      <c r="L235" s="325"/>
      <c r="M235" s="326"/>
      <c r="N235" s="334"/>
    </row>
    <row r="236" spans="1:14" ht="16" thickBot="1" x14ac:dyDescent="0.4">
      <c r="A236" s="334"/>
      <c r="B236" s="335" t="s">
        <v>773</v>
      </c>
      <c r="C236" s="344">
        <f>C231+C233-C234</f>
        <v>0</v>
      </c>
      <c r="D236" s="336"/>
      <c r="E236" s="344">
        <f t="shared" ref="E236" si="129">E231+E233-E234</f>
        <v>0</v>
      </c>
      <c r="F236" s="336"/>
      <c r="G236" s="344">
        <f t="shared" ref="G236" si="130">G231+G233-G234</f>
        <v>0</v>
      </c>
      <c r="H236" s="336"/>
      <c r="I236" s="344">
        <f t="shared" ref="I236" si="131">I231+I233-I234</f>
        <v>0</v>
      </c>
      <c r="J236" s="336"/>
      <c r="K236" s="344">
        <f t="shared" ref="K236" si="132">K231+K233-K234</f>
        <v>0</v>
      </c>
      <c r="L236" s="336"/>
      <c r="M236" s="326">
        <f>IFERROR((K236/G236),0)</f>
        <v>0</v>
      </c>
      <c r="N236" s="334"/>
    </row>
    <row r="237" spans="1:14" ht="15.5" thickTop="1" x14ac:dyDescent="0.35">
      <c r="A237" s="334"/>
      <c r="B237" s="335"/>
      <c r="C237" s="336"/>
      <c r="D237" s="336"/>
      <c r="E237" s="336"/>
      <c r="F237" s="336"/>
      <c r="G237" s="336"/>
      <c r="H237" s="336"/>
      <c r="I237" s="336"/>
      <c r="J237" s="336"/>
      <c r="K237" s="336"/>
      <c r="L237" s="336"/>
      <c r="M237" s="337"/>
      <c r="N237" s="334"/>
    </row>
    <row r="238" spans="1:14" ht="16.5" x14ac:dyDescent="0.45">
      <c r="A238" s="334"/>
      <c r="B238" s="332" t="s">
        <v>841</v>
      </c>
      <c r="C238" s="343">
        <f>'Social Ministry'!$F$164-'Social Ministry'!$F$165</f>
        <v>0</v>
      </c>
      <c r="D238" s="339"/>
      <c r="E238" s="343">
        <f>'Social Ministry'!$G$164-'Social Ministry'!$G$165</f>
        <v>0</v>
      </c>
      <c r="F238" s="339"/>
      <c r="G238" s="343">
        <f>'Social Ministry'!$H$164-'Social Ministry'!$H$165</f>
        <v>0</v>
      </c>
      <c r="H238" s="339"/>
      <c r="I238" s="343">
        <f>'Social Ministry'!$O$164-'Social Ministry'!$O$165</f>
        <v>0</v>
      </c>
      <c r="J238" s="339"/>
      <c r="K238" s="343">
        <f>'Social Ministry'!$P$164-'Social Ministry'!$P$165</f>
        <v>0</v>
      </c>
      <c r="L238" s="339"/>
      <c r="M238" s="321">
        <f>IFERROR((K238/G238),0)</f>
        <v>0</v>
      </c>
      <c r="N238" s="334"/>
    </row>
    <row r="239" spans="1:14" ht="15.5" x14ac:dyDescent="0.35">
      <c r="A239" s="334"/>
      <c r="B239" s="327"/>
      <c r="C239" s="320"/>
      <c r="D239" s="320"/>
      <c r="E239" s="320"/>
      <c r="F239" s="320"/>
      <c r="G239" s="340"/>
      <c r="H239" s="340"/>
      <c r="I239" s="320"/>
      <c r="J239" s="320"/>
      <c r="K239" s="320"/>
      <c r="L239" s="320"/>
      <c r="M239" s="337"/>
      <c r="N239" s="334"/>
    </row>
    <row r="240" spans="1:14" ht="17" thickBot="1" x14ac:dyDescent="0.4">
      <c r="A240" s="334"/>
      <c r="B240" s="342" t="s">
        <v>832</v>
      </c>
      <c r="C240" s="344">
        <f>'Social Ministry'!$F$166</f>
        <v>0</v>
      </c>
      <c r="D240" s="341"/>
      <c r="E240" s="344">
        <f>'Social Ministry'!$G$166</f>
        <v>0</v>
      </c>
      <c r="F240" s="341"/>
      <c r="G240" s="344">
        <f>'Social Ministry'!$H$166</f>
        <v>0</v>
      </c>
      <c r="H240" s="341"/>
      <c r="I240" s="344">
        <f>'Social Ministry'!$O$166</f>
        <v>0</v>
      </c>
      <c r="J240" s="341"/>
      <c r="K240" s="344">
        <f>'Social Ministry'!$P$166</f>
        <v>0</v>
      </c>
      <c r="L240" s="341"/>
      <c r="M240" s="326">
        <f>IFERROR((K240/G240),0)</f>
        <v>0</v>
      </c>
      <c r="N240" s="334"/>
    </row>
    <row r="241" spans="1:14" ht="15.5" thickTop="1" x14ac:dyDescent="0.35">
      <c r="A241" s="334"/>
      <c r="B241" s="335"/>
      <c r="C241" s="336"/>
      <c r="D241" s="336"/>
      <c r="E241" s="336"/>
      <c r="F241" s="336"/>
      <c r="G241" s="336"/>
      <c r="H241" s="336"/>
      <c r="I241" s="336"/>
      <c r="J241" s="336"/>
      <c r="K241" s="336"/>
      <c r="L241" s="336"/>
      <c r="M241" s="337"/>
      <c r="N241" s="334"/>
    </row>
    <row r="242" spans="1:14" x14ac:dyDescent="0.35">
      <c r="A242" s="172"/>
      <c r="B242" s="172"/>
      <c r="C242" s="102"/>
      <c r="D242" s="102"/>
      <c r="E242" s="172"/>
      <c r="F242" s="172"/>
      <c r="G242" s="172"/>
      <c r="H242" s="172"/>
      <c r="I242" s="172"/>
      <c r="J242" s="172"/>
      <c r="K242" s="172"/>
      <c r="L242" s="172"/>
      <c r="M242" s="172"/>
      <c r="N242" s="172"/>
    </row>
    <row r="243" spans="1:14" ht="24.5" x14ac:dyDescent="0.45">
      <c r="A243" s="108"/>
      <c r="B243" s="347" t="str">
        <f>CONCATENATE("Other", " ",'Drop Down Options'!$K$6)</f>
        <v>Other FY 2026-27</v>
      </c>
      <c r="C243" s="314"/>
      <c r="D243" s="314"/>
      <c r="E243" s="108"/>
      <c r="F243" s="108"/>
      <c r="G243" s="176"/>
      <c r="H243" s="176"/>
      <c r="I243" s="108"/>
      <c r="J243" s="108"/>
      <c r="K243" s="108"/>
      <c r="L243" s="108"/>
      <c r="M243" s="108"/>
      <c r="N243" s="108"/>
    </row>
    <row r="244" spans="1:14" ht="27.5" x14ac:dyDescent="0.35">
      <c r="A244" s="178"/>
      <c r="B244" s="313"/>
      <c r="C244" s="315" t="str">
        <f>CONCATENATE("$FY Ended June 30", " ", 'Drop Down Options'!$K$3)</f>
        <v>$FY Ended June 30 2025</v>
      </c>
      <c r="D244" s="313"/>
      <c r="E244" s="315" t="str">
        <f>CONCATENATE('FY 2026-27 Budget Summary'!$G$9, " ", 'FY 2026-27 Budget Summary'!$G$10, " $ YTD")</f>
        <v>12 Dec 2025 $ YTD</v>
      </c>
      <c r="F244" s="313"/>
      <c r="G244" s="315" t="str">
        <f>CONCATENATE('FY 2026-27 Budget Summary'!$G$9, " ", 'FY 2026-27 Budget Summary'!$G$10, " Annualized YTD")</f>
        <v>12 Dec 2025 Annualized YTD</v>
      </c>
      <c r="H244" s="313"/>
      <c r="I244" s="315" t="str">
        <f>CONCATENATE('Drop Down Options'!$K$6, " ", "Budget")</f>
        <v>FY 2026-27 Budget</v>
      </c>
      <c r="J244" s="313"/>
      <c r="K244" s="315" t="str">
        <f>CONCATENATE("$ Δ from ",'FY 2026-27 Budget Summary'!$G$9," ",'FY 2026-27 Budget Summary'!$G$10," Annualized")</f>
        <v>$ Δ from 12 Dec 2025 Annualized</v>
      </c>
      <c r="L244" s="313"/>
      <c r="M244" s="315" t="str">
        <f>CONCATENATE("% Δ from ",'FY 2026-27 Budget Summary'!$G$9," ",'FY 2026-27 Budget Summary'!$G$10," Annualized")</f>
        <v>% Δ from 12 Dec 2025 Annualized</v>
      </c>
      <c r="N244" s="178"/>
    </row>
    <row r="245" spans="1:14" ht="15.5" x14ac:dyDescent="0.35">
      <c r="A245" s="316"/>
      <c r="B245" s="317" t="s">
        <v>842</v>
      </c>
      <c r="C245" s="318"/>
      <c r="D245" s="318"/>
      <c r="E245" s="318"/>
      <c r="F245" s="318"/>
      <c r="G245" s="318"/>
      <c r="H245" s="318"/>
      <c r="I245" s="318"/>
      <c r="J245" s="318"/>
      <c r="K245" s="318"/>
      <c r="L245" s="318"/>
      <c r="M245" s="318"/>
      <c r="N245" s="316"/>
    </row>
    <row r="246" spans="1:14" ht="15.5" x14ac:dyDescent="0.35">
      <c r="A246" s="316"/>
      <c r="B246" s="319" t="s">
        <v>664</v>
      </c>
      <c r="C246" s="320">
        <f>Other!$F$17</f>
        <v>0</v>
      </c>
      <c r="D246" s="320"/>
      <c r="E246" s="320">
        <f>Other!$G$17</f>
        <v>0</v>
      </c>
      <c r="F246" s="320"/>
      <c r="G246" s="320">
        <f>Other!$H$17</f>
        <v>0</v>
      </c>
      <c r="H246" s="320"/>
      <c r="I246" s="320">
        <f>Other!$O$17</f>
        <v>0</v>
      </c>
      <c r="J246" s="320"/>
      <c r="K246" s="320">
        <f>Other!$P$17</f>
        <v>0</v>
      </c>
      <c r="L246" s="320"/>
      <c r="M246" s="321">
        <f t="shared" ref="M246:M252" si="133">IFERROR((K246/G246),0)</f>
        <v>0</v>
      </c>
      <c r="N246" s="316"/>
    </row>
    <row r="247" spans="1:14" ht="15.5" x14ac:dyDescent="0.35">
      <c r="A247" s="316"/>
      <c r="B247" s="319" t="s">
        <v>661</v>
      </c>
      <c r="C247" s="320">
        <f>Other!$F$25</f>
        <v>0</v>
      </c>
      <c r="D247" s="320"/>
      <c r="E247" s="320">
        <f>Other!$G$25</f>
        <v>0</v>
      </c>
      <c r="F247" s="320"/>
      <c r="G247" s="320">
        <f>Other!$H$25</f>
        <v>0</v>
      </c>
      <c r="H247" s="320"/>
      <c r="I247" s="320">
        <f>Other!$O$25</f>
        <v>0</v>
      </c>
      <c r="J247" s="320"/>
      <c r="K247" s="320">
        <f>Other!$P$25</f>
        <v>0</v>
      </c>
      <c r="L247" s="320"/>
      <c r="M247" s="321">
        <f t="shared" si="133"/>
        <v>0</v>
      </c>
      <c r="N247" s="316"/>
    </row>
    <row r="248" spans="1:14" ht="15.5" x14ac:dyDescent="0.35">
      <c r="A248" s="316"/>
      <c r="B248" s="319" t="s">
        <v>659</v>
      </c>
      <c r="C248" s="320">
        <f>Other!$F$31</f>
        <v>0</v>
      </c>
      <c r="D248" s="320"/>
      <c r="E248" s="320">
        <f>Other!$G$31</f>
        <v>0</v>
      </c>
      <c r="F248" s="320"/>
      <c r="G248" s="320">
        <f>Other!$H$31</f>
        <v>0</v>
      </c>
      <c r="H248" s="320"/>
      <c r="I248" s="320">
        <f>Other!$O$31</f>
        <v>0</v>
      </c>
      <c r="J248" s="320"/>
      <c r="K248" s="320">
        <f>Other!$P$31</f>
        <v>0</v>
      </c>
      <c r="L248" s="320"/>
      <c r="M248" s="321">
        <f t="shared" si="133"/>
        <v>0</v>
      </c>
      <c r="N248" s="316"/>
    </row>
    <row r="249" spans="1:14" ht="15.5" x14ac:dyDescent="0.35">
      <c r="A249" s="316"/>
      <c r="B249" s="319" t="s">
        <v>653</v>
      </c>
      <c r="C249" s="320">
        <f>Other!$F$44</f>
        <v>0</v>
      </c>
      <c r="D249" s="320"/>
      <c r="E249" s="320">
        <f>Other!$G$44</f>
        <v>0</v>
      </c>
      <c r="F249" s="320"/>
      <c r="G249" s="320">
        <f>Other!$H$44</f>
        <v>0</v>
      </c>
      <c r="H249" s="320"/>
      <c r="I249" s="320">
        <f>Other!$O$44</f>
        <v>0</v>
      </c>
      <c r="J249" s="320"/>
      <c r="K249" s="320">
        <f>Other!$P$44</f>
        <v>0</v>
      </c>
      <c r="L249" s="320"/>
      <c r="M249" s="321">
        <f t="shared" si="133"/>
        <v>0</v>
      </c>
      <c r="N249" s="316"/>
    </row>
    <row r="250" spans="1:14" ht="15.5" x14ac:dyDescent="0.35">
      <c r="A250" s="316"/>
      <c r="B250" s="319" t="s">
        <v>863</v>
      </c>
      <c r="C250" s="320">
        <f>Other!$F$50</f>
        <v>0</v>
      </c>
      <c r="D250" s="320"/>
      <c r="E250" s="320">
        <f>Other!$G$50</f>
        <v>0</v>
      </c>
      <c r="F250" s="320"/>
      <c r="G250" s="320">
        <f>Other!$H$50</f>
        <v>0</v>
      </c>
      <c r="H250" s="320"/>
      <c r="I250" s="320">
        <f>Other!$O$50</f>
        <v>0</v>
      </c>
      <c r="J250" s="320"/>
      <c r="K250" s="320">
        <f>Other!$P$50</f>
        <v>0</v>
      </c>
      <c r="L250" s="320"/>
      <c r="M250" s="321">
        <f t="shared" si="133"/>
        <v>0</v>
      </c>
      <c r="N250" s="316"/>
    </row>
    <row r="251" spans="1:14" ht="16.5" x14ac:dyDescent="0.45">
      <c r="A251" s="316"/>
      <c r="B251" s="322" t="s">
        <v>649</v>
      </c>
      <c r="C251" s="343">
        <f>Other!$F$68</f>
        <v>0</v>
      </c>
      <c r="D251" s="323"/>
      <c r="E251" s="343">
        <f>Other!$G$68</f>
        <v>0</v>
      </c>
      <c r="F251" s="323"/>
      <c r="G251" s="343">
        <f>Other!$H$68</f>
        <v>0</v>
      </c>
      <c r="H251" s="323"/>
      <c r="I251" s="343">
        <f>Other!$O$68</f>
        <v>0</v>
      </c>
      <c r="J251" s="323"/>
      <c r="K251" s="343">
        <f>Other!$P$68</f>
        <v>0</v>
      </c>
      <c r="L251" s="323"/>
      <c r="M251" s="321">
        <f t="shared" si="133"/>
        <v>0</v>
      </c>
      <c r="N251" s="316"/>
    </row>
    <row r="252" spans="1:14" ht="15.5" x14ac:dyDescent="0.35">
      <c r="A252" s="316"/>
      <c r="B252" s="324" t="s">
        <v>648</v>
      </c>
      <c r="C252" s="325">
        <f>SUM(C246:C251)</f>
        <v>0</v>
      </c>
      <c r="D252" s="325"/>
      <c r="E252" s="325">
        <f t="shared" ref="E252" si="134">SUM(E246:E251)</f>
        <v>0</v>
      </c>
      <c r="F252" s="325"/>
      <c r="G252" s="325">
        <f t="shared" ref="G252" si="135">SUM(G246:G251)</f>
        <v>0</v>
      </c>
      <c r="H252" s="325"/>
      <c r="I252" s="325">
        <f t="shared" ref="I252" si="136">SUM(I246:I251)</f>
        <v>0</v>
      </c>
      <c r="J252" s="325"/>
      <c r="K252" s="325">
        <f t="shared" ref="K252" si="137">SUM(K246:K251)</f>
        <v>0</v>
      </c>
      <c r="L252" s="325"/>
      <c r="M252" s="326">
        <f t="shared" si="133"/>
        <v>0</v>
      </c>
      <c r="N252" s="316"/>
    </row>
    <row r="253" spans="1:14" ht="15.5" x14ac:dyDescent="0.35">
      <c r="A253" s="316"/>
      <c r="B253" s="324"/>
      <c r="C253" s="325"/>
      <c r="D253" s="325"/>
      <c r="E253" s="325"/>
      <c r="F253" s="325"/>
      <c r="G253" s="325"/>
      <c r="H253" s="325"/>
      <c r="I253" s="325"/>
      <c r="J253" s="325"/>
      <c r="K253" s="325"/>
      <c r="L253" s="325"/>
      <c r="M253" s="326"/>
      <c r="N253" s="316"/>
    </row>
    <row r="254" spans="1:14" ht="15.5" x14ac:dyDescent="0.35">
      <c r="A254" s="327"/>
      <c r="B254" s="328" t="s">
        <v>647</v>
      </c>
      <c r="C254" s="329"/>
      <c r="D254" s="329"/>
      <c r="E254" s="329"/>
      <c r="F254" s="329"/>
      <c r="G254" s="329"/>
      <c r="H254" s="329"/>
      <c r="I254" s="330"/>
      <c r="J254" s="330"/>
      <c r="K254" s="330"/>
      <c r="L254" s="330"/>
      <c r="M254" s="331"/>
      <c r="N254" s="327"/>
    </row>
    <row r="255" spans="1:14" ht="15.5" x14ac:dyDescent="0.35">
      <c r="A255" s="316"/>
      <c r="B255" s="327" t="s">
        <v>638</v>
      </c>
      <c r="C255" s="320">
        <f>Other!$F$90</f>
        <v>0</v>
      </c>
      <c r="D255" s="320"/>
      <c r="E255" s="320">
        <f>Other!$G$90</f>
        <v>0</v>
      </c>
      <c r="F255" s="320"/>
      <c r="G255" s="320">
        <f>Other!$H$90</f>
        <v>0</v>
      </c>
      <c r="H255" s="320"/>
      <c r="I255" s="320">
        <f>Other!$O$90</f>
        <v>0</v>
      </c>
      <c r="J255" s="320"/>
      <c r="K255" s="320">
        <f>Other!$P$90</f>
        <v>0</v>
      </c>
      <c r="L255" s="320"/>
      <c r="M255" s="321">
        <f t="shared" ref="M255:M259" si="138">IFERROR((K255/G255),0)</f>
        <v>0</v>
      </c>
      <c r="N255" s="316"/>
    </row>
    <row r="256" spans="1:14" ht="15.5" x14ac:dyDescent="0.35">
      <c r="A256" s="316"/>
      <c r="B256" s="327" t="s">
        <v>629</v>
      </c>
      <c r="C256" s="320">
        <f>Other!$F$103</f>
        <v>0</v>
      </c>
      <c r="D256" s="320"/>
      <c r="E256" s="320">
        <f>Other!$G$103</f>
        <v>0</v>
      </c>
      <c r="F256" s="320"/>
      <c r="G256" s="320">
        <f>Other!$H$103</f>
        <v>0</v>
      </c>
      <c r="H256" s="320"/>
      <c r="I256" s="320">
        <f>Other!$O$103</f>
        <v>0</v>
      </c>
      <c r="J256" s="320"/>
      <c r="K256" s="320">
        <f>Other!$P$103</f>
        <v>0</v>
      </c>
      <c r="L256" s="320"/>
      <c r="M256" s="321">
        <f t="shared" si="138"/>
        <v>0</v>
      </c>
      <c r="N256" s="316"/>
    </row>
    <row r="257" spans="1:14" ht="15.5" x14ac:dyDescent="0.35">
      <c r="A257" s="316"/>
      <c r="B257" s="327" t="s">
        <v>616</v>
      </c>
      <c r="C257" s="320">
        <f>Other!$F$118</f>
        <v>0</v>
      </c>
      <c r="D257" s="320"/>
      <c r="E257" s="320">
        <f>Other!$G$118</f>
        <v>0</v>
      </c>
      <c r="F257" s="320"/>
      <c r="G257" s="320">
        <f>Other!$H$118</f>
        <v>0</v>
      </c>
      <c r="H257" s="320"/>
      <c r="I257" s="320">
        <f>Other!$O$118</f>
        <v>0</v>
      </c>
      <c r="J257" s="320"/>
      <c r="K257" s="320">
        <f>Other!$P$118</f>
        <v>0</v>
      </c>
      <c r="L257" s="320"/>
      <c r="M257" s="321">
        <f t="shared" si="138"/>
        <v>0</v>
      </c>
      <c r="N257" s="316"/>
    </row>
    <row r="258" spans="1:14" ht="16.5" x14ac:dyDescent="0.45">
      <c r="A258" s="316"/>
      <c r="B258" s="332" t="s">
        <v>602</v>
      </c>
      <c r="C258" s="343">
        <f>Other!$F$142</f>
        <v>0</v>
      </c>
      <c r="D258" s="323"/>
      <c r="E258" s="343">
        <f>Other!$G$142</f>
        <v>0</v>
      </c>
      <c r="F258" s="323"/>
      <c r="G258" s="343">
        <f>Other!$H$142</f>
        <v>0</v>
      </c>
      <c r="H258" s="323"/>
      <c r="I258" s="343">
        <f>Other!$O$142</f>
        <v>0</v>
      </c>
      <c r="J258" s="323"/>
      <c r="K258" s="343">
        <f>Other!$P$142</f>
        <v>0</v>
      </c>
      <c r="L258" s="323"/>
      <c r="M258" s="321">
        <f t="shared" si="138"/>
        <v>0</v>
      </c>
      <c r="N258" s="316"/>
    </row>
    <row r="259" spans="1:14" ht="16.5" x14ac:dyDescent="0.45">
      <c r="A259" s="316"/>
      <c r="B259" s="335" t="s">
        <v>601</v>
      </c>
      <c r="C259" s="346">
        <f>SUM(C255:C258)</f>
        <v>0</v>
      </c>
      <c r="D259" s="333"/>
      <c r="E259" s="346">
        <f>SUM(E255:E258)</f>
        <v>0</v>
      </c>
      <c r="F259" s="333"/>
      <c r="G259" s="346">
        <f t="shared" ref="G259" si="139">SUM(G255:G258)</f>
        <v>0</v>
      </c>
      <c r="H259" s="333"/>
      <c r="I259" s="346">
        <f t="shared" ref="I259" si="140">SUM(I255:I258)</f>
        <v>0</v>
      </c>
      <c r="J259" s="333"/>
      <c r="K259" s="346">
        <f t="shared" ref="K259" si="141">SUM(K255:K258)</f>
        <v>0</v>
      </c>
      <c r="L259" s="333"/>
      <c r="M259" s="326">
        <f t="shared" si="138"/>
        <v>0</v>
      </c>
      <c r="N259" s="316"/>
    </row>
    <row r="260" spans="1:14" ht="15.5" x14ac:dyDescent="0.35">
      <c r="A260" s="316"/>
      <c r="B260" s="324"/>
      <c r="C260" s="325"/>
      <c r="D260" s="325"/>
      <c r="E260" s="325"/>
      <c r="F260" s="325"/>
      <c r="G260" s="325"/>
      <c r="H260" s="325"/>
      <c r="I260" s="325"/>
      <c r="J260" s="325"/>
      <c r="K260" s="325"/>
      <c r="L260" s="325"/>
      <c r="M260" s="326"/>
      <c r="N260" s="316"/>
    </row>
    <row r="261" spans="1:14" ht="16" thickBot="1" x14ac:dyDescent="0.4">
      <c r="A261" s="334"/>
      <c r="B261" s="335" t="s">
        <v>679</v>
      </c>
      <c r="C261" s="344">
        <f>C252-C259</f>
        <v>0</v>
      </c>
      <c r="D261" s="336"/>
      <c r="E261" s="344">
        <f t="shared" ref="E261" si="142">E252-E259</f>
        <v>0</v>
      </c>
      <c r="F261" s="336"/>
      <c r="G261" s="344">
        <f t="shared" ref="G261" si="143">G252-G259</f>
        <v>0</v>
      </c>
      <c r="H261" s="336"/>
      <c r="I261" s="344">
        <f t="shared" ref="I261" si="144">I252-I259</f>
        <v>0</v>
      </c>
      <c r="J261" s="336"/>
      <c r="K261" s="344">
        <f t="shared" ref="K261" si="145">K252-K259</f>
        <v>0</v>
      </c>
      <c r="L261" s="336"/>
      <c r="M261" s="326">
        <f>IFERROR((K261/G261),0)</f>
        <v>0</v>
      </c>
      <c r="N261" s="334"/>
    </row>
    <row r="262" spans="1:14" ht="16" thickTop="1" x14ac:dyDescent="0.35">
      <c r="A262" s="334"/>
      <c r="B262" s="338"/>
      <c r="C262" s="329"/>
      <c r="D262" s="329"/>
      <c r="E262" s="329"/>
      <c r="F262" s="329"/>
      <c r="G262" s="329"/>
      <c r="H262" s="329"/>
      <c r="I262" s="330"/>
      <c r="J262" s="330"/>
      <c r="K262" s="330"/>
      <c r="L262" s="330"/>
      <c r="M262" s="331"/>
      <c r="N262" s="334"/>
    </row>
    <row r="263" spans="1:14" ht="15.5" x14ac:dyDescent="0.35">
      <c r="A263" s="334"/>
      <c r="B263" s="327" t="s">
        <v>771</v>
      </c>
      <c r="C263" s="325">
        <f>Other!$F$151</f>
        <v>0</v>
      </c>
      <c r="D263" s="325"/>
      <c r="E263" s="325">
        <f>Other!$G$151</f>
        <v>0</v>
      </c>
      <c r="F263" s="325"/>
      <c r="G263" s="325">
        <f>Other!$H$151</f>
        <v>0</v>
      </c>
      <c r="H263" s="325"/>
      <c r="I263" s="325">
        <f>Other!$O$151</f>
        <v>0</v>
      </c>
      <c r="J263" s="325"/>
      <c r="K263" s="325">
        <f>Other!$P$151</f>
        <v>0</v>
      </c>
      <c r="L263" s="325"/>
      <c r="M263" s="326">
        <f t="shared" ref="M263:M264" si="146">IFERROR((K263/G263),0)</f>
        <v>0</v>
      </c>
      <c r="N263" s="334"/>
    </row>
    <row r="264" spans="1:14" ht="16.5" x14ac:dyDescent="0.45">
      <c r="A264" s="334"/>
      <c r="B264" s="332" t="s">
        <v>777</v>
      </c>
      <c r="C264" s="345">
        <f>Other!$F$159</f>
        <v>0</v>
      </c>
      <c r="D264" s="333"/>
      <c r="E264" s="345">
        <f>Other!$G$159</f>
        <v>0</v>
      </c>
      <c r="F264" s="333"/>
      <c r="G264" s="345">
        <f>Other!$H$159</f>
        <v>0</v>
      </c>
      <c r="H264" s="333"/>
      <c r="I264" s="345">
        <f>Other!$O$159</f>
        <v>0</v>
      </c>
      <c r="J264" s="333"/>
      <c r="K264" s="345">
        <f>Other!$P$159</f>
        <v>0</v>
      </c>
      <c r="L264" s="333"/>
      <c r="M264" s="326">
        <f t="shared" si="146"/>
        <v>0</v>
      </c>
      <c r="N264" s="334"/>
    </row>
    <row r="265" spans="1:14" ht="15.5" x14ac:dyDescent="0.35">
      <c r="A265" s="334"/>
      <c r="B265" s="327"/>
      <c r="C265" s="325"/>
      <c r="D265" s="325"/>
      <c r="E265" s="325"/>
      <c r="F265" s="325"/>
      <c r="G265" s="325"/>
      <c r="H265" s="325"/>
      <c r="I265" s="325"/>
      <c r="J265" s="325"/>
      <c r="K265" s="325"/>
      <c r="L265" s="325"/>
      <c r="M265" s="326"/>
      <c r="N265" s="334"/>
    </row>
    <row r="266" spans="1:14" ht="16" thickBot="1" x14ac:dyDescent="0.4">
      <c r="A266" s="334"/>
      <c r="B266" s="335" t="s">
        <v>773</v>
      </c>
      <c r="C266" s="344">
        <f>C261+C263-C264</f>
        <v>0</v>
      </c>
      <c r="D266" s="336"/>
      <c r="E266" s="344">
        <f t="shared" ref="E266" si="147">E261+E263-E264</f>
        <v>0</v>
      </c>
      <c r="F266" s="336"/>
      <c r="G266" s="344">
        <f t="shared" ref="G266" si="148">G261+G263-G264</f>
        <v>0</v>
      </c>
      <c r="H266" s="336"/>
      <c r="I266" s="344">
        <f t="shared" ref="I266" si="149">I261+I263-I264</f>
        <v>0</v>
      </c>
      <c r="J266" s="336"/>
      <c r="K266" s="344">
        <f t="shared" ref="K266" si="150">K261+K263-K264</f>
        <v>0</v>
      </c>
      <c r="L266" s="336"/>
      <c r="M266" s="326">
        <f>IFERROR((K266/G266),0)</f>
        <v>0</v>
      </c>
      <c r="N266" s="334"/>
    </row>
    <row r="267" spans="1:14" ht="15.5" thickTop="1" x14ac:dyDescent="0.35">
      <c r="A267" s="334"/>
      <c r="B267" s="335"/>
      <c r="C267" s="336"/>
      <c r="D267" s="336"/>
      <c r="E267" s="336"/>
      <c r="F267" s="336"/>
      <c r="G267" s="336"/>
      <c r="H267" s="336"/>
      <c r="I267" s="336"/>
      <c r="J267" s="336"/>
      <c r="K267" s="336"/>
      <c r="L267" s="336"/>
      <c r="M267" s="337"/>
      <c r="N267" s="334"/>
    </row>
    <row r="268" spans="1:14" ht="16.5" x14ac:dyDescent="0.45">
      <c r="A268" s="334"/>
      <c r="B268" s="332" t="s">
        <v>841</v>
      </c>
      <c r="C268" s="343">
        <f>Other!$F$164-Other!$F$165</f>
        <v>0</v>
      </c>
      <c r="D268" s="339"/>
      <c r="E268" s="343">
        <f>Other!$G$164-Other!$G$165</f>
        <v>0</v>
      </c>
      <c r="F268" s="339"/>
      <c r="G268" s="343">
        <f>Other!$H$164-Other!$H$165</f>
        <v>0</v>
      </c>
      <c r="H268" s="339"/>
      <c r="I268" s="343">
        <f>Other!$O$164-Other!$O$165</f>
        <v>0</v>
      </c>
      <c r="J268" s="339"/>
      <c r="K268" s="343">
        <f>Other!$P$164-Other!$P$165</f>
        <v>0</v>
      </c>
      <c r="L268" s="339"/>
      <c r="M268" s="321">
        <f>IFERROR((K268/G268),0)</f>
        <v>0</v>
      </c>
      <c r="N268" s="334"/>
    </row>
    <row r="269" spans="1:14" ht="15.5" x14ac:dyDescent="0.35">
      <c r="A269" s="334"/>
      <c r="B269" s="327"/>
      <c r="C269" s="320"/>
      <c r="D269" s="320"/>
      <c r="E269" s="320"/>
      <c r="F269" s="320"/>
      <c r="G269" s="340"/>
      <c r="H269" s="340"/>
      <c r="I269" s="320"/>
      <c r="J269" s="320"/>
      <c r="K269" s="320"/>
      <c r="L269" s="320"/>
      <c r="M269" s="337"/>
      <c r="N269" s="334"/>
    </row>
    <row r="270" spans="1:14" ht="17" thickBot="1" x14ac:dyDescent="0.4">
      <c r="A270" s="334"/>
      <c r="B270" s="342" t="s">
        <v>832</v>
      </c>
      <c r="C270" s="344">
        <f>Other!$F$166</f>
        <v>0</v>
      </c>
      <c r="D270" s="341"/>
      <c r="E270" s="344">
        <f>Other!$G$166</f>
        <v>0</v>
      </c>
      <c r="F270" s="341"/>
      <c r="G270" s="344">
        <f>Other!$H$166</f>
        <v>0</v>
      </c>
      <c r="H270" s="341"/>
      <c r="I270" s="344">
        <f>Other!$O$166</f>
        <v>0</v>
      </c>
      <c r="J270" s="341"/>
      <c r="K270" s="344">
        <f>Other!$P$166</f>
        <v>0</v>
      </c>
      <c r="L270" s="341"/>
      <c r="M270" s="326">
        <f>IFERROR((K270/G270),0)</f>
        <v>0</v>
      </c>
      <c r="N270" s="334"/>
    </row>
    <row r="271" spans="1:14" ht="15.5" thickTop="1" x14ac:dyDescent="0.35">
      <c r="A271" s="334"/>
      <c r="B271" s="335"/>
      <c r="C271" s="336"/>
      <c r="D271" s="336"/>
      <c r="E271" s="336"/>
      <c r="F271" s="336"/>
      <c r="G271" s="336"/>
      <c r="H271" s="336"/>
      <c r="I271" s="336"/>
      <c r="J271" s="336"/>
      <c r="K271" s="336"/>
      <c r="L271" s="336"/>
      <c r="M271" s="337"/>
      <c r="N271" s="334"/>
    </row>
    <row r="272" spans="1:14" x14ac:dyDescent="0.35">
      <c r="A272" s="172"/>
      <c r="B272" s="172"/>
      <c r="C272" s="102"/>
      <c r="D272" s="102"/>
      <c r="E272" s="172"/>
      <c r="F272" s="172"/>
      <c r="G272" s="172"/>
      <c r="H272" s="172"/>
      <c r="I272" s="172"/>
      <c r="J272" s="172"/>
      <c r="K272" s="172"/>
      <c r="L272" s="172"/>
      <c r="M272" s="172"/>
      <c r="N272" s="172"/>
    </row>
    <row r="273" spans="1:14" ht="24.5" x14ac:dyDescent="0.45">
      <c r="A273" s="108"/>
      <c r="B273" s="347" t="str">
        <f>CONCATENATE("Restricted Funds", " ",'Drop Down Options'!$K$6)</f>
        <v>Restricted Funds FY 2026-27</v>
      </c>
      <c r="C273" s="314"/>
      <c r="D273" s="314"/>
      <c r="E273" s="108"/>
      <c r="F273" s="108"/>
      <c r="G273" s="176"/>
      <c r="H273" s="176"/>
      <c r="I273" s="108"/>
      <c r="J273" s="108"/>
      <c r="K273" s="108"/>
      <c r="L273" s="108"/>
      <c r="M273" s="108"/>
      <c r="N273" s="108"/>
    </row>
    <row r="274" spans="1:14" ht="27.5" x14ac:dyDescent="0.35">
      <c r="A274" s="178"/>
      <c r="B274" s="313"/>
      <c r="C274" s="315" t="str">
        <f>CONCATENATE("$FY Ended June 30", " ", 'Drop Down Options'!$K$3)</f>
        <v>$FY Ended June 30 2025</v>
      </c>
      <c r="D274" s="313"/>
      <c r="E274" s="315" t="str">
        <f>CONCATENATE('FY 2026-27 Budget Summary'!$G$9, " ", 'FY 2026-27 Budget Summary'!$G$10, " $ YTD")</f>
        <v>12 Dec 2025 $ YTD</v>
      </c>
      <c r="F274" s="313"/>
      <c r="G274" s="315" t="str">
        <f>CONCATENATE('FY 2026-27 Budget Summary'!$G$9, " ", 'FY 2026-27 Budget Summary'!$G$10, " Annualized YTD")</f>
        <v>12 Dec 2025 Annualized YTD</v>
      </c>
      <c r="H274" s="313"/>
      <c r="I274" s="315" t="str">
        <f>CONCATENATE('Drop Down Options'!$K$6, " ", "Budget")</f>
        <v>FY 2026-27 Budget</v>
      </c>
      <c r="J274" s="313"/>
      <c r="K274" s="315" t="str">
        <f>CONCATENATE("$ Δ from ",'FY 2026-27 Budget Summary'!$G$9," ",'FY 2026-27 Budget Summary'!$G$10," Annualized")</f>
        <v>$ Δ from 12 Dec 2025 Annualized</v>
      </c>
      <c r="L274" s="313"/>
      <c r="M274" s="315" t="str">
        <f>CONCATENATE("% Δ from ",'FY 2026-27 Budget Summary'!$G$9," ",'FY 2026-27 Budget Summary'!$G$10," Annualized")</f>
        <v>% Δ from 12 Dec 2025 Annualized</v>
      </c>
      <c r="N274" s="178"/>
    </row>
    <row r="275" spans="1:14" ht="15.5" x14ac:dyDescent="0.35">
      <c r="A275" s="316"/>
      <c r="B275" s="317" t="s">
        <v>842</v>
      </c>
      <c r="C275" s="318"/>
      <c r="D275" s="318"/>
      <c r="E275" s="318"/>
      <c r="F275" s="318"/>
      <c r="G275" s="318"/>
      <c r="H275" s="318"/>
      <c r="I275" s="318"/>
      <c r="J275" s="318"/>
      <c r="K275" s="318"/>
      <c r="L275" s="318"/>
      <c r="M275" s="318"/>
      <c r="N275" s="316"/>
    </row>
    <row r="276" spans="1:14" ht="15.5" x14ac:dyDescent="0.35">
      <c r="A276" s="316"/>
      <c r="B276" s="319" t="s">
        <v>664</v>
      </c>
      <c r="C276" s="320">
        <f>'Restricted Funds'!F17</f>
        <v>0</v>
      </c>
      <c r="D276" s="320"/>
      <c r="E276" s="320">
        <f>'Restricted Funds'!$G$17</f>
        <v>0</v>
      </c>
      <c r="F276" s="320"/>
      <c r="G276" s="320">
        <f>'Restricted Funds'!$H$17</f>
        <v>0</v>
      </c>
      <c r="H276" s="320"/>
      <c r="I276" s="320">
        <f>'Restricted Funds'!$O$17</f>
        <v>0</v>
      </c>
      <c r="J276" s="320"/>
      <c r="K276" s="320">
        <f>'Restricted Funds'!$P$17</f>
        <v>0</v>
      </c>
      <c r="L276" s="320"/>
      <c r="M276" s="321">
        <f t="shared" ref="M276:M282" si="151">IFERROR((K276/G276),0)</f>
        <v>0</v>
      </c>
      <c r="N276" s="316"/>
    </row>
    <row r="277" spans="1:14" ht="15.5" x14ac:dyDescent="0.35">
      <c r="A277" s="316"/>
      <c r="B277" s="319" t="s">
        <v>661</v>
      </c>
      <c r="C277" s="320">
        <f>'Restricted Funds'!$F$25</f>
        <v>0</v>
      </c>
      <c r="D277" s="320"/>
      <c r="E277" s="320">
        <f>'Restricted Funds'!$G$25</f>
        <v>0</v>
      </c>
      <c r="F277" s="320"/>
      <c r="G277" s="320">
        <f>'Restricted Funds'!$H$25</f>
        <v>0</v>
      </c>
      <c r="H277" s="320"/>
      <c r="I277" s="320">
        <f>'Restricted Funds'!$O$25</f>
        <v>0</v>
      </c>
      <c r="J277" s="320"/>
      <c r="K277" s="320">
        <f>'Restricted Funds'!$P$25</f>
        <v>0</v>
      </c>
      <c r="L277" s="320"/>
      <c r="M277" s="321">
        <f t="shared" si="151"/>
        <v>0</v>
      </c>
      <c r="N277" s="316"/>
    </row>
    <row r="278" spans="1:14" ht="15.5" x14ac:dyDescent="0.35">
      <c r="A278" s="316"/>
      <c r="B278" s="319" t="s">
        <v>659</v>
      </c>
      <c r="C278" s="320">
        <f>'Restricted Funds'!$F$31</f>
        <v>0</v>
      </c>
      <c r="D278" s="320"/>
      <c r="E278" s="320">
        <f>'Restricted Funds'!$G$31</f>
        <v>0</v>
      </c>
      <c r="F278" s="320"/>
      <c r="G278" s="320">
        <f>'Restricted Funds'!$H$31</f>
        <v>0</v>
      </c>
      <c r="H278" s="320"/>
      <c r="I278" s="320">
        <f>'Restricted Funds'!$O$31</f>
        <v>0</v>
      </c>
      <c r="J278" s="320"/>
      <c r="K278" s="320">
        <f>'Restricted Funds'!$P$31</f>
        <v>0</v>
      </c>
      <c r="L278" s="320"/>
      <c r="M278" s="321">
        <f t="shared" si="151"/>
        <v>0</v>
      </c>
      <c r="N278" s="316"/>
    </row>
    <row r="279" spans="1:14" ht="15.5" x14ac:dyDescent="0.35">
      <c r="A279" s="316"/>
      <c r="B279" s="319" t="s">
        <v>653</v>
      </c>
      <c r="C279" s="320">
        <f>'Restricted Funds'!$F$44</f>
        <v>0</v>
      </c>
      <c r="D279" s="320"/>
      <c r="E279" s="320">
        <f>'Restricted Funds'!$G$44</f>
        <v>0</v>
      </c>
      <c r="F279" s="320"/>
      <c r="G279" s="320">
        <f>'Restricted Funds'!$H$44</f>
        <v>0</v>
      </c>
      <c r="H279" s="320"/>
      <c r="I279" s="320">
        <f>'Restricted Funds'!$O$44</f>
        <v>0</v>
      </c>
      <c r="J279" s="320"/>
      <c r="K279" s="320">
        <f>'Restricted Funds'!$P$44</f>
        <v>0</v>
      </c>
      <c r="L279" s="320"/>
      <c r="M279" s="321">
        <f t="shared" si="151"/>
        <v>0</v>
      </c>
      <c r="N279" s="316"/>
    </row>
    <row r="280" spans="1:14" ht="15.5" x14ac:dyDescent="0.35">
      <c r="A280" s="316"/>
      <c r="B280" s="319" t="s">
        <v>863</v>
      </c>
      <c r="C280" s="320">
        <f>'Restricted Funds'!$F$50</f>
        <v>0</v>
      </c>
      <c r="D280" s="320"/>
      <c r="E280" s="320">
        <f>'Restricted Funds'!$G$50</f>
        <v>0</v>
      </c>
      <c r="F280" s="320"/>
      <c r="G280" s="320">
        <f>'Restricted Funds'!$H$50</f>
        <v>0</v>
      </c>
      <c r="H280" s="320"/>
      <c r="I280" s="320">
        <f>'Restricted Funds'!$O$50</f>
        <v>0</v>
      </c>
      <c r="J280" s="320"/>
      <c r="K280" s="320">
        <f>'Restricted Funds'!$P$50</f>
        <v>0</v>
      </c>
      <c r="L280" s="320"/>
      <c r="M280" s="321">
        <f t="shared" si="151"/>
        <v>0</v>
      </c>
      <c r="N280" s="316"/>
    </row>
    <row r="281" spans="1:14" ht="16.5" x14ac:dyDescent="0.45">
      <c r="A281" s="316"/>
      <c r="B281" s="322" t="s">
        <v>649</v>
      </c>
      <c r="C281" s="343">
        <f>'Restricted Funds'!$F$68</f>
        <v>0</v>
      </c>
      <c r="D281" s="323"/>
      <c r="E281" s="343">
        <f>'Restricted Funds'!$G$68</f>
        <v>0</v>
      </c>
      <c r="F281" s="323"/>
      <c r="G281" s="343">
        <f>'Restricted Funds'!$H$68</f>
        <v>0</v>
      </c>
      <c r="H281" s="323"/>
      <c r="I281" s="343">
        <f>'Restricted Funds'!$O$68</f>
        <v>0</v>
      </c>
      <c r="J281" s="323"/>
      <c r="K281" s="343">
        <f>'Restricted Funds'!$P$68</f>
        <v>0</v>
      </c>
      <c r="L281" s="323"/>
      <c r="M281" s="321">
        <f t="shared" si="151"/>
        <v>0</v>
      </c>
      <c r="N281" s="316"/>
    </row>
    <row r="282" spans="1:14" ht="15.5" x14ac:dyDescent="0.35">
      <c r="A282" s="316"/>
      <c r="B282" s="324" t="s">
        <v>648</v>
      </c>
      <c r="C282" s="325">
        <f>SUM(C276:C281)</f>
        <v>0</v>
      </c>
      <c r="D282" s="325"/>
      <c r="E282" s="325">
        <f t="shared" ref="E282" si="152">SUM(E276:E281)</f>
        <v>0</v>
      </c>
      <c r="F282" s="325"/>
      <c r="G282" s="325">
        <f t="shared" ref="G282" si="153">SUM(G276:G281)</f>
        <v>0</v>
      </c>
      <c r="H282" s="325"/>
      <c r="I282" s="325">
        <f t="shared" ref="I282" si="154">SUM(I276:I281)</f>
        <v>0</v>
      </c>
      <c r="J282" s="325"/>
      <c r="K282" s="325">
        <f t="shared" ref="K282" si="155">SUM(K276:K281)</f>
        <v>0</v>
      </c>
      <c r="L282" s="325"/>
      <c r="M282" s="326">
        <f t="shared" si="151"/>
        <v>0</v>
      </c>
      <c r="N282" s="316"/>
    </row>
    <row r="283" spans="1:14" ht="15.5" x14ac:dyDescent="0.35">
      <c r="A283" s="316"/>
      <c r="B283" s="324"/>
      <c r="C283" s="325"/>
      <c r="D283" s="325"/>
      <c r="E283" s="325"/>
      <c r="F283" s="325"/>
      <c r="G283" s="325"/>
      <c r="H283" s="325"/>
      <c r="I283" s="325"/>
      <c r="J283" s="325"/>
      <c r="K283" s="325"/>
      <c r="L283" s="325"/>
      <c r="M283" s="326"/>
      <c r="N283" s="316"/>
    </row>
    <row r="284" spans="1:14" ht="15.5" x14ac:dyDescent="0.35">
      <c r="A284" s="327"/>
      <c r="B284" s="328" t="s">
        <v>647</v>
      </c>
      <c r="C284" s="329"/>
      <c r="D284" s="329"/>
      <c r="E284" s="329"/>
      <c r="F284" s="329"/>
      <c r="G284" s="329"/>
      <c r="H284" s="329"/>
      <c r="I284" s="330"/>
      <c r="J284" s="330"/>
      <c r="K284" s="330"/>
      <c r="L284" s="330"/>
      <c r="M284" s="331"/>
      <c r="N284" s="327"/>
    </row>
    <row r="285" spans="1:14" ht="15.5" x14ac:dyDescent="0.35">
      <c r="A285" s="316"/>
      <c r="B285" s="327" t="s">
        <v>638</v>
      </c>
      <c r="C285" s="320">
        <f>'Restricted Funds'!$F$90</f>
        <v>0</v>
      </c>
      <c r="D285" s="320"/>
      <c r="E285" s="320">
        <f>'Restricted Funds'!$G$90</f>
        <v>0</v>
      </c>
      <c r="F285" s="320"/>
      <c r="G285" s="320">
        <f>'Restricted Funds'!$H$90</f>
        <v>0</v>
      </c>
      <c r="H285" s="320"/>
      <c r="I285" s="320">
        <f>'Restricted Funds'!$O$90</f>
        <v>0</v>
      </c>
      <c r="J285" s="320"/>
      <c r="K285" s="320">
        <f>'Restricted Funds'!$P$90</f>
        <v>0</v>
      </c>
      <c r="L285" s="320"/>
      <c r="M285" s="321">
        <f t="shared" ref="M285:M289" si="156">IFERROR((K285/G285),0)</f>
        <v>0</v>
      </c>
      <c r="N285" s="316"/>
    </row>
    <row r="286" spans="1:14" ht="15.5" x14ac:dyDescent="0.35">
      <c r="A286" s="316"/>
      <c r="B286" s="327" t="s">
        <v>629</v>
      </c>
      <c r="C286" s="320">
        <f>'Restricted Funds'!$F$103</f>
        <v>0</v>
      </c>
      <c r="D286" s="320"/>
      <c r="E286" s="320">
        <f>'Restricted Funds'!$G$103</f>
        <v>0</v>
      </c>
      <c r="F286" s="320"/>
      <c r="G286" s="320">
        <f>'Restricted Funds'!$H$103</f>
        <v>0</v>
      </c>
      <c r="H286" s="320"/>
      <c r="I286" s="320">
        <f>'Restricted Funds'!$O$103</f>
        <v>0</v>
      </c>
      <c r="J286" s="320"/>
      <c r="K286" s="320">
        <f>'Restricted Funds'!$P$103</f>
        <v>0</v>
      </c>
      <c r="L286" s="320"/>
      <c r="M286" s="321">
        <f t="shared" si="156"/>
        <v>0</v>
      </c>
      <c r="N286" s="316"/>
    </row>
    <row r="287" spans="1:14" ht="15.5" x14ac:dyDescent="0.35">
      <c r="A287" s="316"/>
      <c r="B287" s="327" t="s">
        <v>616</v>
      </c>
      <c r="C287" s="320">
        <f>'Restricted Funds'!$F$118</f>
        <v>0</v>
      </c>
      <c r="D287" s="320"/>
      <c r="E287" s="320">
        <f>'Restricted Funds'!$G$118</f>
        <v>0</v>
      </c>
      <c r="F287" s="320"/>
      <c r="G287" s="320">
        <f>'Restricted Funds'!$H$118</f>
        <v>0</v>
      </c>
      <c r="H287" s="320"/>
      <c r="I287" s="320">
        <f>'Restricted Funds'!$O$118</f>
        <v>0</v>
      </c>
      <c r="J287" s="320"/>
      <c r="K287" s="320">
        <f>'Restricted Funds'!$P$118</f>
        <v>0</v>
      </c>
      <c r="L287" s="320"/>
      <c r="M287" s="321">
        <f t="shared" si="156"/>
        <v>0</v>
      </c>
      <c r="N287" s="316"/>
    </row>
    <row r="288" spans="1:14" ht="16.5" x14ac:dyDescent="0.45">
      <c r="A288" s="316"/>
      <c r="B288" s="332" t="s">
        <v>602</v>
      </c>
      <c r="C288" s="343">
        <f>'Restricted Funds'!$F$142</f>
        <v>0</v>
      </c>
      <c r="D288" s="323"/>
      <c r="E288" s="343">
        <f>'Restricted Funds'!$G$142</f>
        <v>0</v>
      </c>
      <c r="F288" s="323"/>
      <c r="G288" s="343">
        <f>'Restricted Funds'!$H$142</f>
        <v>0</v>
      </c>
      <c r="H288" s="323"/>
      <c r="I288" s="343">
        <f>'Restricted Funds'!$O$142</f>
        <v>0</v>
      </c>
      <c r="J288" s="323"/>
      <c r="K288" s="343">
        <f>'Restricted Funds'!$P$142</f>
        <v>0</v>
      </c>
      <c r="L288" s="323"/>
      <c r="M288" s="321">
        <f t="shared" si="156"/>
        <v>0</v>
      </c>
      <c r="N288" s="316"/>
    </row>
    <row r="289" spans="1:14" ht="16.5" x14ac:dyDescent="0.45">
      <c r="A289" s="316"/>
      <c r="B289" s="335" t="s">
        <v>601</v>
      </c>
      <c r="C289" s="346">
        <f>SUM(C285:C288)</f>
        <v>0</v>
      </c>
      <c r="D289" s="333"/>
      <c r="E289" s="346">
        <f>SUM(E285:E288)</f>
        <v>0</v>
      </c>
      <c r="F289" s="333"/>
      <c r="G289" s="346">
        <f t="shared" ref="G289" si="157">SUM(G285:G288)</f>
        <v>0</v>
      </c>
      <c r="H289" s="333"/>
      <c r="I289" s="346">
        <f t="shared" ref="I289" si="158">SUM(I285:I288)</f>
        <v>0</v>
      </c>
      <c r="J289" s="333"/>
      <c r="K289" s="346">
        <f t="shared" ref="K289" si="159">SUM(K285:K288)</f>
        <v>0</v>
      </c>
      <c r="L289" s="333"/>
      <c r="M289" s="326">
        <f t="shared" si="156"/>
        <v>0</v>
      </c>
      <c r="N289" s="316"/>
    </row>
    <row r="290" spans="1:14" ht="15.5" x14ac:dyDescent="0.35">
      <c r="A290" s="316"/>
      <c r="B290" s="324"/>
      <c r="C290" s="325"/>
      <c r="D290" s="325"/>
      <c r="E290" s="325"/>
      <c r="F290" s="325"/>
      <c r="G290" s="325"/>
      <c r="H290" s="325"/>
      <c r="I290" s="325"/>
      <c r="J290" s="325"/>
      <c r="K290" s="325"/>
      <c r="L290" s="325"/>
      <c r="M290" s="326"/>
      <c r="N290" s="316"/>
    </row>
    <row r="291" spans="1:14" ht="16" thickBot="1" x14ac:dyDescent="0.4">
      <c r="A291" s="334"/>
      <c r="B291" s="335" t="s">
        <v>679</v>
      </c>
      <c r="C291" s="344">
        <f>C282-C289</f>
        <v>0</v>
      </c>
      <c r="D291" s="336"/>
      <c r="E291" s="344">
        <f t="shared" ref="E291" si="160">E282-E289</f>
        <v>0</v>
      </c>
      <c r="F291" s="336"/>
      <c r="G291" s="344">
        <f t="shared" ref="G291" si="161">G282-G289</f>
        <v>0</v>
      </c>
      <c r="H291" s="336"/>
      <c r="I291" s="344">
        <f t="shared" ref="I291" si="162">I282-I289</f>
        <v>0</v>
      </c>
      <c r="J291" s="336"/>
      <c r="K291" s="344">
        <f t="shared" ref="K291" si="163">K282-K289</f>
        <v>0</v>
      </c>
      <c r="L291" s="336"/>
      <c r="M291" s="326">
        <f>IFERROR((K291/G291),0)</f>
        <v>0</v>
      </c>
      <c r="N291" s="334"/>
    </row>
    <row r="292" spans="1:14" ht="16" thickTop="1" x14ac:dyDescent="0.35">
      <c r="A292" s="334"/>
      <c r="B292" s="338"/>
      <c r="C292" s="329"/>
      <c r="D292" s="329"/>
      <c r="E292" s="329"/>
      <c r="F292" s="329"/>
      <c r="G292" s="329"/>
      <c r="H292" s="329"/>
      <c r="I292" s="330"/>
      <c r="J292" s="330"/>
      <c r="K292" s="330"/>
      <c r="L292" s="330"/>
      <c r="M292" s="331"/>
      <c r="N292" s="334"/>
    </row>
    <row r="293" spans="1:14" ht="15.5" x14ac:dyDescent="0.35">
      <c r="A293" s="334"/>
      <c r="B293" s="327" t="s">
        <v>771</v>
      </c>
      <c r="C293" s="325">
        <f>'Restricted Funds'!$F$151</f>
        <v>0</v>
      </c>
      <c r="D293" s="325"/>
      <c r="E293" s="325">
        <f>'Restricted Funds'!$G$151</f>
        <v>0</v>
      </c>
      <c r="F293" s="325"/>
      <c r="G293" s="325">
        <f>'Restricted Funds'!$H$151</f>
        <v>0</v>
      </c>
      <c r="H293" s="325"/>
      <c r="I293" s="325">
        <f>'Restricted Funds'!$O$151</f>
        <v>0</v>
      </c>
      <c r="J293" s="325"/>
      <c r="K293" s="325">
        <f>'Restricted Funds'!$P$151</f>
        <v>0</v>
      </c>
      <c r="L293" s="325"/>
      <c r="M293" s="326">
        <f t="shared" ref="M293:M294" si="164">IFERROR((K293/G293),0)</f>
        <v>0</v>
      </c>
      <c r="N293" s="334"/>
    </row>
    <row r="294" spans="1:14" ht="16.5" x14ac:dyDescent="0.45">
      <c r="A294" s="334"/>
      <c r="B294" s="332" t="s">
        <v>777</v>
      </c>
      <c r="C294" s="345">
        <f>'Restricted Funds'!$F$159</f>
        <v>0</v>
      </c>
      <c r="D294" s="333"/>
      <c r="E294" s="345">
        <f>'Restricted Funds'!$G$159</f>
        <v>0</v>
      </c>
      <c r="F294" s="333"/>
      <c r="G294" s="345">
        <f>'Restricted Funds'!$H$159</f>
        <v>0</v>
      </c>
      <c r="H294" s="333"/>
      <c r="I294" s="345">
        <f>'Restricted Funds'!$O$159</f>
        <v>0</v>
      </c>
      <c r="J294" s="333"/>
      <c r="K294" s="345">
        <f>'Restricted Funds'!$P$159</f>
        <v>0</v>
      </c>
      <c r="L294" s="333"/>
      <c r="M294" s="326">
        <f t="shared" si="164"/>
        <v>0</v>
      </c>
      <c r="N294" s="334"/>
    </row>
    <row r="295" spans="1:14" ht="15.5" x14ac:dyDescent="0.35">
      <c r="A295" s="334"/>
      <c r="B295" s="327"/>
      <c r="C295" s="325"/>
      <c r="D295" s="325"/>
      <c r="E295" s="325"/>
      <c r="F295" s="325"/>
      <c r="G295" s="325"/>
      <c r="H295" s="325"/>
      <c r="I295" s="325"/>
      <c r="J295" s="325"/>
      <c r="K295" s="325"/>
      <c r="L295" s="325"/>
      <c r="M295" s="326"/>
      <c r="N295" s="334"/>
    </row>
    <row r="296" spans="1:14" ht="16" thickBot="1" x14ac:dyDescent="0.4">
      <c r="A296" s="334"/>
      <c r="B296" s="335" t="s">
        <v>773</v>
      </c>
      <c r="C296" s="344">
        <f>C291+C293-C294</f>
        <v>0</v>
      </c>
      <c r="D296" s="336"/>
      <c r="E296" s="344">
        <f t="shared" ref="E296" si="165">E291+E293-E294</f>
        <v>0</v>
      </c>
      <c r="F296" s="336"/>
      <c r="G296" s="344">
        <f t="shared" ref="G296" si="166">G291+G293-G294</f>
        <v>0</v>
      </c>
      <c r="H296" s="336"/>
      <c r="I296" s="344">
        <f t="shared" ref="I296" si="167">I291+I293-I294</f>
        <v>0</v>
      </c>
      <c r="J296" s="336"/>
      <c r="K296" s="344">
        <f t="shared" ref="K296" si="168">K291+K293-K294</f>
        <v>0</v>
      </c>
      <c r="L296" s="336"/>
      <c r="M296" s="326">
        <f>IFERROR((K296/G296),0)</f>
        <v>0</v>
      </c>
      <c r="N296" s="334"/>
    </row>
    <row r="297" spans="1:14" ht="15.5" thickTop="1" x14ac:dyDescent="0.35">
      <c r="A297" s="334"/>
      <c r="B297" s="335"/>
      <c r="C297" s="336"/>
      <c r="D297" s="336"/>
      <c r="E297" s="336"/>
      <c r="F297" s="336"/>
      <c r="G297" s="336"/>
      <c r="H297" s="336"/>
      <c r="I297" s="336"/>
      <c r="J297" s="336"/>
      <c r="K297" s="336"/>
      <c r="L297" s="336"/>
      <c r="M297" s="337"/>
      <c r="N297" s="334"/>
    </row>
    <row r="298" spans="1:14" ht="16.5" x14ac:dyDescent="0.45">
      <c r="A298" s="334"/>
      <c r="B298" s="332" t="s">
        <v>841</v>
      </c>
      <c r="C298" s="343">
        <f>'Restricted Funds'!$F$164-'Restricted Funds'!$F$165</f>
        <v>0</v>
      </c>
      <c r="D298" s="339"/>
      <c r="E298" s="343">
        <f>'Restricted Funds'!$G$164-'Restricted Funds'!$G$165</f>
        <v>0</v>
      </c>
      <c r="F298" s="339"/>
      <c r="G298" s="343">
        <f>'Restricted Funds'!$H$164-'Restricted Funds'!$H$165</f>
        <v>0</v>
      </c>
      <c r="H298" s="339"/>
      <c r="I298" s="343">
        <f>'Restricted Funds'!$O$164-'Restricted Funds'!$O$165</f>
        <v>0</v>
      </c>
      <c r="J298" s="339"/>
      <c r="K298" s="343">
        <f>'Restricted Funds'!$P$164-'Restricted Funds'!$P$165</f>
        <v>0</v>
      </c>
      <c r="L298" s="339"/>
      <c r="M298" s="321">
        <f>IFERROR((K298/G298),0)</f>
        <v>0</v>
      </c>
      <c r="N298" s="334"/>
    </row>
    <row r="299" spans="1:14" ht="15.5" x14ac:dyDescent="0.35">
      <c r="A299" s="334"/>
      <c r="B299" s="327"/>
      <c r="C299" s="320"/>
      <c r="D299" s="320"/>
      <c r="E299" s="320"/>
      <c r="F299" s="320"/>
      <c r="G299" s="340"/>
      <c r="H299" s="340"/>
      <c r="I299" s="320"/>
      <c r="J299" s="320"/>
      <c r="K299" s="320"/>
      <c r="L299" s="320"/>
      <c r="M299" s="337"/>
      <c r="N299" s="334"/>
    </row>
    <row r="300" spans="1:14" ht="17" thickBot="1" x14ac:dyDescent="0.4">
      <c r="A300" s="334"/>
      <c r="B300" s="342" t="s">
        <v>832</v>
      </c>
      <c r="C300" s="344">
        <f>'Restricted Funds'!$F$166</f>
        <v>0</v>
      </c>
      <c r="D300" s="341"/>
      <c r="E300" s="344">
        <f>'Restricted Funds'!$G$166</f>
        <v>0</v>
      </c>
      <c r="F300" s="341"/>
      <c r="G300" s="344">
        <f>'Restricted Funds'!$H$166</f>
        <v>0</v>
      </c>
      <c r="H300" s="341"/>
      <c r="I300" s="344">
        <f>'Restricted Funds'!$O$166</f>
        <v>0</v>
      </c>
      <c r="J300" s="341"/>
      <c r="K300" s="344">
        <f>'Restricted Funds'!$P$166</f>
        <v>0</v>
      </c>
      <c r="L300" s="341"/>
      <c r="M300" s="326">
        <f>IFERROR((K300/G300),0)</f>
        <v>0</v>
      </c>
      <c r="N300" s="334"/>
    </row>
    <row r="301" spans="1:14" ht="15.5" thickTop="1" x14ac:dyDescent="0.35">
      <c r="A301" s="334"/>
      <c r="B301" s="335"/>
      <c r="C301" s="336"/>
      <c r="D301" s="336"/>
      <c r="E301" s="336"/>
      <c r="F301" s="336"/>
      <c r="G301" s="336"/>
      <c r="H301" s="336"/>
      <c r="I301" s="336"/>
      <c r="J301" s="336"/>
      <c r="K301" s="336"/>
      <c r="L301" s="336"/>
      <c r="M301" s="337"/>
      <c r="N301" s="334"/>
    </row>
  </sheetData>
  <sheetProtection algorithmName="SHA-512" hashValue="OzkF0XybJ/+c9B0vk1fXiYWiuD6qAsCR+75C0QrFX/4IdieymZq2/RgUqI133QaOmV67CGRhPwyIJURHeAUBlA==" saltValue="dDDIOIPrQkrpvNR8W7yyzQ==" spinCount="100000" sheet="1" objects="1" scenarios="1"/>
  <mergeCells count="1">
    <mergeCell ref="A1:D1"/>
  </mergeCells>
  <hyperlinks>
    <hyperlink ref="A1" location="'Table of Contents'!D1" display="RETURN TO TABLE OF CONTENTS" xr:uid="{0654D081-5A10-495D-A373-A028C7321C0F}"/>
  </hyperlinks>
  <pageMargins left="0.5" right="0.25" top="0.75" bottom="0.75" header="0.3" footer="0.3"/>
  <pageSetup scale="70" fitToHeight="8" orientation="landscape" r:id="rId1"/>
  <rowBreaks count="9" manualBreakCount="9">
    <brk id="31" max="13" man="1"/>
    <brk id="61" max="13" man="1"/>
    <brk id="91" max="13" man="1"/>
    <brk id="121" max="13" man="1"/>
    <brk id="151" max="13" man="1"/>
    <brk id="181" max="13" man="1"/>
    <brk id="211" max="13" man="1"/>
    <brk id="241" max="13" man="1"/>
    <brk id="271"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C990A-CC30-4162-BA0B-A73E9F4C8BC6}">
  <sheetPr codeName="Sheet16">
    <tabColor theme="7" tint="0.39997558519241921"/>
    <pageSetUpPr fitToPage="1"/>
  </sheetPr>
  <dimension ref="A1:H39"/>
  <sheetViews>
    <sheetView workbookViewId="0">
      <selection activeCell="B8" sqref="B8:H8"/>
    </sheetView>
  </sheetViews>
  <sheetFormatPr defaultColWidth="9.1796875" defaultRowHeight="12.5" x14ac:dyDescent="0.25"/>
  <cols>
    <col min="1" max="1" width="1.453125" style="92" customWidth="1"/>
    <col min="2" max="2" width="46.26953125" style="92" customWidth="1"/>
    <col min="3" max="3" width="1.26953125" style="92" customWidth="1"/>
    <col min="4" max="5" width="9.1796875" style="92"/>
    <col min="6" max="6" width="35.26953125" style="92" customWidth="1"/>
    <col min="7" max="7" width="0.81640625" style="92" customWidth="1"/>
    <col min="8" max="16384" width="9.1796875" style="92"/>
  </cols>
  <sheetData>
    <row r="1" spans="1:8" ht="14.5" x14ac:dyDescent="0.35">
      <c r="A1" s="783" t="str">
        <f>'Parish Info'!$K$2</f>
        <v>RETURN TO TABLE OF CONTENTS</v>
      </c>
      <c r="B1" s="783"/>
    </row>
    <row r="2" spans="1:8" ht="15.5" x14ac:dyDescent="0.35">
      <c r="B2" s="812" t="str">
        <f>CONCATENATE('Drop Down Options'!K6, " ", "Budget Cover Sheet")</f>
        <v>FY 2026-27 Budget Cover Sheet</v>
      </c>
      <c r="C2" s="812"/>
      <c r="D2" s="812"/>
      <c r="E2" s="812"/>
      <c r="F2" s="812"/>
      <c r="G2" s="812"/>
      <c r="H2" s="812"/>
    </row>
    <row r="3" spans="1:8" ht="15.5" x14ac:dyDescent="0.35">
      <c r="B3" s="93"/>
    </row>
    <row r="4" spans="1:8" ht="15.5" x14ac:dyDescent="0.35">
      <c r="B4" s="93"/>
    </row>
    <row r="5" spans="1:8" ht="14" x14ac:dyDescent="0.3">
      <c r="B5" s="94" t="s">
        <v>799</v>
      </c>
      <c r="C5" s="94"/>
      <c r="D5" s="813">
        <f>'FY 2026-27 Budget Summary'!F4</f>
        <v>0</v>
      </c>
      <c r="E5" s="813"/>
      <c r="F5" s="813"/>
      <c r="G5" s="94"/>
      <c r="H5" s="94"/>
    </row>
    <row r="6" spans="1:8" ht="14" x14ac:dyDescent="0.3">
      <c r="B6" s="94" t="s">
        <v>800</v>
      </c>
      <c r="C6" s="94"/>
      <c r="D6" s="813" t="str">
        <f>'FY 2026-27 Budget Summary'!D4</f>
        <v/>
      </c>
      <c r="E6" s="813"/>
      <c r="F6" s="813"/>
      <c r="G6" s="94"/>
      <c r="H6" s="94"/>
    </row>
    <row r="7" spans="1:8" ht="14" x14ac:dyDescent="0.3">
      <c r="B7" s="94" t="s">
        <v>801</v>
      </c>
      <c r="C7" s="94"/>
      <c r="D7" s="813">
        <f>'FY 2026-27 Budget Summary'!D10</f>
        <v>0</v>
      </c>
      <c r="E7" s="813"/>
      <c r="F7" s="813"/>
      <c r="G7" s="94"/>
      <c r="H7" s="94"/>
    </row>
    <row r="8" spans="1:8" ht="14" x14ac:dyDescent="0.25">
      <c r="B8" s="809"/>
      <c r="C8" s="809"/>
      <c r="D8" s="809"/>
      <c r="E8" s="809"/>
      <c r="F8" s="809"/>
      <c r="G8" s="809"/>
      <c r="H8" s="809"/>
    </row>
    <row r="9" spans="1:8" x14ac:dyDescent="0.25">
      <c r="B9" s="814" t="str">
        <f>'FY 2026-27 Budget Summary'!C13</f>
        <v>YOU ARE SUBMITTING A BALANCED BUDGET</v>
      </c>
      <c r="C9" s="814"/>
      <c r="D9" s="814"/>
      <c r="E9" s="814"/>
      <c r="F9" s="814"/>
      <c r="G9" s="814"/>
      <c r="H9" s="814"/>
    </row>
    <row r="10" spans="1:8" ht="16.5" customHeight="1" x14ac:dyDescent="0.25">
      <c r="B10" s="814"/>
      <c r="C10" s="814"/>
      <c r="D10" s="814"/>
      <c r="E10" s="814"/>
      <c r="F10" s="814"/>
      <c r="G10" s="814"/>
      <c r="H10" s="814"/>
    </row>
    <row r="11" spans="1:8" ht="14.5" x14ac:dyDescent="0.35">
      <c r="B11" s="125" t="s">
        <v>819</v>
      </c>
      <c r="C11" s="815">
        <f>'FY 2026-27 Budget Summary'!C26</f>
        <v>0</v>
      </c>
      <c r="D11" s="815"/>
      <c r="E11" s="815"/>
      <c r="F11" s="95"/>
      <c r="G11" s="95"/>
      <c r="H11" s="95"/>
    </row>
    <row r="12" spans="1:8" ht="14.5" x14ac:dyDescent="0.35">
      <c r="B12" s="753" t="s">
        <v>828</v>
      </c>
      <c r="C12" s="816">
        <f>'FY 2026-27 Budget Summary'!C27</f>
        <v>0</v>
      </c>
      <c r="D12" s="816"/>
      <c r="E12" s="816"/>
      <c r="F12" s="95"/>
      <c r="G12" s="95"/>
      <c r="H12" s="95"/>
    </row>
    <row r="13" spans="1:8" ht="14.5" x14ac:dyDescent="0.35">
      <c r="B13" s="125" t="str">
        <f>CONCATENATE("Total", " ",'Drop Down Options'!K6," ", "Operating Budget")</f>
        <v>Total FY 2026-27 Operating Budget</v>
      </c>
      <c r="C13" s="817">
        <f>'FY 2026-27 Budget Summary'!C28</f>
        <v>0</v>
      </c>
      <c r="D13" s="817"/>
      <c r="E13" s="817"/>
      <c r="F13" s="95"/>
      <c r="G13" s="95"/>
      <c r="H13" s="95"/>
    </row>
    <row r="14" spans="1:8" ht="14" x14ac:dyDescent="0.3">
      <c r="B14" s="94"/>
      <c r="C14" s="94"/>
      <c r="D14" s="94"/>
      <c r="E14" s="94"/>
      <c r="F14" s="94"/>
      <c r="G14" s="94"/>
      <c r="H14" s="94"/>
    </row>
    <row r="15" spans="1:8" ht="14" x14ac:dyDescent="0.3">
      <c r="B15" s="94" t="s">
        <v>804</v>
      </c>
      <c r="C15" s="808"/>
      <c r="D15" s="808"/>
      <c r="E15" s="808"/>
      <c r="F15" s="94"/>
      <c r="G15" s="94"/>
      <c r="H15" s="94"/>
    </row>
    <row r="16" spans="1:8" ht="14" x14ac:dyDescent="0.3">
      <c r="B16" s="94"/>
      <c r="C16" s="94"/>
      <c r="D16" s="94"/>
      <c r="E16" s="94"/>
      <c r="F16" s="94"/>
      <c r="G16" s="94"/>
      <c r="H16" s="94"/>
    </row>
    <row r="17" spans="2:8" ht="14" x14ac:dyDescent="0.3">
      <c r="B17" s="94" t="s">
        <v>805</v>
      </c>
      <c r="C17" s="808"/>
      <c r="D17" s="808"/>
      <c r="E17" s="808"/>
      <c r="F17" s="94"/>
      <c r="G17" s="94"/>
      <c r="H17" s="94"/>
    </row>
    <row r="18" spans="2:8" ht="14" x14ac:dyDescent="0.3">
      <c r="B18" s="94"/>
      <c r="C18" s="94"/>
      <c r="D18" s="94"/>
      <c r="E18" s="94"/>
      <c r="F18" s="94"/>
      <c r="G18" s="94"/>
      <c r="H18" s="94"/>
    </row>
    <row r="19" spans="2:8" ht="14" x14ac:dyDescent="0.25">
      <c r="B19" s="809" t="str">
        <f>CONCATENATE("How will the"," ",'Drop Down Options'!K6," ","budget be communicated to parishioners/school leaders? (i.e. bulletin, newsletter, mailing)")</f>
        <v>How will the FY 2026-27 budget be communicated to parishioners/school leaders? (i.e. bulletin, newsletter, mailing)</v>
      </c>
      <c r="C19" s="96"/>
      <c r="D19" s="810"/>
      <c r="E19" s="810"/>
      <c r="F19" s="810"/>
      <c r="G19" s="810"/>
      <c r="H19" s="810"/>
    </row>
    <row r="20" spans="2:8" ht="14" x14ac:dyDescent="0.3">
      <c r="B20" s="809"/>
      <c r="C20" s="94"/>
      <c r="D20" s="811"/>
      <c r="E20" s="811"/>
      <c r="F20" s="811"/>
      <c r="G20" s="811"/>
      <c r="H20" s="811"/>
    </row>
    <row r="21" spans="2:8" ht="14" x14ac:dyDescent="0.3">
      <c r="B21" s="809"/>
      <c r="C21" s="94"/>
      <c r="D21" s="811"/>
      <c r="E21" s="811"/>
      <c r="F21" s="811"/>
      <c r="G21" s="811"/>
      <c r="H21" s="811"/>
    </row>
    <row r="22" spans="2:8" ht="14" x14ac:dyDescent="0.3">
      <c r="B22" s="94"/>
      <c r="C22" s="94"/>
      <c r="D22" s="94"/>
      <c r="E22" s="94"/>
      <c r="F22" s="94"/>
      <c r="G22" s="94"/>
      <c r="H22" s="94"/>
    </row>
    <row r="23" spans="2:8" ht="14" x14ac:dyDescent="0.3">
      <c r="B23" s="94" t="s">
        <v>806</v>
      </c>
      <c r="C23" s="94"/>
      <c r="D23" s="94"/>
      <c r="E23" s="94"/>
      <c r="F23" s="94"/>
      <c r="G23" s="94"/>
      <c r="H23" s="94"/>
    </row>
    <row r="24" spans="2:8" ht="15.5" x14ac:dyDescent="0.35">
      <c r="B24" s="93"/>
    </row>
    <row r="25" spans="2:8" ht="15.5" x14ac:dyDescent="0.35">
      <c r="B25" s="93"/>
    </row>
    <row r="26" spans="2:8" ht="15.5" x14ac:dyDescent="0.35">
      <c r="B26" s="93"/>
    </row>
    <row r="27" spans="2:8" x14ac:dyDescent="0.25">
      <c r="B27" s="97" t="s">
        <v>807</v>
      </c>
      <c r="D27" s="98" t="s">
        <v>808</v>
      </c>
      <c r="F27" s="98" t="s">
        <v>809</v>
      </c>
      <c r="H27" s="98" t="s">
        <v>808</v>
      </c>
    </row>
    <row r="29" spans="2:8" x14ac:dyDescent="0.25">
      <c r="B29" s="707"/>
      <c r="F29" s="707"/>
    </row>
    <row r="30" spans="2:8" x14ac:dyDescent="0.25">
      <c r="B30" s="98" t="s">
        <v>810</v>
      </c>
      <c r="F30" s="98" t="s">
        <v>811</v>
      </c>
    </row>
    <row r="32" spans="2:8" ht="13" x14ac:dyDescent="0.3">
      <c r="B32" s="99"/>
    </row>
    <row r="36" spans="2:8" x14ac:dyDescent="0.25">
      <c r="B36" s="97" t="s">
        <v>812</v>
      </c>
      <c r="D36" s="98" t="s">
        <v>808</v>
      </c>
      <c r="F36" s="98" t="s">
        <v>813</v>
      </c>
      <c r="H36" s="98" t="s">
        <v>808</v>
      </c>
    </row>
    <row r="38" spans="2:8" x14ac:dyDescent="0.25">
      <c r="B38" s="707"/>
      <c r="F38" s="707"/>
    </row>
    <row r="39" spans="2:8" x14ac:dyDescent="0.25">
      <c r="B39" s="98" t="s">
        <v>814</v>
      </c>
      <c r="F39" s="98" t="s">
        <v>815</v>
      </c>
    </row>
  </sheetData>
  <sheetProtection algorithmName="SHA-512" hashValue="G9H7JN+xA3SzEWnAIolpC0vXFzYC24qSDP49o0idnQvletXFoIbsGOOpAMi1M2KQwbavj3gTFgmwVgB4pfGM/g==" saltValue="ppdMQ5Ki0qT6vOXlyz3QBA==" spinCount="100000" sheet="1" objects="1" scenarios="1"/>
  <mergeCells count="16">
    <mergeCell ref="A1:B1"/>
    <mergeCell ref="C15:E15"/>
    <mergeCell ref="B2:H2"/>
    <mergeCell ref="D5:F5"/>
    <mergeCell ref="D6:F6"/>
    <mergeCell ref="D7:F7"/>
    <mergeCell ref="B8:H8"/>
    <mergeCell ref="B9:H10"/>
    <mergeCell ref="C11:E11"/>
    <mergeCell ref="C12:E12"/>
    <mergeCell ref="C13:E13"/>
    <mergeCell ref="C17:E17"/>
    <mergeCell ref="B19:B21"/>
    <mergeCell ref="D19:H19"/>
    <mergeCell ref="D20:H20"/>
    <mergeCell ref="D21:H21"/>
  </mergeCells>
  <hyperlinks>
    <hyperlink ref="A1" location="'Table of Contents'!D1" display="RETURN TO TABLE OF CONTENTS" xr:uid="{AB7C00F1-5A37-449E-AD80-2C0825184E04}"/>
  </hyperlinks>
  <pageMargins left="0.7" right="0.7" top="1" bottom="0.75" header="0.3" footer="0.3"/>
  <pageSetup scale="7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48267-1806-46EB-8E9E-36B11AB1CD2D}">
  <sheetPr>
    <tabColor theme="9" tint="0.39997558519241921"/>
  </sheetPr>
  <dimension ref="A1:B23"/>
  <sheetViews>
    <sheetView zoomScale="110" zoomScaleNormal="110" workbookViewId="0">
      <pane ySplit="3" topLeftCell="A4" activePane="bottomLeft" state="frozen"/>
      <selection pane="bottomLeft" activeCell="B3" sqref="B3"/>
    </sheetView>
  </sheetViews>
  <sheetFormatPr defaultRowHeight="14.5" x14ac:dyDescent="0.35"/>
  <cols>
    <col min="1" max="1" width="3.26953125" customWidth="1"/>
    <col min="2" max="2" width="172.7265625" style="560" customWidth="1"/>
    <col min="3" max="3" width="39.54296875" customWidth="1"/>
  </cols>
  <sheetData>
    <row r="1" spans="1:2" x14ac:dyDescent="0.35">
      <c r="A1" s="783" t="str">
        <f>'Parish Info'!$K$2</f>
        <v>RETURN TO TABLE OF CONTENTS</v>
      </c>
      <c r="B1" s="783"/>
    </row>
    <row r="2" spans="1:2" ht="18.5" x14ac:dyDescent="0.45">
      <c r="B2" s="561" t="s">
        <v>1011</v>
      </c>
    </row>
    <row r="3" spans="1:2" ht="18.5" x14ac:dyDescent="0.45">
      <c r="B3" s="561" t="s">
        <v>1012</v>
      </c>
    </row>
    <row r="5" spans="1:2" ht="29" x14ac:dyDescent="0.35">
      <c r="B5" s="560" t="s">
        <v>1026</v>
      </c>
    </row>
    <row r="6" spans="1:2" x14ac:dyDescent="0.35">
      <c r="B6" s="567" t="s">
        <v>1025</v>
      </c>
    </row>
    <row r="7" spans="1:2" x14ac:dyDescent="0.35">
      <c r="B7" s="560" t="s">
        <v>1027</v>
      </c>
    </row>
    <row r="9" spans="1:2" ht="29" x14ac:dyDescent="0.35">
      <c r="B9" s="560" t="s">
        <v>1015</v>
      </c>
    </row>
    <row r="11" spans="1:2" s="508" customFormat="1" ht="16" x14ac:dyDescent="0.4">
      <c r="B11" s="562" t="s">
        <v>1022</v>
      </c>
    </row>
    <row r="12" spans="1:2" s="508" customFormat="1" ht="16" x14ac:dyDescent="0.4">
      <c r="B12" s="563"/>
    </row>
    <row r="13" spans="1:2" s="508" customFormat="1" ht="34" x14ac:dyDescent="0.4">
      <c r="B13" s="564" t="s">
        <v>1023</v>
      </c>
    </row>
    <row r="14" spans="1:2" s="508" customFormat="1" ht="16" x14ac:dyDescent="0.4">
      <c r="B14" s="565" t="s">
        <v>1016</v>
      </c>
    </row>
    <row r="15" spans="1:2" s="508" customFormat="1" ht="16" x14ac:dyDescent="0.4">
      <c r="B15" s="565" t="s">
        <v>1017</v>
      </c>
    </row>
    <row r="16" spans="1:2" s="508" customFormat="1" ht="16" x14ac:dyDescent="0.4">
      <c r="B16" s="565" t="s">
        <v>1018</v>
      </c>
    </row>
    <row r="17" spans="2:2" s="508" customFormat="1" ht="16" x14ac:dyDescent="0.4">
      <c r="B17" s="565" t="s">
        <v>1019</v>
      </c>
    </row>
    <row r="18" spans="2:2" s="508" customFormat="1" ht="16" x14ac:dyDescent="0.4">
      <c r="B18" s="565" t="s">
        <v>1020</v>
      </c>
    </row>
    <row r="19" spans="2:2" s="508" customFormat="1" ht="32" x14ac:dyDescent="0.4">
      <c r="B19" s="566" t="s">
        <v>1013</v>
      </c>
    </row>
    <row r="20" spans="2:2" s="508" customFormat="1" ht="32" x14ac:dyDescent="0.4">
      <c r="B20" s="566" t="s">
        <v>1014</v>
      </c>
    </row>
    <row r="21" spans="2:2" s="508" customFormat="1" ht="16" x14ac:dyDescent="0.4">
      <c r="B21" s="565" t="s">
        <v>1021</v>
      </c>
    </row>
    <row r="22" spans="2:2" s="508" customFormat="1" ht="16" x14ac:dyDescent="0.4">
      <c r="B22" s="563"/>
    </row>
    <row r="23" spans="2:2" s="508" customFormat="1" ht="49.5" x14ac:dyDescent="0.4">
      <c r="B23" s="564" t="s">
        <v>1024</v>
      </c>
    </row>
  </sheetData>
  <mergeCells count="1">
    <mergeCell ref="A1:B1"/>
  </mergeCells>
  <hyperlinks>
    <hyperlink ref="B19" r:id="rId1" display="https://dpi.wi.gov/parental-education-options/choice-programs/school-reports" xr:uid="{FE0B6E57-4F5D-4D9C-858B-6C605386378E}"/>
    <hyperlink ref="B20" r:id="rId2" display="https://dpi.wi.gov/parental-education-options/choice-programs/school-reports" xr:uid="{D5F96DE5-A16D-430C-BAC1-8E5752759685}"/>
    <hyperlink ref="B6" r:id="rId3" xr:uid="{24060BFA-9484-4AAB-941D-75A7D47D6603}"/>
    <hyperlink ref="A1" location="'Table of Contents'!D1" display="RETURN TO TABLE OF CONTENTS" xr:uid="{7A353DE4-421B-4F56-891E-EEAB6D9AB9F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48E5A-FB00-4687-8BAF-C0E0C69ED610}">
  <sheetPr>
    <tabColor theme="9" tint="0.39997558519241921"/>
  </sheetPr>
  <dimension ref="A1:G48"/>
  <sheetViews>
    <sheetView workbookViewId="0">
      <selection activeCell="A6" sqref="A6:F6"/>
    </sheetView>
  </sheetViews>
  <sheetFormatPr defaultRowHeight="14.5" x14ac:dyDescent="0.35"/>
  <cols>
    <col min="1" max="1" width="4.453125" style="439" customWidth="1"/>
    <col min="2" max="2" width="36.81640625" style="439" customWidth="1"/>
    <col min="3" max="6" width="16.81640625" style="439" customWidth="1"/>
    <col min="7" max="7" width="15.1796875" style="439" customWidth="1"/>
    <col min="8" max="8" width="9.1796875" customWidth="1"/>
  </cols>
  <sheetData>
    <row r="1" spans="1:7" x14ac:dyDescent="0.35">
      <c r="A1" s="819" t="str">
        <f>'Parish Info'!$K$2</f>
        <v>RETURN TO TABLE OF CONTENTS</v>
      </c>
      <c r="B1" s="819"/>
    </row>
    <row r="2" spans="1:7" s="508" customFormat="1" ht="16" x14ac:dyDescent="0.4">
      <c r="A2" s="507"/>
      <c r="B2" s="510" t="s">
        <v>979</v>
      </c>
      <c r="C2" s="507"/>
      <c r="D2" s="507"/>
      <c r="E2" s="507"/>
      <c r="F2" s="507"/>
      <c r="G2" s="507"/>
    </row>
    <row r="3" spans="1:7" s="508" customFormat="1" ht="65.25" customHeight="1" x14ac:dyDescent="0.4">
      <c r="A3" s="509"/>
      <c r="B3" s="820" t="s">
        <v>1220</v>
      </c>
      <c r="C3" s="820"/>
      <c r="D3" s="820"/>
      <c r="E3" s="820"/>
      <c r="F3" s="820"/>
      <c r="G3" s="820"/>
    </row>
    <row r="4" spans="1:7" x14ac:dyDescent="0.35">
      <c r="B4" s="568" t="s">
        <v>1028</v>
      </c>
      <c r="C4" s="559"/>
      <c r="D4" s="559"/>
      <c r="E4" s="559"/>
      <c r="F4" s="559"/>
      <c r="G4" s="559"/>
    </row>
    <row r="5" spans="1:7" x14ac:dyDescent="0.35">
      <c r="A5" s="409"/>
      <c r="B5" s="409"/>
      <c r="C5" s="409"/>
      <c r="D5" s="409"/>
      <c r="E5" s="409"/>
      <c r="F5" s="409"/>
      <c r="G5" s="409"/>
    </row>
    <row r="6" spans="1:7" x14ac:dyDescent="0.35">
      <c r="A6" s="818" t="s">
        <v>936</v>
      </c>
      <c r="B6" s="818"/>
      <c r="C6" s="818"/>
      <c r="D6" s="818"/>
      <c r="E6" s="818"/>
      <c r="F6" s="818"/>
      <c r="G6" s="409"/>
    </row>
    <row r="7" spans="1:7" ht="15" thickBot="1" x14ac:dyDescent="0.4">
      <c r="A7" s="824" t="s">
        <v>1204</v>
      </c>
      <c r="B7" s="824"/>
      <c r="C7" s="824"/>
      <c r="D7" s="824"/>
      <c r="E7" s="824"/>
      <c r="F7" s="824"/>
      <c r="G7" s="409"/>
    </row>
    <row r="8" spans="1:7" ht="176.25" customHeight="1" thickTop="1" thickBot="1" x14ac:dyDescent="0.4">
      <c r="A8" s="822" t="s">
        <v>980</v>
      </c>
      <c r="B8" s="823"/>
      <c r="C8" s="823"/>
      <c r="D8" s="823"/>
      <c r="E8" s="823"/>
      <c r="F8" s="823"/>
      <c r="G8" s="409"/>
    </row>
    <row r="9" spans="1:7" ht="15" thickTop="1" x14ac:dyDescent="0.35">
      <c r="A9" s="428"/>
      <c r="B9" s="428"/>
      <c r="C9" s="821" t="s">
        <v>937</v>
      </c>
      <c r="D9" s="821"/>
      <c r="E9" s="428"/>
      <c r="F9" s="428"/>
      <c r="G9" s="409"/>
    </row>
    <row r="10" spans="1:7" x14ac:dyDescent="0.35">
      <c r="A10" s="429"/>
      <c r="B10" s="430" t="s">
        <v>938</v>
      </c>
      <c r="C10" s="431" t="s">
        <v>939</v>
      </c>
      <c r="D10" s="430" t="s">
        <v>940</v>
      </c>
      <c r="E10" s="430" t="s">
        <v>941</v>
      </c>
      <c r="F10" s="430" t="s">
        <v>942</v>
      </c>
      <c r="G10" s="432"/>
    </row>
    <row r="11" spans="1:7" ht="22" x14ac:dyDescent="0.35">
      <c r="A11" s="433" t="s">
        <v>671</v>
      </c>
      <c r="B11" s="434" t="s">
        <v>943</v>
      </c>
      <c r="C11" s="435" t="s">
        <v>1205</v>
      </c>
      <c r="D11" s="436" t="s">
        <v>944</v>
      </c>
      <c r="E11" s="437" t="s">
        <v>945</v>
      </c>
      <c r="F11" s="438" t="s">
        <v>1206</v>
      </c>
    </row>
    <row r="12" spans="1:7" x14ac:dyDescent="0.35">
      <c r="A12" s="440">
        <v>1</v>
      </c>
      <c r="B12" s="441" t="s">
        <v>946</v>
      </c>
      <c r="C12" s="743"/>
      <c r="D12" s="442"/>
      <c r="E12" s="744"/>
      <c r="F12" s="443">
        <v>0</v>
      </c>
    </row>
    <row r="13" spans="1:7" x14ac:dyDescent="0.35">
      <c r="A13" s="440">
        <v>2</v>
      </c>
      <c r="B13" s="441" t="s">
        <v>947</v>
      </c>
      <c r="C13" s="743"/>
      <c r="D13" s="442"/>
      <c r="E13" s="744"/>
      <c r="F13" s="443">
        <f>C13+E13</f>
        <v>0</v>
      </c>
    </row>
    <row r="14" spans="1:7" x14ac:dyDescent="0.35">
      <c r="A14" s="440">
        <v>3</v>
      </c>
      <c r="B14" s="441" t="s">
        <v>948</v>
      </c>
      <c r="C14" s="743"/>
      <c r="D14" s="743"/>
      <c r="E14" s="743"/>
      <c r="F14" s="743"/>
    </row>
    <row r="15" spans="1:7" ht="15" thickBot="1" x14ac:dyDescent="0.4">
      <c r="A15" s="444">
        <v>4</v>
      </c>
      <c r="B15" s="445" t="s">
        <v>949</v>
      </c>
      <c r="C15" s="443">
        <v>0</v>
      </c>
      <c r="D15" s="446"/>
      <c r="E15" s="744"/>
      <c r="F15" s="443">
        <v>0</v>
      </c>
    </row>
    <row r="16" spans="1:7" ht="15" thickBot="1" x14ac:dyDescent="0.4">
      <c r="A16" s="447">
        <v>5</v>
      </c>
      <c r="B16" s="448" t="s">
        <v>950</v>
      </c>
      <c r="C16" s="449">
        <f>SUM(C12:C15)</f>
        <v>0</v>
      </c>
      <c r="D16" s="450"/>
      <c r="E16" s="451"/>
      <c r="F16" s="449">
        <f>SUM(F12:F15)</f>
        <v>0</v>
      </c>
    </row>
    <row r="17" spans="1:7" x14ac:dyDescent="0.35">
      <c r="A17" s="452">
        <v>6</v>
      </c>
      <c r="B17" s="453" t="s">
        <v>951</v>
      </c>
      <c r="C17" s="454">
        <v>0</v>
      </c>
      <c r="D17" s="455"/>
      <c r="E17" s="456"/>
      <c r="F17" s="454">
        <v>0</v>
      </c>
    </row>
    <row r="18" spans="1:7" x14ac:dyDescent="0.35">
      <c r="A18" s="440">
        <v>7</v>
      </c>
      <c r="B18" s="453" t="s">
        <v>952</v>
      </c>
      <c r="C18" s="457">
        <v>0</v>
      </c>
      <c r="D18" s="458"/>
      <c r="E18" s="459"/>
      <c r="F18" s="460">
        <v>0</v>
      </c>
    </row>
    <row r="19" spans="1:7" x14ac:dyDescent="0.35">
      <c r="A19" s="440">
        <v>8</v>
      </c>
      <c r="B19" s="453" t="s">
        <v>953</v>
      </c>
      <c r="C19" s="457">
        <v>0</v>
      </c>
      <c r="D19" s="458"/>
      <c r="E19" s="459"/>
      <c r="F19" s="460">
        <v>0</v>
      </c>
    </row>
    <row r="20" spans="1:7" x14ac:dyDescent="0.35">
      <c r="A20" s="461">
        <v>9</v>
      </c>
      <c r="B20" s="462" t="s">
        <v>954</v>
      </c>
      <c r="C20" s="460">
        <v>0</v>
      </c>
      <c r="D20" s="743"/>
      <c r="E20" s="745"/>
      <c r="F20" s="457">
        <v>0</v>
      </c>
    </row>
    <row r="21" spans="1:7" x14ac:dyDescent="0.35">
      <c r="A21" s="440">
        <v>10</v>
      </c>
      <c r="B21" s="441" t="s">
        <v>955</v>
      </c>
      <c r="C21" s="743"/>
      <c r="D21" s="442"/>
      <c r="E21" s="744"/>
      <c r="F21" s="443">
        <f>C21+E21</f>
        <v>0</v>
      </c>
    </row>
    <row r="22" spans="1:7" ht="15" thickBot="1" x14ac:dyDescent="0.4">
      <c r="A22" s="463">
        <v>11</v>
      </c>
      <c r="B22" s="464" t="s">
        <v>956</v>
      </c>
      <c r="C22" s="746"/>
      <c r="D22" s="746"/>
      <c r="E22" s="746"/>
      <c r="F22" s="465">
        <f>C22+E22-D22</f>
        <v>0</v>
      </c>
    </row>
    <row r="23" spans="1:7" ht="15" thickBot="1" x14ac:dyDescent="0.4">
      <c r="A23" s="466">
        <v>12</v>
      </c>
      <c r="B23" s="467" t="s">
        <v>957</v>
      </c>
      <c r="C23" s="468">
        <f>SUM(C16:C22)</f>
        <v>0</v>
      </c>
      <c r="D23" s="469">
        <f>SUM(D14,D20,D22)</f>
        <v>0</v>
      </c>
      <c r="E23" s="470">
        <f>SUM(E12:E15,E20:E22)</f>
        <v>0</v>
      </c>
      <c r="F23" s="468">
        <f>SUM(F16:F22)</f>
        <v>0</v>
      </c>
    </row>
    <row r="24" spans="1:7" ht="15" thickTop="1" x14ac:dyDescent="0.35">
      <c r="A24" s="471"/>
      <c r="B24" s="471"/>
      <c r="C24" s="821" t="s">
        <v>958</v>
      </c>
      <c r="D24" s="821"/>
      <c r="E24" s="471"/>
      <c r="F24" s="471"/>
      <c r="G24" s="409"/>
    </row>
    <row r="25" spans="1:7" x14ac:dyDescent="0.35">
      <c r="A25" s="429"/>
      <c r="B25" s="430" t="s">
        <v>938</v>
      </c>
      <c r="C25" s="431" t="s">
        <v>939</v>
      </c>
      <c r="D25" s="431" t="s">
        <v>940</v>
      </c>
      <c r="E25" s="430" t="s">
        <v>941</v>
      </c>
      <c r="F25" s="430" t="s">
        <v>942</v>
      </c>
      <c r="G25" s="432"/>
    </row>
    <row r="26" spans="1:7" x14ac:dyDescent="0.35">
      <c r="A26" s="433" t="s">
        <v>671</v>
      </c>
      <c r="B26" s="434" t="s">
        <v>943</v>
      </c>
      <c r="C26" s="472" t="s">
        <v>1205</v>
      </c>
      <c r="D26" s="437" t="s">
        <v>959</v>
      </c>
      <c r="E26" s="437" t="s">
        <v>945</v>
      </c>
      <c r="F26" s="438" t="s">
        <v>1206</v>
      </c>
    </row>
    <row r="27" spans="1:7" x14ac:dyDescent="0.35">
      <c r="A27" s="444">
        <v>13</v>
      </c>
      <c r="B27" s="441" t="s">
        <v>960</v>
      </c>
      <c r="C27" s="473">
        <v>0</v>
      </c>
      <c r="D27" s="745"/>
      <c r="E27" s="744"/>
      <c r="F27" s="443">
        <v>0</v>
      </c>
    </row>
    <row r="28" spans="1:7" x14ac:dyDescent="0.35">
      <c r="A28" s="444">
        <v>14</v>
      </c>
      <c r="B28" s="441" t="s">
        <v>961</v>
      </c>
      <c r="C28" s="473">
        <v>0</v>
      </c>
      <c r="D28" s="745"/>
      <c r="E28" s="744"/>
      <c r="F28" s="443">
        <v>0</v>
      </c>
    </row>
    <row r="29" spans="1:7" x14ac:dyDescent="0.35">
      <c r="A29" s="440">
        <v>15</v>
      </c>
      <c r="B29" s="441" t="s">
        <v>962</v>
      </c>
      <c r="C29" s="473">
        <v>0</v>
      </c>
      <c r="D29" s="745"/>
      <c r="E29" s="744"/>
      <c r="F29" s="443">
        <v>0</v>
      </c>
    </row>
    <row r="30" spans="1:7" x14ac:dyDescent="0.35">
      <c r="A30" s="440">
        <v>16</v>
      </c>
      <c r="B30" s="441" t="s">
        <v>963</v>
      </c>
      <c r="C30" s="473">
        <v>0</v>
      </c>
      <c r="D30" s="442"/>
      <c r="E30" s="744"/>
      <c r="F30" s="443">
        <v>0</v>
      </c>
    </row>
    <row r="31" spans="1:7" x14ac:dyDescent="0.35">
      <c r="A31" s="440">
        <v>17</v>
      </c>
      <c r="B31" s="441" t="s">
        <v>964</v>
      </c>
      <c r="C31" s="473">
        <v>0</v>
      </c>
      <c r="D31" s="442"/>
      <c r="E31" s="474"/>
      <c r="F31" s="443">
        <v>0</v>
      </c>
    </row>
    <row r="32" spans="1:7" x14ac:dyDescent="0.35">
      <c r="A32" s="461">
        <v>18</v>
      </c>
      <c r="B32" s="475" t="s">
        <v>965</v>
      </c>
      <c r="C32" s="476">
        <v>0</v>
      </c>
      <c r="D32" s="477"/>
      <c r="E32" s="478"/>
      <c r="F32" s="476">
        <v>0</v>
      </c>
    </row>
    <row r="33" spans="1:7" ht="15" thickBot="1" x14ac:dyDescent="0.4">
      <c r="A33" s="461">
        <v>19</v>
      </c>
      <c r="B33" s="475" t="s">
        <v>966</v>
      </c>
      <c r="C33" s="476">
        <v>0</v>
      </c>
      <c r="D33" s="477"/>
      <c r="E33" s="478"/>
      <c r="F33" s="476">
        <v>0</v>
      </c>
    </row>
    <row r="34" spans="1:7" ht="15" thickBot="1" x14ac:dyDescent="0.4">
      <c r="A34" s="447">
        <v>20</v>
      </c>
      <c r="B34" s="448" t="s">
        <v>967</v>
      </c>
      <c r="C34" s="479">
        <f>SUM(C27:C33)</f>
        <v>0</v>
      </c>
      <c r="D34" s="450"/>
      <c r="E34" s="451"/>
      <c r="F34" s="480">
        <f>SUM(F27:F33)</f>
        <v>0</v>
      </c>
    </row>
    <row r="35" spans="1:7" x14ac:dyDescent="0.35">
      <c r="A35" s="481">
        <v>21</v>
      </c>
      <c r="B35" s="445" t="s">
        <v>968</v>
      </c>
      <c r="C35" s="482">
        <v>0</v>
      </c>
      <c r="D35" s="446"/>
      <c r="E35" s="474"/>
      <c r="F35" s="483">
        <v>0</v>
      </c>
    </row>
    <row r="36" spans="1:7" x14ac:dyDescent="0.35">
      <c r="A36" s="452">
        <v>22</v>
      </c>
      <c r="B36" s="445" t="s">
        <v>969</v>
      </c>
      <c r="C36" s="747"/>
      <c r="D36" s="446"/>
      <c r="E36" s="474"/>
      <c r="F36" s="744"/>
    </row>
    <row r="37" spans="1:7" ht="15" thickBot="1" x14ac:dyDescent="0.4">
      <c r="A37" s="461">
        <v>23</v>
      </c>
      <c r="B37" s="475" t="s">
        <v>970</v>
      </c>
      <c r="C37" s="748"/>
      <c r="D37" s="748"/>
      <c r="E37" s="749"/>
      <c r="F37" s="454">
        <f>C37-D37+E37</f>
        <v>0</v>
      </c>
    </row>
    <row r="38" spans="1:7" ht="15" thickBot="1" x14ac:dyDescent="0.4">
      <c r="A38" s="484">
        <v>24</v>
      </c>
      <c r="B38" s="485" t="s">
        <v>971</v>
      </c>
      <c r="C38" s="486">
        <f>SUM(C34:C37)</f>
        <v>0</v>
      </c>
      <c r="D38" s="487">
        <f>SUM(D27:D29,D37)</f>
        <v>0</v>
      </c>
      <c r="E38" s="488">
        <f>SUM(E27:E30,E37)</f>
        <v>0</v>
      </c>
      <c r="F38" s="489">
        <f>SUM(F34:F37)</f>
        <v>0</v>
      </c>
    </row>
    <row r="39" spans="1:7" ht="15.5" thickTop="1" thickBot="1" x14ac:dyDescent="0.4">
      <c r="A39" s="490">
        <v>25</v>
      </c>
      <c r="B39" s="467" t="s">
        <v>972</v>
      </c>
      <c r="C39" s="491">
        <f>C23-C38</f>
        <v>0</v>
      </c>
      <c r="D39" s="492"/>
      <c r="E39" s="493">
        <f>E23-E38</f>
        <v>0</v>
      </c>
      <c r="F39" s="494">
        <f>F23-F38</f>
        <v>0</v>
      </c>
    </row>
    <row r="40" spans="1:7" ht="15.5" thickTop="1" thickBot="1" x14ac:dyDescent="0.4">
      <c r="A40" s="495" t="s">
        <v>973</v>
      </c>
      <c r="B40" s="496"/>
      <c r="C40" s="496"/>
      <c r="D40" s="496"/>
      <c r="E40" s="496"/>
      <c r="F40" s="496"/>
    </row>
    <row r="41" spans="1:7" ht="15" thickTop="1" x14ac:dyDescent="0.35">
      <c r="A41" s="471"/>
      <c r="B41" s="471"/>
      <c r="C41" s="821" t="s">
        <v>974</v>
      </c>
      <c r="D41" s="821"/>
      <c r="E41" s="471"/>
      <c r="F41" s="471"/>
      <c r="G41" s="409"/>
    </row>
    <row r="42" spans="1:7" x14ac:dyDescent="0.35">
      <c r="A42" s="440">
        <v>26</v>
      </c>
      <c r="B42" s="497" t="s">
        <v>975</v>
      </c>
      <c r="C42" s="498">
        <f>C16-C34</f>
        <v>0</v>
      </c>
      <c r="D42" s="499"/>
      <c r="E42" s="500"/>
      <c r="F42" s="501">
        <f>F16-F34</f>
        <v>0</v>
      </c>
    </row>
    <row r="43" spans="1:7" ht="29.25" customHeight="1" x14ac:dyDescent="0.35">
      <c r="A43" s="502"/>
      <c r="B43" s="833" t="s">
        <v>1207</v>
      </c>
      <c r="C43" s="833"/>
      <c r="D43" s="833"/>
      <c r="E43" s="833"/>
      <c r="F43" s="833"/>
    </row>
    <row r="44" spans="1:7" ht="15" thickBot="1" x14ac:dyDescent="0.4">
      <c r="A44" s="503">
        <v>27</v>
      </c>
      <c r="B44" s="831"/>
      <c r="C44" s="832"/>
      <c r="D44" s="832"/>
      <c r="E44" s="832"/>
      <c r="F44" s="832"/>
      <c r="G44" s="504" t="str">
        <f>IF(F42&lt;15000,"REQUIRED","NOT REQUIRED")</f>
        <v>REQUIRED</v>
      </c>
    </row>
    <row r="45" spans="1:7" ht="15" thickTop="1" x14ac:dyDescent="0.35">
      <c r="A45" s="428"/>
      <c r="B45" s="428"/>
      <c r="C45" s="821" t="s">
        <v>976</v>
      </c>
      <c r="D45" s="821"/>
      <c r="E45" s="428"/>
      <c r="F45" s="428"/>
      <c r="G45" s="409"/>
    </row>
    <row r="46" spans="1:7" x14ac:dyDescent="0.35">
      <c r="A46" s="440">
        <v>28</v>
      </c>
      <c r="B46" s="825" t="s">
        <v>977</v>
      </c>
      <c r="C46" s="826"/>
      <c r="D46" s="826"/>
      <c r="E46" s="827"/>
      <c r="F46" s="457">
        <v>0</v>
      </c>
    </row>
    <row r="47" spans="1:7" ht="15.75" customHeight="1" thickBot="1" x14ac:dyDescent="0.4">
      <c r="A47" s="505">
        <v>29</v>
      </c>
      <c r="B47" s="828" t="s">
        <v>978</v>
      </c>
      <c r="C47" s="829"/>
      <c r="D47" s="829"/>
      <c r="E47" s="830"/>
      <c r="F47" s="506">
        <v>0</v>
      </c>
    </row>
    <row r="48" spans="1:7" ht="15" thickTop="1" x14ac:dyDescent="0.35"/>
  </sheetData>
  <mergeCells count="13">
    <mergeCell ref="B46:E46"/>
    <mergeCell ref="B47:E47"/>
    <mergeCell ref="C45:D45"/>
    <mergeCell ref="B44:F44"/>
    <mergeCell ref="B43:F43"/>
    <mergeCell ref="A6:F6"/>
    <mergeCell ref="A1:B1"/>
    <mergeCell ref="B3:G3"/>
    <mergeCell ref="C41:D41"/>
    <mergeCell ref="C24:D24"/>
    <mergeCell ref="C9:D9"/>
    <mergeCell ref="A8:F8"/>
    <mergeCell ref="A7:F7"/>
  </mergeCells>
  <conditionalFormatting sqref="G44">
    <cfRule type="containsText" dxfId="0" priority="1" stopIfTrue="1" operator="containsText" text="REQUIRED">
      <formula>NOT(ISERROR(SEARCH("REQUIRED",G44)))</formula>
    </cfRule>
  </conditionalFormatting>
  <hyperlinks>
    <hyperlink ref="A1" location="'Table of Contents'!D1" display="RETURN TO TABLE OF CONTENTS" xr:uid="{54045661-6C28-4D2B-B9A2-D2450BB611BA}"/>
    <hyperlink ref="B4" r:id="rId1" location="Budget" display="https://dpi.wi.gov/parental-education-options/choice-programs/school-reports - Budget" xr:uid="{5450906D-755B-49AB-BE31-28CC4FC2C547}"/>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0CC9-ECEF-4F22-8E71-0D821F76907B}">
  <sheetPr>
    <tabColor theme="9" tint="0.39997558519241921"/>
  </sheetPr>
  <dimension ref="A1:G34"/>
  <sheetViews>
    <sheetView workbookViewId="0">
      <selection activeCell="D11" sqref="D11"/>
    </sheetView>
  </sheetViews>
  <sheetFormatPr defaultRowHeight="14.5" x14ac:dyDescent="0.35"/>
  <cols>
    <col min="2" max="2" width="5.453125" style="556" customWidth="1"/>
    <col min="3" max="3" width="61.453125" style="557" customWidth="1"/>
    <col min="4" max="5" width="13.54296875" style="557" customWidth="1"/>
  </cols>
  <sheetData>
    <row r="1" spans="1:7" x14ac:dyDescent="0.35">
      <c r="A1" s="783" t="str">
        <f>'Parish Info'!$K$2</f>
        <v>RETURN TO TABLE OF CONTENTS</v>
      </c>
      <c r="B1" s="783"/>
      <c r="C1" s="783"/>
    </row>
    <row r="2" spans="1:7" ht="15.5" x14ac:dyDescent="0.35">
      <c r="B2" s="510" t="s">
        <v>979</v>
      </c>
      <c r="C2" s="507"/>
      <c r="D2" s="507"/>
      <c r="E2" s="507"/>
      <c r="F2" s="507"/>
    </row>
    <row r="3" spans="1:7" ht="66" customHeight="1" x14ac:dyDescent="0.35">
      <c r="B3" s="820" t="s">
        <v>1221</v>
      </c>
      <c r="C3" s="820"/>
      <c r="D3" s="820"/>
      <c r="E3" s="820"/>
      <c r="F3" s="820"/>
      <c r="G3" s="820"/>
    </row>
    <row r="4" spans="1:7" x14ac:dyDescent="0.35">
      <c r="B4" s="568" t="s">
        <v>1028</v>
      </c>
      <c r="C4" s="559"/>
      <c r="D4" s="559"/>
      <c r="E4" s="559"/>
      <c r="F4" s="559"/>
      <c r="G4" s="559"/>
    </row>
    <row r="5" spans="1:7" ht="15.5" x14ac:dyDescent="0.35">
      <c r="B5" s="568"/>
      <c r="C5" s="569"/>
      <c r="D5" s="569"/>
      <c r="E5" s="569"/>
      <c r="F5" s="507"/>
    </row>
    <row r="6" spans="1:7" ht="15" customHeight="1" x14ac:dyDescent="0.35">
      <c r="B6" s="837" t="s">
        <v>1005</v>
      </c>
      <c r="C6" s="837"/>
      <c r="D6" s="837"/>
      <c r="E6" s="837"/>
      <c r="F6" s="405"/>
    </row>
    <row r="7" spans="1:7" ht="15" thickBot="1" x14ac:dyDescent="0.4">
      <c r="B7" s="838" t="s">
        <v>1210</v>
      </c>
      <c r="C7" s="838"/>
      <c r="D7" s="838"/>
      <c r="E7" s="838"/>
    </row>
    <row r="8" spans="1:7" ht="15" thickTop="1" x14ac:dyDescent="0.35">
      <c r="B8" s="511"/>
      <c r="C8" s="839" t="s">
        <v>981</v>
      </c>
      <c r="D8" s="839"/>
      <c r="E8" s="512"/>
    </row>
    <row r="9" spans="1:7" ht="87.75" customHeight="1" x14ac:dyDescent="0.35">
      <c r="B9" s="840" t="s">
        <v>1208</v>
      </c>
      <c r="C9" s="840"/>
      <c r="D9" s="840"/>
      <c r="E9" s="840"/>
    </row>
    <row r="10" spans="1:7" ht="22" x14ac:dyDescent="0.35">
      <c r="B10" s="513" t="s">
        <v>671</v>
      </c>
      <c r="C10" s="514" t="s">
        <v>913</v>
      </c>
      <c r="D10" s="514" t="s">
        <v>982</v>
      </c>
      <c r="E10" s="515" t="s">
        <v>983</v>
      </c>
    </row>
    <row r="11" spans="1:7" x14ac:dyDescent="0.35">
      <c r="B11" s="516">
        <v>1</v>
      </c>
      <c r="C11" s="517" t="s">
        <v>984</v>
      </c>
      <c r="D11" s="750"/>
      <c r="E11" s="751"/>
    </row>
    <row r="12" spans="1:7" x14ac:dyDescent="0.35">
      <c r="B12" s="516">
        <v>2</v>
      </c>
      <c r="C12" s="517" t="s">
        <v>985</v>
      </c>
      <c r="D12" s="518">
        <v>0</v>
      </c>
      <c r="E12" s="519">
        <v>0</v>
      </c>
    </row>
    <row r="13" spans="1:7" ht="15" thickBot="1" x14ac:dyDescent="0.4">
      <c r="B13" s="520">
        <v>3</v>
      </c>
      <c r="C13" s="521" t="s">
        <v>986</v>
      </c>
      <c r="D13" s="522">
        <v>0</v>
      </c>
      <c r="E13" s="523">
        <v>0</v>
      </c>
    </row>
    <row r="14" spans="1:7" ht="15" thickBot="1" x14ac:dyDescent="0.4">
      <c r="B14" s="524">
        <v>4</v>
      </c>
      <c r="C14" s="525" t="s">
        <v>987</v>
      </c>
      <c r="D14" s="526">
        <v>0</v>
      </c>
      <c r="E14" s="527">
        <v>0</v>
      </c>
    </row>
    <row r="15" spans="1:7" x14ac:dyDescent="0.35">
      <c r="B15" s="528">
        <v>5</v>
      </c>
      <c r="C15" s="529" t="s">
        <v>988</v>
      </c>
      <c r="D15" s="530">
        <v>0</v>
      </c>
      <c r="E15" s="531">
        <v>0</v>
      </c>
    </row>
    <row r="16" spans="1:7" x14ac:dyDescent="0.35">
      <c r="B16" s="516">
        <v>6</v>
      </c>
      <c r="C16" s="517" t="s">
        <v>989</v>
      </c>
      <c r="D16" s="518">
        <v>0</v>
      </c>
      <c r="E16" s="519">
        <v>0</v>
      </c>
    </row>
    <row r="17" spans="2:5" x14ac:dyDescent="0.35">
      <c r="B17" s="520">
        <v>7</v>
      </c>
      <c r="C17" s="521" t="s">
        <v>990</v>
      </c>
      <c r="D17" s="532">
        <v>0</v>
      </c>
      <c r="E17" s="533">
        <v>0</v>
      </c>
    </row>
    <row r="18" spans="2:5" x14ac:dyDescent="0.35">
      <c r="B18" s="520">
        <v>8</v>
      </c>
      <c r="C18" s="521" t="s">
        <v>991</v>
      </c>
      <c r="D18" s="750"/>
      <c r="E18" s="533">
        <v>0</v>
      </c>
    </row>
    <row r="19" spans="2:5" ht="15" thickBot="1" x14ac:dyDescent="0.4">
      <c r="B19" s="520">
        <v>9</v>
      </c>
      <c r="C19" s="521" t="s">
        <v>992</v>
      </c>
      <c r="D19" s="522">
        <v>0</v>
      </c>
      <c r="E19" s="523">
        <v>0</v>
      </c>
    </row>
    <row r="20" spans="2:5" ht="15" thickBot="1" x14ac:dyDescent="0.4">
      <c r="B20" s="524">
        <v>10</v>
      </c>
      <c r="C20" s="525" t="s">
        <v>993</v>
      </c>
      <c r="D20" s="526">
        <v>0</v>
      </c>
      <c r="E20" s="534">
        <v>0</v>
      </c>
    </row>
    <row r="21" spans="2:5" ht="15" thickBot="1" x14ac:dyDescent="0.4">
      <c r="B21" s="535">
        <v>11</v>
      </c>
      <c r="C21" s="536" t="s">
        <v>994</v>
      </c>
      <c r="D21" s="537">
        <v>0</v>
      </c>
      <c r="E21" s="538">
        <v>0</v>
      </c>
    </row>
    <row r="22" spans="2:5" ht="15" thickBot="1" x14ac:dyDescent="0.4">
      <c r="B22" s="524">
        <v>12</v>
      </c>
      <c r="C22" s="539" t="s">
        <v>995</v>
      </c>
      <c r="D22" s="526">
        <v>0</v>
      </c>
      <c r="E22" s="527">
        <v>0</v>
      </c>
    </row>
    <row r="23" spans="2:5" x14ac:dyDescent="0.35">
      <c r="B23" s="540">
        <v>13</v>
      </c>
      <c r="C23" s="541" t="s">
        <v>996</v>
      </c>
      <c r="D23" s="542"/>
      <c r="E23" s="751"/>
    </row>
    <row r="24" spans="2:5" x14ac:dyDescent="0.35">
      <c r="B24" s="516">
        <v>14</v>
      </c>
      <c r="C24" s="517" t="s">
        <v>997</v>
      </c>
      <c r="D24" s="542"/>
      <c r="E24" s="751"/>
    </row>
    <row r="25" spans="2:5" x14ac:dyDescent="0.35">
      <c r="B25" s="528">
        <v>15</v>
      </c>
      <c r="C25" s="521" t="s">
        <v>998</v>
      </c>
      <c r="D25" s="542"/>
      <c r="E25" s="751"/>
    </row>
    <row r="26" spans="2:5" ht="15" thickBot="1" x14ac:dyDescent="0.4">
      <c r="B26" s="535">
        <v>16</v>
      </c>
      <c r="C26" s="543" t="s">
        <v>999</v>
      </c>
      <c r="D26" s="542"/>
      <c r="E26" s="751"/>
    </row>
    <row r="27" spans="2:5" ht="15" thickBot="1" x14ac:dyDescent="0.4">
      <c r="B27" s="524">
        <v>17</v>
      </c>
      <c r="C27" s="539" t="s">
        <v>1000</v>
      </c>
      <c r="D27" s="526">
        <v>0</v>
      </c>
      <c r="E27" s="534">
        <v>0</v>
      </c>
    </row>
    <row r="28" spans="2:5" ht="15" thickBot="1" x14ac:dyDescent="0.4">
      <c r="B28" s="544">
        <v>18</v>
      </c>
      <c r="C28" s="545" t="s">
        <v>1209</v>
      </c>
      <c r="D28" s="546">
        <v>0</v>
      </c>
      <c r="E28" s="547">
        <v>0</v>
      </c>
    </row>
    <row r="29" spans="2:5" ht="15" thickTop="1" x14ac:dyDescent="0.35">
      <c r="B29" s="511"/>
      <c r="C29" s="839" t="s">
        <v>1001</v>
      </c>
      <c r="D29" s="839"/>
      <c r="E29" s="512"/>
    </row>
    <row r="30" spans="2:5" ht="15" thickBot="1" x14ac:dyDescent="0.4">
      <c r="B30" s="516">
        <v>19</v>
      </c>
      <c r="C30" s="517" t="s">
        <v>1002</v>
      </c>
      <c r="D30" s="548">
        <v>0</v>
      </c>
      <c r="E30" s="549"/>
    </row>
    <row r="31" spans="2:5" ht="15.5" thickTop="1" thickBot="1" x14ac:dyDescent="0.4">
      <c r="B31" s="550">
        <v>20</v>
      </c>
      <c r="C31" s="551" t="s">
        <v>1003</v>
      </c>
      <c r="D31" s="552">
        <f>(IF((D28+E28-D30)&gt;0,D28+E28-D30,0))</f>
        <v>0</v>
      </c>
      <c r="E31" s="553"/>
    </row>
    <row r="32" spans="2:5" ht="15.5" thickTop="1" thickBot="1" x14ac:dyDescent="0.4">
      <c r="B32" s="550">
        <v>21</v>
      </c>
      <c r="C32" s="554" t="s">
        <v>1004</v>
      </c>
      <c r="D32" s="552">
        <v>0</v>
      </c>
      <c r="E32" s="555"/>
    </row>
    <row r="33" spans="2:5" ht="15.5" thickTop="1" thickBot="1" x14ac:dyDescent="0.4"/>
    <row r="34" spans="2:5" ht="15" thickBot="1" x14ac:dyDescent="0.4">
      <c r="B34" s="556">
        <v>22</v>
      </c>
      <c r="C34" s="834" t="str">
        <f>IF(D32&lt;D31,"THE CASH AND INVESTMENT BALANCE IS LESS THAN THE REQUIRED BALANCE. THE BUDGET MUST BE ADJUSTED TO CORRECT THIS ERROR.","")</f>
        <v/>
      </c>
      <c r="D34" s="835"/>
      <c r="E34" s="836"/>
    </row>
  </sheetData>
  <mergeCells count="8">
    <mergeCell ref="A1:C1"/>
    <mergeCell ref="C34:E34"/>
    <mergeCell ref="B6:E6"/>
    <mergeCell ref="B7:E7"/>
    <mergeCell ref="C8:D8"/>
    <mergeCell ref="B9:E9"/>
    <mergeCell ref="C29:D29"/>
    <mergeCell ref="B3:G3"/>
  </mergeCells>
  <hyperlinks>
    <hyperlink ref="A1" location="'Table of Contents'!D1" display="RETURN TO TABLE OF CONTENTS" xr:uid="{C9AEC2A5-A786-407E-BDC5-248096EE9870}"/>
    <hyperlink ref="B4" r:id="rId1" location="Budget" display="https://dpi.wi.gov/parental-education-options/choice-programs/school-reports - Budget" xr:uid="{3C591B40-CD3A-48B2-8BCA-71BAD41A4106}"/>
  </hyperlinks>
  <pageMargins left="0.7" right="0.7" top="0.75" bottom="0.75" header="0.3" footer="0.3"/>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24A44-C9AB-4557-BA7C-82ADF0DD3497}">
  <sheetPr>
    <tabColor theme="9" tint="0.39997558519241921"/>
  </sheetPr>
  <dimension ref="A1:B35"/>
  <sheetViews>
    <sheetView workbookViewId="0">
      <pane xSplit="1" ySplit="7" topLeftCell="B8" activePane="bottomRight" state="frozen"/>
      <selection pane="topRight" activeCell="B1" sqref="B1"/>
      <selection pane="bottomLeft" activeCell="A7" sqref="A7"/>
      <selection pane="bottomRight" activeCell="B2" sqref="B2"/>
    </sheetView>
  </sheetViews>
  <sheetFormatPr defaultRowHeight="14.5" x14ac:dyDescent="0.35"/>
  <cols>
    <col min="1" max="1" width="5" customWidth="1"/>
    <col min="2" max="2" width="165.453125" style="560" customWidth="1"/>
  </cols>
  <sheetData>
    <row r="1" spans="1:2" x14ac:dyDescent="0.35">
      <c r="A1" s="783" t="str">
        <f>'Parish Info'!$K$2</f>
        <v>RETURN TO TABLE OF CONTENTS</v>
      </c>
      <c r="B1" s="783"/>
    </row>
    <row r="2" spans="1:2" ht="18.5" x14ac:dyDescent="0.45">
      <c r="B2" s="561" t="s">
        <v>988</v>
      </c>
    </row>
    <row r="3" spans="1:2" x14ac:dyDescent="0.35">
      <c r="B3" s="567" t="s">
        <v>1029</v>
      </c>
    </row>
    <row r="5" spans="1:2" x14ac:dyDescent="0.35">
      <c r="B5" s="560" t="s">
        <v>1030</v>
      </c>
    </row>
    <row r="6" spans="1:2" x14ac:dyDescent="0.35">
      <c r="B6" s="560" t="s">
        <v>1031</v>
      </c>
    </row>
    <row r="7" spans="1:2" x14ac:dyDescent="0.35">
      <c r="B7" s="560" t="s">
        <v>1032</v>
      </c>
    </row>
    <row r="9" spans="1:2" x14ac:dyDescent="0.35">
      <c r="B9" s="570" t="s">
        <v>1033</v>
      </c>
    </row>
    <row r="10" spans="1:2" x14ac:dyDescent="0.35">
      <c r="B10" s="571" t="s">
        <v>1034</v>
      </c>
    </row>
    <row r="11" spans="1:2" ht="29" x14ac:dyDescent="0.35">
      <c r="B11" s="560" t="s">
        <v>1035</v>
      </c>
    </row>
    <row r="13" spans="1:2" ht="43.5" x14ac:dyDescent="0.35">
      <c r="B13" s="560" t="s">
        <v>1036</v>
      </c>
    </row>
    <row r="15" spans="1:2" x14ac:dyDescent="0.35">
      <c r="B15" s="571" t="s">
        <v>1037</v>
      </c>
    </row>
    <row r="16" spans="1:2" x14ac:dyDescent="0.35">
      <c r="B16" s="560" t="s">
        <v>1038</v>
      </c>
    </row>
    <row r="17" spans="2:2" x14ac:dyDescent="0.35">
      <c r="B17" s="560" t="s">
        <v>1039</v>
      </c>
    </row>
    <row r="18" spans="2:2" x14ac:dyDescent="0.35">
      <c r="B18" s="560" t="s">
        <v>1040</v>
      </c>
    </row>
    <row r="19" spans="2:2" ht="29" x14ac:dyDescent="0.35">
      <c r="B19" s="560" t="s">
        <v>1041</v>
      </c>
    </row>
    <row r="20" spans="2:2" x14ac:dyDescent="0.35">
      <c r="B20" s="572" t="s">
        <v>1042</v>
      </c>
    </row>
    <row r="21" spans="2:2" x14ac:dyDescent="0.35">
      <c r="B21" s="572" t="s">
        <v>1043</v>
      </c>
    </row>
    <row r="22" spans="2:2" ht="58" x14ac:dyDescent="0.35">
      <c r="B22" s="560" t="s">
        <v>1044</v>
      </c>
    </row>
    <row r="24" spans="2:2" x14ac:dyDescent="0.35">
      <c r="B24" s="571" t="s">
        <v>1055</v>
      </c>
    </row>
    <row r="25" spans="2:2" ht="29" x14ac:dyDescent="0.35">
      <c r="B25" s="560" t="s">
        <v>1045</v>
      </c>
    </row>
    <row r="26" spans="2:2" x14ac:dyDescent="0.35">
      <c r="B26" s="560" t="s">
        <v>1046</v>
      </c>
    </row>
    <row r="27" spans="2:2" x14ac:dyDescent="0.35">
      <c r="B27" s="560" t="s">
        <v>1047</v>
      </c>
    </row>
    <row r="28" spans="2:2" ht="29" x14ac:dyDescent="0.35">
      <c r="B28" s="560" t="s">
        <v>1048</v>
      </c>
    </row>
    <row r="29" spans="2:2" ht="29" x14ac:dyDescent="0.35">
      <c r="B29" s="560" t="s">
        <v>1049</v>
      </c>
    </row>
    <row r="30" spans="2:2" x14ac:dyDescent="0.35">
      <c r="B30" s="572" t="s">
        <v>1050</v>
      </c>
    </row>
    <row r="31" spans="2:2" x14ac:dyDescent="0.35">
      <c r="B31" s="572" t="s">
        <v>1051</v>
      </c>
    </row>
    <row r="32" spans="2:2" x14ac:dyDescent="0.35">
      <c r="B32" s="560" t="s">
        <v>1052</v>
      </c>
    </row>
    <row r="33" spans="2:2" ht="43.5" x14ac:dyDescent="0.35">
      <c r="B33" s="560" t="s">
        <v>1053</v>
      </c>
    </row>
    <row r="34" spans="2:2" x14ac:dyDescent="0.35">
      <c r="B34" s="568" t="s">
        <v>1056</v>
      </c>
    </row>
    <row r="35" spans="2:2" x14ac:dyDescent="0.35">
      <c r="B35" s="560" t="s">
        <v>1054</v>
      </c>
    </row>
  </sheetData>
  <mergeCells count="1">
    <mergeCell ref="A1:B1"/>
  </mergeCells>
  <hyperlinks>
    <hyperlink ref="B3" r:id="rId1" display="https://dpi.wi.gov/sites/default/files/imce/parental-education-options/Choice/Bulletins/PSCP_Eligible_Expenses_Bulletin_9-22.pdf" xr:uid="{144D793B-D5CF-42CC-A754-D13CAF64B8F4}"/>
    <hyperlink ref="B34" r:id="rId2" display="https://dpi.wi.gov/parental-education-options/special-needs-scholarship/bulletins" xr:uid="{2053E874-9188-43D5-8760-C502BE9B675F}"/>
    <hyperlink ref="A1" location="'Table of Contents'!D1" display="RETURN TO TABLE OF CONTENTS" xr:uid="{6AC882FD-7A3F-40E1-ADDE-3C1249E6F4D8}"/>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50A81-A5B7-46A0-8629-6B430E32BFCE}">
  <sheetPr>
    <tabColor theme="9" tint="0.39997558519241921"/>
  </sheetPr>
  <dimension ref="A1:E72"/>
  <sheetViews>
    <sheetView workbookViewId="0">
      <pane xSplit="1" ySplit="4" topLeftCell="B5" activePane="bottomRight" state="frozen"/>
      <selection pane="topRight" activeCell="B1" sqref="B1"/>
      <selection pane="bottomLeft" activeCell="A4" sqref="A4"/>
      <selection pane="bottomRight" activeCell="B2" sqref="B2"/>
    </sheetView>
  </sheetViews>
  <sheetFormatPr defaultRowHeight="14.5" x14ac:dyDescent="0.35"/>
  <cols>
    <col min="1" max="1" width="3.54296875" customWidth="1"/>
    <col min="2" max="2" width="120.453125" style="560" customWidth="1"/>
    <col min="3" max="3" width="11.1796875" bestFit="1" customWidth="1"/>
    <col min="4" max="5" width="15.81640625" customWidth="1"/>
  </cols>
  <sheetData>
    <row r="1" spans="1:2" x14ac:dyDescent="0.35">
      <c r="A1" s="783" t="str">
        <f>'Parish Info'!$K$2</f>
        <v>RETURN TO TABLE OF CONTENTS</v>
      </c>
      <c r="B1" s="783"/>
    </row>
    <row r="2" spans="1:2" ht="18.5" x14ac:dyDescent="0.45">
      <c r="B2" s="561" t="s">
        <v>1058</v>
      </c>
    </row>
    <row r="3" spans="1:2" x14ac:dyDescent="0.35">
      <c r="B3" s="567" t="s">
        <v>1057</v>
      </c>
    </row>
    <row r="4" spans="1:2" x14ac:dyDescent="0.35">
      <c r="B4" s="560" t="s">
        <v>1117</v>
      </c>
    </row>
    <row r="5" spans="1:2" x14ac:dyDescent="0.35">
      <c r="B5" s="560" t="s">
        <v>1118</v>
      </c>
    </row>
    <row r="6" spans="1:2" x14ac:dyDescent="0.35">
      <c r="B6" s="560" t="s">
        <v>1119</v>
      </c>
    </row>
    <row r="8" spans="1:2" ht="15" x14ac:dyDescent="0.35">
      <c r="B8" s="576" t="s">
        <v>1059</v>
      </c>
    </row>
    <row r="9" spans="1:2" x14ac:dyDescent="0.35">
      <c r="B9" s="577" t="s">
        <v>1060</v>
      </c>
    </row>
    <row r="10" spans="1:2" x14ac:dyDescent="0.35">
      <c r="B10" s="578" t="s">
        <v>1061</v>
      </c>
    </row>
    <row r="11" spans="1:2" x14ac:dyDescent="0.35">
      <c r="B11" s="578" t="s">
        <v>1062</v>
      </c>
    </row>
    <row r="12" spans="1:2" x14ac:dyDescent="0.35">
      <c r="B12" s="579"/>
    </row>
    <row r="13" spans="1:2" ht="28" x14ac:dyDescent="0.35">
      <c r="B13" s="578" t="s">
        <v>1071</v>
      </c>
    </row>
    <row r="14" spans="1:2" x14ac:dyDescent="0.35">
      <c r="B14" s="578" t="s">
        <v>1072</v>
      </c>
    </row>
    <row r="15" spans="1:2" x14ac:dyDescent="0.35">
      <c r="B15" s="578" t="s">
        <v>1073</v>
      </c>
    </row>
    <row r="16" spans="1:2" x14ac:dyDescent="0.35">
      <c r="B16" s="580"/>
    </row>
    <row r="17" spans="2:2" x14ac:dyDescent="0.35">
      <c r="B17" s="578" t="s">
        <v>1063</v>
      </c>
    </row>
    <row r="18" spans="2:2" x14ac:dyDescent="0.35">
      <c r="B18" s="578" t="s">
        <v>1064</v>
      </c>
    </row>
    <row r="19" spans="2:2" x14ac:dyDescent="0.35">
      <c r="B19" s="581" t="s">
        <v>1065</v>
      </c>
    </row>
    <row r="20" spans="2:2" x14ac:dyDescent="0.35">
      <c r="B20" s="581" t="s">
        <v>1066</v>
      </c>
    </row>
    <row r="21" spans="2:2" x14ac:dyDescent="0.35">
      <c r="B21" s="582"/>
    </row>
    <row r="22" spans="2:2" x14ac:dyDescent="0.35">
      <c r="B22" s="581" t="s">
        <v>1067</v>
      </c>
    </row>
    <row r="23" spans="2:2" x14ac:dyDescent="0.35">
      <c r="B23" s="581" t="s">
        <v>1068</v>
      </c>
    </row>
    <row r="24" spans="2:2" x14ac:dyDescent="0.35">
      <c r="B24" s="581" t="s">
        <v>1069</v>
      </c>
    </row>
    <row r="25" spans="2:2" x14ac:dyDescent="0.35">
      <c r="B25" s="583" t="s">
        <v>1070</v>
      </c>
    </row>
    <row r="27" spans="2:2" x14ac:dyDescent="0.35">
      <c r="B27" s="584" t="s">
        <v>1074</v>
      </c>
    </row>
    <row r="28" spans="2:2" x14ac:dyDescent="0.35">
      <c r="B28" s="573" t="s">
        <v>1075</v>
      </c>
    </row>
    <row r="29" spans="2:2" x14ac:dyDescent="0.35">
      <c r="B29" s="573" t="s">
        <v>1076</v>
      </c>
    </row>
    <row r="30" spans="2:2" x14ac:dyDescent="0.35">
      <c r="B30" s="573" t="s">
        <v>1077</v>
      </c>
    </row>
    <row r="31" spans="2:2" x14ac:dyDescent="0.35">
      <c r="B31" s="573" t="s">
        <v>1078</v>
      </c>
    </row>
    <row r="32" spans="2:2" x14ac:dyDescent="0.35">
      <c r="B32" s="573" t="s">
        <v>1079</v>
      </c>
    </row>
    <row r="33" spans="2:2" x14ac:dyDescent="0.35">
      <c r="B33" s="573" t="s">
        <v>1080</v>
      </c>
    </row>
    <row r="34" spans="2:2" x14ac:dyDescent="0.35">
      <c r="B34" s="573" t="s">
        <v>1081</v>
      </c>
    </row>
    <row r="35" spans="2:2" x14ac:dyDescent="0.35">
      <c r="B35" s="574"/>
    </row>
    <row r="36" spans="2:2" x14ac:dyDescent="0.35">
      <c r="B36" s="585" t="s">
        <v>1082</v>
      </c>
    </row>
    <row r="37" spans="2:2" x14ac:dyDescent="0.35">
      <c r="B37" s="573" t="s">
        <v>1083</v>
      </c>
    </row>
    <row r="38" spans="2:2" x14ac:dyDescent="0.35">
      <c r="B38" s="573" t="s">
        <v>1084</v>
      </c>
    </row>
    <row r="39" spans="2:2" x14ac:dyDescent="0.35">
      <c r="B39" s="573" t="s">
        <v>1085</v>
      </c>
    </row>
    <row r="40" spans="2:2" x14ac:dyDescent="0.35">
      <c r="B40" s="574"/>
    </row>
    <row r="41" spans="2:2" x14ac:dyDescent="0.35">
      <c r="B41" s="585" t="s">
        <v>1086</v>
      </c>
    </row>
    <row r="42" spans="2:2" x14ac:dyDescent="0.35">
      <c r="B42" s="573" t="s">
        <v>1087</v>
      </c>
    </row>
    <row r="43" spans="2:2" x14ac:dyDescent="0.35">
      <c r="B43" s="573" t="s">
        <v>1088</v>
      </c>
    </row>
    <row r="44" spans="2:2" x14ac:dyDescent="0.35">
      <c r="B44" s="573" t="s">
        <v>1089</v>
      </c>
    </row>
    <row r="45" spans="2:2" x14ac:dyDescent="0.35">
      <c r="B45" s="573" t="s">
        <v>1090</v>
      </c>
    </row>
    <row r="46" spans="2:2" x14ac:dyDescent="0.35">
      <c r="B46" s="574"/>
    </row>
    <row r="47" spans="2:2" x14ac:dyDescent="0.35">
      <c r="B47" s="575" t="s">
        <v>1091</v>
      </c>
    </row>
    <row r="49" spans="2:5" x14ac:dyDescent="0.35">
      <c r="B49" s="573" t="s">
        <v>1098</v>
      </c>
    </row>
    <row r="50" spans="2:5" x14ac:dyDescent="0.35">
      <c r="B50" s="573" t="s">
        <v>1099</v>
      </c>
    </row>
    <row r="51" spans="2:5" x14ac:dyDescent="0.35">
      <c r="B51" s="573" t="s">
        <v>1092</v>
      </c>
    </row>
    <row r="52" spans="2:5" x14ac:dyDescent="0.35">
      <c r="B52" s="573" t="s">
        <v>1093</v>
      </c>
    </row>
    <row r="53" spans="2:5" x14ac:dyDescent="0.35">
      <c r="B53" s="573" t="s">
        <v>1094</v>
      </c>
    </row>
    <row r="54" spans="2:5" x14ac:dyDescent="0.35">
      <c r="B54" s="573" t="s">
        <v>1095</v>
      </c>
    </row>
    <row r="55" spans="2:5" x14ac:dyDescent="0.35">
      <c r="B55" s="573" t="s">
        <v>1096</v>
      </c>
    </row>
    <row r="56" spans="2:5" x14ac:dyDescent="0.35">
      <c r="B56" s="573" t="s">
        <v>1100</v>
      </c>
    </row>
    <row r="57" spans="2:5" x14ac:dyDescent="0.35">
      <c r="B57" s="573" t="s">
        <v>1101</v>
      </c>
    </row>
    <row r="58" spans="2:5" x14ac:dyDescent="0.35">
      <c r="B58" s="573" t="s">
        <v>1097</v>
      </c>
    </row>
    <row r="60" spans="2:5" x14ac:dyDescent="0.35">
      <c r="B60" s="573" t="s">
        <v>1102</v>
      </c>
    </row>
    <row r="61" spans="2:5" x14ac:dyDescent="0.35">
      <c r="B61" s="575" t="s">
        <v>1103</v>
      </c>
    </row>
    <row r="62" spans="2:5" ht="15" thickBot="1" x14ac:dyDescent="0.4"/>
    <row r="63" spans="2:5" ht="30.75" customHeight="1" x14ac:dyDescent="0.35">
      <c r="B63" s="841"/>
      <c r="C63" s="586" t="s">
        <v>1104</v>
      </c>
      <c r="D63" s="586" t="s">
        <v>1106</v>
      </c>
      <c r="E63" s="586" t="s">
        <v>1108</v>
      </c>
    </row>
    <row r="64" spans="2:5" ht="28.5" thickBot="1" x14ac:dyDescent="0.4">
      <c r="B64" s="842"/>
      <c r="C64" s="587" t="s">
        <v>1105</v>
      </c>
      <c r="D64" s="587" t="s">
        <v>1107</v>
      </c>
      <c r="E64" s="587" t="s">
        <v>1109</v>
      </c>
    </row>
    <row r="65" spans="2:5" ht="15" thickBot="1" x14ac:dyDescent="0.4">
      <c r="B65" s="588" t="s">
        <v>1110</v>
      </c>
      <c r="C65" s="589">
        <v>5000</v>
      </c>
      <c r="D65" s="589">
        <v>4000</v>
      </c>
      <c r="E65" s="590">
        <v>0</v>
      </c>
    </row>
    <row r="66" spans="2:5" ht="15" thickBot="1" x14ac:dyDescent="0.4">
      <c r="B66" s="588" t="s">
        <v>1111</v>
      </c>
      <c r="C66" s="589">
        <v>5000</v>
      </c>
      <c r="D66" s="589">
        <v>2000</v>
      </c>
      <c r="E66" s="589">
        <v>500</v>
      </c>
    </row>
    <row r="67" spans="2:5" ht="15" thickBot="1" x14ac:dyDescent="0.4">
      <c r="B67" s="588" t="s">
        <v>1112</v>
      </c>
      <c r="C67" s="589">
        <v>750</v>
      </c>
      <c r="D67" s="589">
        <v>500</v>
      </c>
      <c r="E67" s="589">
        <v>0</v>
      </c>
    </row>
    <row r="68" spans="2:5" ht="15" thickBot="1" x14ac:dyDescent="0.4">
      <c r="B68" s="588" t="s">
        <v>1113</v>
      </c>
      <c r="C68" s="589">
        <v>25000</v>
      </c>
      <c r="D68" s="589">
        <v>0</v>
      </c>
      <c r="E68" s="589">
        <v>250</v>
      </c>
    </row>
    <row r="69" spans="2:5" ht="15" thickBot="1" x14ac:dyDescent="0.4">
      <c r="B69" s="591" t="s">
        <v>1114</v>
      </c>
      <c r="C69" s="592">
        <v>35750</v>
      </c>
      <c r="D69" s="592">
        <v>6500</v>
      </c>
      <c r="E69" s="592">
        <v>750</v>
      </c>
    </row>
    <row r="71" spans="2:5" x14ac:dyDescent="0.35">
      <c r="B71" s="573" t="s">
        <v>1115</v>
      </c>
    </row>
    <row r="72" spans="2:5" x14ac:dyDescent="0.35">
      <c r="B72" s="575" t="s">
        <v>1116</v>
      </c>
    </row>
  </sheetData>
  <mergeCells count="2">
    <mergeCell ref="B63:B64"/>
    <mergeCell ref="A1:B1"/>
  </mergeCells>
  <hyperlinks>
    <hyperlink ref="B3" r:id="rId1" display="https://dpi.wi.gov/sites/default/files/imce/parental-education-options/Choice/Bulletins/Financial_Audit_and_PSCP_SNSP_Reserve_Balance_9-22.pdf" xr:uid="{A69B3E70-1F44-4BD9-ABA3-69EC6B04A591}"/>
    <hyperlink ref="A1" location="'Table of Contents'!D1" display="RETURN TO TABLE OF CONTENTS" xr:uid="{04C0E88C-897E-439D-85FB-CC764882AD93}"/>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A0D2B-69E3-4C34-81EB-227724DFCF43}">
  <sheetPr>
    <tabColor theme="7" tint="0.39997558519241921"/>
  </sheetPr>
  <dimension ref="B1:F8"/>
  <sheetViews>
    <sheetView workbookViewId="0">
      <pane xSplit="4" ySplit="4" topLeftCell="E5" activePane="bottomRight" state="frozen"/>
      <selection pane="topRight" activeCell="E1" sqref="E1"/>
      <selection pane="bottomLeft" activeCell="A5" sqref="A5"/>
      <selection pane="bottomRight" activeCell="D7" sqref="D7"/>
    </sheetView>
  </sheetViews>
  <sheetFormatPr defaultRowHeight="14.5" x14ac:dyDescent="0.35"/>
  <cols>
    <col min="1" max="1" width="1.90625" customWidth="1"/>
    <col min="4" max="4" width="43.7265625" customWidth="1"/>
    <col min="5" max="5" width="29.1796875" customWidth="1"/>
    <col min="6" max="6" width="13.90625" customWidth="1"/>
  </cols>
  <sheetData>
    <row r="1" spans="2:6" ht="18.5" x14ac:dyDescent="0.45">
      <c r="B1" s="624" t="s">
        <v>1225</v>
      </c>
    </row>
    <row r="2" spans="2:6" ht="18.5" x14ac:dyDescent="0.45">
      <c r="B2" s="624" t="s">
        <v>1226</v>
      </c>
    </row>
    <row r="4" spans="2:6" x14ac:dyDescent="0.35">
      <c r="B4" s="125" t="s">
        <v>943</v>
      </c>
      <c r="C4" s="125" t="s">
        <v>1227</v>
      </c>
      <c r="D4" s="125" t="s">
        <v>1228</v>
      </c>
      <c r="E4" s="125" t="s">
        <v>1230</v>
      </c>
      <c r="F4" s="125" t="s">
        <v>1229</v>
      </c>
    </row>
    <row r="5" spans="2:6" s="843" customFormat="1" ht="29" x14ac:dyDescent="0.35">
      <c r="B5" s="843">
        <v>1</v>
      </c>
      <c r="C5" s="844" t="s">
        <v>1231</v>
      </c>
      <c r="D5" s="845" t="s">
        <v>1232</v>
      </c>
      <c r="E5" s="843" t="s">
        <v>1136</v>
      </c>
      <c r="F5" s="843" t="s">
        <v>118</v>
      </c>
    </row>
    <row r="6" spans="2:6" s="843" customFormat="1" ht="68.5" customHeight="1" x14ac:dyDescent="0.35">
      <c r="B6" s="843">
        <v>2</v>
      </c>
      <c r="C6" s="844" t="s">
        <v>1231</v>
      </c>
      <c r="D6" s="845" t="s">
        <v>1235</v>
      </c>
      <c r="E6" s="843" t="s">
        <v>1147</v>
      </c>
      <c r="F6" s="843" t="s">
        <v>1233</v>
      </c>
    </row>
    <row r="7" spans="2:6" s="843" customFormat="1" ht="66" customHeight="1" x14ac:dyDescent="0.35">
      <c r="B7" s="843">
        <v>3</v>
      </c>
      <c r="C7" s="844" t="s">
        <v>1231</v>
      </c>
      <c r="D7" s="845" t="s">
        <v>1235</v>
      </c>
      <c r="E7" s="843" t="s">
        <v>1147</v>
      </c>
      <c r="F7" s="843" t="s">
        <v>1234</v>
      </c>
    </row>
    <row r="8" spans="2:6" s="843" customFormat="1" x14ac:dyDescent="0.35"/>
  </sheetData>
  <sheetProtection algorithmName="SHA-512" hashValue="xEv4zHRcuuCtKk/2QDjWHX92xLy3J7FYHY3QnTEKqNFKi7WnXRO9QR2ODrRS8LeiK7rCt6oBStpFi2Fzu4l5vg==" saltValue="Ku8nFOShz6eoiq3gMkJei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0401-033A-4481-95ED-49CCC3689C33}">
  <sheetPr codeName="Sheet6">
    <tabColor rgb="FFFFC000"/>
  </sheetPr>
  <dimension ref="A1:O92"/>
  <sheetViews>
    <sheetView zoomScale="110" zoomScaleNormal="110" workbookViewId="0">
      <selection activeCell="F4" sqref="F4"/>
    </sheetView>
  </sheetViews>
  <sheetFormatPr defaultColWidth="9.1796875" defaultRowHeight="14.5" x14ac:dyDescent="0.35"/>
  <cols>
    <col min="1" max="1" width="3.7265625" customWidth="1"/>
    <col min="2" max="2" width="28.26953125" customWidth="1"/>
    <col min="3" max="3" width="31.1796875" customWidth="1"/>
    <col min="4" max="4" width="31" customWidth="1"/>
    <col min="5" max="5" width="30.453125" customWidth="1"/>
    <col min="6" max="6" width="12.81640625" customWidth="1"/>
    <col min="7" max="7" width="15.453125" customWidth="1"/>
    <col min="8" max="8" width="7.81640625" customWidth="1"/>
    <col min="10" max="10" width="23.7265625" customWidth="1"/>
    <col min="11" max="11" width="37.7265625" customWidth="1"/>
    <col min="12" max="12" width="29.26953125" customWidth="1"/>
    <col min="13" max="13" width="24.453125" customWidth="1"/>
    <col min="14" max="15" width="16.81640625" customWidth="1"/>
    <col min="16" max="16" width="6.54296875" customWidth="1"/>
    <col min="17" max="19" width="16.81640625" customWidth="1"/>
    <col min="20" max="20" width="16.7265625" customWidth="1"/>
    <col min="21" max="23" width="16.81640625" customWidth="1"/>
    <col min="24" max="24" width="33" customWidth="1"/>
    <col min="25" max="25" width="9.1796875" customWidth="1"/>
  </cols>
  <sheetData>
    <row r="1" spans="1:15" x14ac:dyDescent="0.35">
      <c r="A1" s="783" t="str">
        <f>'Parish Info'!$K$2</f>
        <v>RETURN TO TABLE OF CONTENTS</v>
      </c>
      <c r="B1" s="783"/>
    </row>
    <row r="2" spans="1:15" x14ac:dyDescent="0.35">
      <c r="B2" s="101"/>
      <c r="C2" s="101" t="s">
        <v>833</v>
      </c>
      <c r="D2" s="102"/>
      <c r="E2" s="102" t="s">
        <v>1188</v>
      </c>
    </row>
    <row r="3" spans="1:15" ht="27.75" customHeight="1" thickBot="1" x14ac:dyDescent="0.4">
      <c r="C3" s="101"/>
      <c r="D3" s="102"/>
      <c r="E3" s="102"/>
      <c r="J3" s="124" t="s">
        <v>821</v>
      </c>
    </row>
    <row r="4" spans="1:15" ht="15.75" customHeight="1" thickBot="1" x14ac:dyDescent="0.4">
      <c r="C4" s="105" t="str">
        <f>IFERROR(INDEX('Parish Info'!$D$1:$D$208, MATCH($D$4, 'Parish Info'!$C$1:$C$208, 0)) &amp; " NAME", "PARISH / SCHOOL NAME")</f>
        <v>PARISH / SCHOOL NAME</v>
      </c>
      <c r="D4" s="106" t="str">
        <f>IFERROR(INDEX('Parish Info'!$B$2:$G$208, MATCH($F$4,'Parish Info'!$B$2:$B$208, 0), MATCH('Parish Info'!$C$1,'Parish Info'!$B$1:$G$1,0)), "")</f>
        <v/>
      </c>
      <c r="E4" s="107" t="str">
        <f>IFERROR(INDEX('Parish Info'!$D$1:$D$208, MATCH($D$4, 'Parish Info'!$C$1:$C$208, 0)) &amp; " CODE", "PARISH / SCHOOL CODE")</f>
        <v>PARISH / SCHOOL CODE</v>
      </c>
      <c r="F4" s="56"/>
      <c r="G4" s="108"/>
      <c r="H4" s="108"/>
      <c r="I4" s="125">
        <v>1</v>
      </c>
      <c r="J4" s="798" t="str">
        <f>IF($C$28&lt;0,"Why does the Parish have a deficit operating Budget?", "Why does the Parish have a operating deficit Budget?- NO NEED TO ANSWER")</f>
        <v>Why does the Parish have a operating deficit Budget?- NO NEED TO ANSWER</v>
      </c>
      <c r="K4" s="798"/>
      <c r="L4" s="798"/>
      <c r="M4" s="798"/>
      <c r="N4" s="798"/>
      <c r="O4" s="798"/>
    </row>
    <row r="5" spans="1:15" ht="15" thickBot="1" x14ac:dyDescent="0.4">
      <c r="C5" s="112" t="s">
        <v>672</v>
      </c>
      <c r="D5" s="113" t="str">
        <f>IFERROR(INDEX('Parish Info'!$B$2:$G$208, MATCH($F$4,'Parish Info'!$B$2:$B$208, 0), MATCH('Parish Info'!$E$1,'Parish Info'!$B$1:$G$1,0)), "")</f>
        <v/>
      </c>
      <c r="E5" s="114" t="s">
        <v>794</v>
      </c>
      <c r="F5" s="115" t="str">
        <f>IFERROR(INDEX('Parish Info'!$B$2:$G$208, MATCH($F$4,'Parish Info'!$B$2:$B$208, 0), MATCH('Parish Info'!$F$1,'Parish Info'!$B$1:$G$1,0)), "")</f>
        <v/>
      </c>
      <c r="G5" s="116"/>
      <c r="H5" s="108"/>
      <c r="I5" s="125"/>
      <c r="J5" s="784"/>
      <c r="K5" s="785"/>
      <c r="L5" s="785"/>
      <c r="M5" s="785"/>
      <c r="N5" s="785"/>
      <c r="O5" s="786"/>
    </row>
    <row r="6" spans="1:15" ht="15" thickBot="1" x14ac:dyDescent="0.4">
      <c r="C6" s="112" t="s">
        <v>673</v>
      </c>
      <c r="D6" s="58"/>
      <c r="E6" s="114" t="s">
        <v>793</v>
      </c>
      <c r="F6" s="118" t="str">
        <f>IFERROR(INDEX('Parish Info'!$B$2:$G$208, MATCH($F$4,'Parish Info'!$B$2:$B$208, 0), MATCH('Parish Info'!$G$1,'Parish Info'!$B$1:$G$1,0)), "")</f>
        <v/>
      </c>
      <c r="G6" s="119"/>
      <c r="H6" s="108"/>
      <c r="J6" s="787"/>
      <c r="K6" s="788"/>
      <c r="L6" s="788"/>
      <c r="M6" s="788"/>
      <c r="N6" s="788"/>
      <c r="O6" s="789"/>
    </row>
    <row r="7" spans="1:15" ht="15" thickBot="1" x14ac:dyDescent="0.4">
      <c r="C7" s="112" t="s">
        <v>674</v>
      </c>
      <c r="D7" s="58"/>
      <c r="E7" s="114" t="s">
        <v>798</v>
      </c>
      <c r="F7" s="121" t="str">
        <f>IFERROR(INDEX('Drop Down Options'!$B$2:$E$14, MATCH($G$9,'Drop Down Options'!$B$2:$B$14,0), 3), "Month needs to be selected.")</f>
        <v>Dec</v>
      </c>
      <c r="G7" s="108"/>
      <c r="H7" s="108"/>
      <c r="J7" s="787"/>
      <c r="K7" s="788"/>
      <c r="L7" s="788"/>
      <c r="M7" s="788"/>
      <c r="N7" s="788"/>
      <c r="O7" s="789"/>
    </row>
    <row r="8" spans="1:15" ht="15" thickBot="1" x14ac:dyDescent="0.4">
      <c r="C8" s="112" t="s">
        <v>675</v>
      </c>
      <c r="D8" s="58"/>
      <c r="E8" s="114" t="s">
        <v>797</v>
      </c>
      <c r="F8" s="121">
        <f>IFERROR(INDEX('Drop Down Options'!$B$2:$E$14, MATCH($G$9,'Drop Down Options'!B2:B14,0), 4), "Month needs to be selected.")</f>
        <v>6</v>
      </c>
      <c r="G8" s="108"/>
      <c r="H8" s="108"/>
      <c r="J8" s="787"/>
      <c r="K8" s="788"/>
      <c r="L8" s="788"/>
      <c r="M8" s="788"/>
      <c r="N8" s="788"/>
      <c r="O8" s="789"/>
    </row>
    <row r="9" spans="1:15" ht="15" thickBot="1" x14ac:dyDescent="0.4">
      <c r="C9" s="112" t="s">
        <v>676</v>
      </c>
      <c r="D9" s="58"/>
      <c r="E9" s="794" t="s">
        <v>796</v>
      </c>
      <c r="F9" s="795"/>
      <c r="G9" s="57" t="s">
        <v>552</v>
      </c>
      <c r="H9" s="177"/>
      <c r="J9" s="787"/>
      <c r="K9" s="788"/>
      <c r="L9" s="788"/>
      <c r="M9" s="788"/>
      <c r="N9" s="788"/>
      <c r="O9" s="789"/>
    </row>
    <row r="10" spans="1:15" ht="15" thickBot="1" x14ac:dyDescent="0.4">
      <c r="C10" s="122" t="s">
        <v>677</v>
      </c>
      <c r="D10" s="76"/>
      <c r="E10" s="796" t="s">
        <v>795</v>
      </c>
      <c r="F10" s="797"/>
      <c r="G10" s="123">
        <f>IFERROR(INDEX('Drop Down Options'!$C$2:$C$14, MATCH($G$9, 'Drop Down Options'!$B$2:$B$14, 0)), "")</f>
        <v>2025</v>
      </c>
      <c r="J10" s="787"/>
      <c r="K10" s="788"/>
      <c r="L10" s="788"/>
      <c r="M10" s="788"/>
      <c r="N10" s="788"/>
      <c r="O10" s="789"/>
    </row>
    <row r="11" spans="1:15" ht="15" thickBot="1" x14ac:dyDescent="0.4">
      <c r="F11" s="770"/>
      <c r="G11" s="770"/>
      <c r="J11" s="790"/>
      <c r="K11" s="791"/>
      <c r="L11" s="791"/>
      <c r="M11" s="791"/>
      <c r="N11" s="791"/>
      <c r="O11" s="792"/>
    </row>
    <row r="12" spans="1:15" x14ac:dyDescent="0.35">
      <c r="F12" s="770"/>
      <c r="G12" s="770"/>
    </row>
    <row r="13" spans="1:15" ht="33.75" customHeight="1" thickBot="1" x14ac:dyDescent="0.65">
      <c r="C13" s="771" t="str">
        <f>IF($C$28&gt;=0, "YOU ARE SUBMITTING A BALANCED BUDGET", "YOU ARE SUBMITTING A DEFICIT BUDGET")</f>
        <v>YOU ARE SUBMITTING A BALANCED BUDGET</v>
      </c>
      <c r="D13" s="771"/>
      <c r="E13" s="771"/>
      <c r="F13" s="771"/>
      <c r="G13" s="771"/>
      <c r="I13" s="125">
        <v>2</v>
      </c>
      <c r="J13" s="799" t="str">
        <f>IF($C$28&lt;0,"How will the Parish fund the operating deficit?", "How will the Parish fund the operating deficit?- NO NEED TO ANSWER")</f>
        <v>How will the Parish fund the operating deficit?- NO NEED TO ANSWER</v>
      </c>
      <c r="K13" s="799"/>
      <c r="L13" s="799"/>
      <c r="M13" s="799"/>
      <c r="N13" s="799"/>
      <c r="O13" s="799"/>
    </row>
    <row r="14" spans="1:15" x14ac:dyDescent="0.35">
      <c r="F14" s="770"/>
      <c r="G14" s="770"/>
      <c r="I14" s="125"/>
      <c r="J14" s="784"/>
      <c r="K14" s="785"/>
      <c r="L14" s="785"/>
      <c r="M14" s="785"/>
      <c r="N14" s="785"/>
      <c r="O14" s="786"/>
    </row>
    <row r="15" spans="1:15" x14ac:dyDescent="0.35">
      <c r="C15" s="126" t="s">
        <v>1190</v>
      </c>
      <c r="D15" s="126" t="s">
        <v>822</v>
      </c>
      <c r="E15" s="126" t="s">
        <v>1147</v>
      </c>
      <c r="F15" s="793"/>
      <c r="G15" s="793"/>
      <c r="J15" s="787"/>
      <c r="K15" s="788"/>
      <c r="L15" s="788"/>
      <c r="M15" s="788"/>
      <c r="N15" s="788"/>
      <c r="O15" s="789"/>
    </row>
    <row r="16" spans="1:15" x14ac:dyDescent="0.35">
      <c r="B16" s="125" t="s">
        <v>823</v>
      </c>
      <c r="C16" s="127">
        <f>'Parish Department Summary'!O70</f>
        <v>0</v>
      </c>
      <c r="D16" s="127">
        <f>School!O70</f>
        <v>0</v>
      </c>
      <c r="E16" s="127">
        <f t="shared" ref="E16:E23" si="0">C16+D16</f>
        <v>0</v>
      </c>
      <c r="F16" s="772"/>
      <c r="G16" s="773"/>
      <c r="J16" s="787"/>
      <c r="K16" s="788"/>
      <c r="L16" s="788"/>
      <c r="M16" s="788"/>
      <c r="N16" s="788"/>
      <c r="O16" s="789"/>
    </row>
    <row r="17" spans="2:15" x14ac:dyDescent="0.35">
      <c r="B17" s="125" t="s">
        <v>824</v>
      </c>
      <c r="C17" s="128">
        <f>'Parish Department Summary'!O143</f>
        <v>0</v>
      </c>
      <c r="D17" s="128">
        <f>School!O143</f>
        <v>0</v>
      </c>
      <c r="E17" s="128">
        <f t="shared" si="0"/>
        <v>0</v>
      </c>
      <c r="F17" s="772"/>
      <c r="G17" s="773"/>
      <c r="J17" s="787"/>
      <c r="K17" s="788"/>
      <c r="L17" s="788"/>
      <c r="M17" s="788"/>
      <c r="N17" s="788"/>
      <c r="O17" s="789"/>
    </row>
    <row r="18" spans="2:15" x14ac:dyDescent="0.35">
      <c r="B18" s="125" t="s">
        <v>802</v>
      </c>
      <c r="C18" s="127">
        <f>'Parish Department Summary'!O144</f>
        <v>0</v>
      </c>
      <c r="D18" s="127">
        <f>School!O144</f>
        <v>0</v>
      </c>
      <c r="E18" s="127">
        <f t="shared" si="0"/>
        <v>0</v>
      </c>
      <c r="F18" s="772"/>
      <c r="G18" s="773"/>
      <c r="J18" s="787"/>
      <c r="K18" s="788"/>
      <c r="L18" s="788"/>
      <c r="M18" s="788"/>
      <c r="N18" s="788"/>
      <c r="O18" s="789"/>
    </row>
    <row r="19" spans="2:15" x14ac:dyDescent="0.35">
      <c r="B19" s="125" t="s">
        <v>831</v>
      </c>
      <c r="C19" s="129">
        <f>'Parish Department Summary'!O156</f>
        <v>0</v>
      </c>
      <c r="D19" s="129">
        <f>School!O156</f>
        <v>0</v>
      </c>
      <c r="E19" s="127">
        <f t="shared" si="0"/>
        <v>0</v>
      </c>
      <c r="F19" s="772"/>
      <c r="G19" s="773"/>
      <c r="J19" s="787"/>
      <c r="K19" s="788"/>
      <c r="L19" s="788"/>
      <c r="M19" s="788"/>
      <c r="N19" s="788"/>
      <c r="O19" s="789"/>
    </row>
    <row r="20" spans="2:15" x14ac:dyDescent="0.35">
      <c r="B20" s="125" t="s">
        <v>1214</v>
      </c>
      <c r="C20" s="129">
        <f>'Parish Department Summary'!O157</f>
        <v>0</v>
      </c>
      <c r="D20" s="129">
        <f>School!O157</f>
        <v>0</v>
      </c>
      <c r="E20" s="129">
        <f t="shared" si="0"/>
        <v>0</v>
      </c>
      <c r="F20" s="772"/>
      <c r="G20" s="772"/>
      <c r="J20" s="787"/>
      <c r="K20" s="788"/>
      <c r="L20" s="788"/>
      <c r="M20" s="788"/>
      <c r="N20" s="788"/>
      <c r="O20" s="789"/>
    </row>
    <row r="21" spans="2:15" ht="15" thickBot="1" x14ac:dyDescent="0.4">
      <c r="B21" s="125" t="s">
        <v>826</v>
      </c>
      <c r="C21" s="128">
        <f>'Parish Department Summary'!O151-'Parish Department Summary'!O158</f>
        <v>0</v>
      </c>
      <c r="D21" s="128">
        <f>School!O151-School!O158</f>
        <v>0</v>
      </c>
      <c r="E21" s="128">
        <f t="shared" si="0"/>
        <v>0</v>
      </c>
      <c r="F21" s="772"/>
      <c r="G21" s="773"/>
      <c r="J21" s="790"/>
      <c r="K21" s="791"/>
      <c r="L21" s="791"/>
      <c r="M21" s="791"/>
      <c r="N21" s="791"/>
      <c r="O21" s="792"/>
    </row>
    <row r="22" spans="2:15" x14ac:dyDescent="0.35">
      <c r="B22" s="125" t="s">
        <v>803</v>
      </c>
      <c r="C22" s="127">
        <f>'Parish Department Summary'!O160</f>
        <v>0</v>
      </c>
      <c r="D22" s="127">
        <f>School!O160</f>
        <v>0</v>
      </c>
      <c r="E22" s="127">
        <f t="shared" si="0"/>
        <v>0</v>
      </c>
      <c r="F22" s="772"/>
      <c r="G22" s="773"/>
    </row>
    <row r="23" spans="2:15" ht="15" thickBot="1" x14ac:dyDescent="0.4">
      <c r="B23" s="125" t="s">
        <v>825</v>
      </c>
      <c r="C23" s="127">
        <f>'Parish Department Summary'!O166</f>
        <v>0</v>
      </c>
      <c r="D23" s="127">
        <f>School!O166</f>
        <v>0</v>
      </c>
      <c r="E23" s="127">
        <f t="shared" si="0"/>
        <v>0</v>
      </c>
      <c r="F23" s="772"/>
      <c r="G23" s="773"/>
      <c r="I23" s="125">
        <v>3</v>
      </c>
      <c r="J23" s="773" t="str">
        <f>IF($C$28&lt;0,"What will the Parish do to recover from the budgeted deficit situation?", "What will the Parish do to recover from the budgeted deficit situation?- NO NEED TO ANSWER")</f>
        <v>What will the Parish do to recover from the budgeted deficit situation?- NO NEED TO ANSWER</v>
      </c>
      <c r="K23" s="773"/>
      <c r="L23" s="773"/>
      <c r="M23" s="773"/>
      <c r="N23" s="773"/>
      <c r="O23" s="773"/>
    </row>
    <row r="24" spans="2:15" x14ac:dyDescent="0.35">
      <c r="F24" s="770"/>
      <c r="G24" s="770"/>
      <c r="I24" s="125"/>
      <c r="J24" s="774"/>
      <c r="K24" s="775"/>
      <c r="L24" s="775"/>
      <c r="M24" s="775"/>
      <c r="N24" s="775"/>
      <c r="O24" s="776"/>
    </row>
    <row r="25" spans="2:15" x14ac:dyDescent="0.35">
      <c r="C25" s="6" t="str">
        <f>CONCATENATE('Drop Down Options'!K6, " ", "Budget Submission")</f>
        <v>FY 2026-27 Budget Submission</v>
      </c>
      <c r="F25" s="770"/>
      <c r="G25" s="770"/>
      <c r="J25" s="777"/>
      <c r="K25" s="778"/>
      <c r="L25" s="778"/>
      <c r="M25" s="778"/>
      <c r="N25" s="778"/>
      <c r="O25" s="779"/>
    </row>
    <row r="26" spans="2:15" ht="17.25" customHeight="1" x14ac:dyDescent="0.35">
      <c r="B26" s="755" t="s">
        <v>819</v>
      </c>
      <c r="C26" s="130">
        <f>$C$18</f>
        <v>0</v>
      </c>
      <c r="F26" s="770"/>
      <c r="G26" s="770"/>
      <c r="J26" s="777"/>
      <c r="K26" s="778"/>
      <c r="L26" s="778"/>
      <c r="M26" s="778"/>
      <c r="N26" s="778"/>
      <c r="O26" s="779"/>
    </row>
    <row r="27" spans="2:15" ht="15" customHeight="1" x14ac:dyDescent="0.35">
      <c r="B27" s="753" t="s">
        <v>828</v>
      </c>
      <c r="C27" s="754">
        <f>$D$18</f>
        <v>0</v>
      </c>
      <c r="F27" s="770"/>
      <c r="G27" s="770"/>
      <c r="J27" s="777"/>
      <c r="K27" s="778"/>
      <c r="L27" s="778"/>
      <c r="M27" s="778"/>
      <c r="N27" s="778"/>
      <c r="O27" s="779"/>
    </row>
    <row r="28" spans="2:15" ht="29" x14ac:dyDescent="0.35">
      <c r="B28" s="570" t="str">
        <f>CONCATENATE('Drop Down Options'!$K$6," ", "Budget Net Operating Income")</f>
        <v>FY 2026-27 Budget Net Operating Income</v>
      </c>
      <c r="C28" s="130">
        <f>SUM($C$26:$C$27)</f>
        <v>0</v>
      </c>
      <c r="F28" s="770"/>
      <c r="G28" s="770"/>
      <c r="J28" s="777"/>
      <c r="K28" s="778"/>
      <c r="L28" s="778"/>
      <c r="M28" s="778"/>
      <c r="N28" s="778"/>
      <c r="O28" s="779"/>
    </row>
    <row r="29" spans="2:15" x14ac:dyDescent="0.35">
      <c r="B29" s="125"/>
      <c r="F29" s="770"/>
      <c r="G29" s="770"/>
      <c r="J29" s="777"/>
      <c r="K29" s="778"/>
      <c r="L29" s="778"/>
      <c r="M29" s="778"/>
      <c r="N29" s="778"/>
      <c r="O29" s="779"/>
    </row>
    <row r="30" spans="2:15" x14ac:dyDescent="0.35">
      <c r="B30" s="125"/>
      <c r="C30" s="6" t="s">
        <v>1215</v>
      </c>
      <c r="F30" s="770"/>
      <c r="G30" s="770"/>
      <c r="J30" s="777"/>
      <c r="K30" s="778"/>
      <c r="L30" s="778"/>
      <c r="M30" s="778"/>
      <c r="N30" s="778"/>
      <c r="O30" s="779"/>
    </row>
    <row r="31" spans="2:15" x14ac:dyDescent="0.35">
      <c r="B31" s="125" t="s">
        <v>1216</v>
      </c>
      <c r="C31" s="756">
        <f>'Consolidated Budget'!O151</f>
        <v>0</v>
      </c>
      <c r="F31" s="770"/>
      <c r="G31" s="770"/>
      <c r="J31" s="777"/>
      <c r="K31" s="778"/>
      <c r="L31" s="778"/>
      <c r="M31" s="778"/>
      <c r="N31" s="778"/>
      <c r="O31" s="779"/>
    </row>
    <row r="32" spans="2:15" ht="15" thickBot="1" x14ac:dyDescent="0.4">
      <c r="B32" s="125" t="s">
        <v>827</v>
      </c>
      <c r="C32" s="130">
        <f>$C$19</f>
        <v>0</v>
      </c>
      <c r="F32" s="770"/>
      <c r="G32" s="770"/>
      <c r="J32" s="780"/>
      <c r="K32" s="781"/>
      <c r="L32" s="781"/>
      <c r="M32" s="781"/>
      <c r="N32" s="781"/>
      <c r="O32" s="782"/>
    </row>
    <row r="33" spans="2:15" x14ac:dyDescent="0.35">
      <c r="B33" s="125" t="s">
        <v>829</v>
      </c>
      <c r="C33" s="130">
        <f>$D$19</f>
        <v>0</v>
      </c>
      <c r="F33" s="770"/>
      <c r="G33" s="770"/>
      <c r="J33" s="752"/>
      <c r="K33" s="752"/>
      <c r="L33" s="752"/>
      <c r="M33" s="752"/>
      <c r="N33" s="752"/>
      <c r="O33" s="752"/>
    </row>
    <row r="34" spans="2:15" x14ac:dyDescent="0.35">
      <c r="B34" s="125" t="s">
        <v>1212</v>
      </c>
      <c r="C34" s="130">
        <f>'Parish Department Summary'!$O$157</f>
        <v>0</v>
      </c>
      <c r="F34" s="770"/>
      <c r="G34" s="770"/>
      <c r="J34" s="752"/>
      <c r="K34" s="752"/>
      <c r="L34" s="752"/>
      <c r="M34" s="752"/>
      <c r="N34" s="752"/>
      <c r="O34" s="752"/>
    </row>
    <row r="35" spans="2:15" x14ac:dyDescent="0.35">
      <c r="B35" s="125" t="s">
        <v>1213</v>
      </c>
      <c r="C35" s="130">
        <f>School!$O$157</f>
        <v>0</v>
      </c>
      <c r="F35" s="770"/>
      <c r="G35" s="770"/>
    </row>
    <row r="36" spans="2:15" x14ac:dyDescent="0.35">
      <c r="B36" s="753" t="s">
        <v>603</v>
      </c>
      <c r="C36" s="754">
        <f>'Consolidated Budget'!O158</f>
        <v>0</v>
      </c>
    </row>
    <row r="37" spans="2:15" x14ac:dyDescent="0.35">
      <c r="B37" s="755" t="str">
        <f>CONCATENATE('Drop Down Options'!$K$6," ", "Budget Net Income")</f>
        <v>FY 2026-27 Budget Net Income</v>
      </c>
      <c r="C37" s="130">
        <f>C28-SUM(C32:C35)</f>
        <v>0</v>
      </c>
      <c r="F37" s="770"/>
      <c r="G37" s="770"/>
    </row>
    <row r="38" spans="2:15" x14ac:dyDescent="0.35">
      <c r="C38" s="125"/>
      <c r="F38" s="770"/>
      <c r="G38" s="770"/>
      <c r="I38" s="125"/>
    </row>
    <row r="39" spans="2:15" x14ac:dyDescent="0.35">
      <c r="C39" s="125"/>
      <c r="F39" s="770"/>
      <c r="G39" s="770"/>
    </row>
    <row r="40" spans="2:15" x14ac:dyDescent="0.35">
      <c r="C40" s="125"/>
      <c r="F40" s="770"/>
      <c r="G40" s="770"/>
    </row>
    <row r="41" spans="2:15" x14ac:dyDescent="0.35">
      <c r="F41" s="770"/>
      <c r="G41" s="770"/>
    </row>
    <row r="42" spans="2:15" x14ac:dyDescent="0.35">
      <c r="C42" s="125"/>
      <c r="F42" s="770"/>
      <c r="G42" s="770"/>
    </row>
    <row r="43" spans="2:15" x14ac:dyDescent="0.35">
      <c r="C43" s="125"/>
      <c r="F43" s="770"/>
      <c r="G43" s="770"/>
    </row>
    <row r="44" spans="2:15" x14ac:dyDescent="0.35">
      <c r="F44" s="770"/>
      <c r="G44" s="770"/>
    </row>
    <row r="45" spans="2:15" x14ac:dyDescent="0.35">
      <c r="F45" s="770"/>
      <c r="G45" s="770"/>
    </row>
    <row r="46" spans="2:15" x14ac:dyDescent="0.35">
      <c r="F46" s="770"/>
      <c r="G46" s="770"/>
    </row>
    <row r="47" spans="2:15" x14ac:dyDescent="0.35">
      <c r="D47" s="130"/>
      <c r="F47" s="770"/>
      <c r="G47" s="770"/>
    </row>
    <row r="48" spans="2:15" x14ac:dyDescent="0.35">
      <c r="D48" s="130"/>
      <c r="F48" s="770"/>
      <c r="G48" s="770"/>
    </row>
    <row r="49" spans="6:7" x14ac:dyDescent="0.35">
      <c r="F49" s="770"/>
      <c r="G49" s="770"/>
    </row>
    <row r="50" spans="6:7" x14ac:dyDescent="0.35">
      <c r="F50" s="770"/>
      <c r="G50" s="770"/>
    </row>
    <row r="51" spans="6:7" x14ac:dyDescent="0.35">
      <c r="F51" s="770"/>
      <c r="G51" s="770"/>
    </row>
    <row r="52" spans="6:7" x14ac:dyDescent="0.35">
      <c r="F52" s="770"/>
      <c r="G52" s="770"/>
    </row>
    <row r="53" spans="6:7" x14ac:dyDescent="0.35">
      <c r="F53" s="770"/>
      <c r="G53" s="770"/>
    </row>
    <row r="54" spans="6:7" x14ac:dyDescent="0.35">
      <c r="F54" s="770"/>
      <c r="G54" s="770"/>
    </row>
    <row r="55" spans="6:7" x14ac:dyDescent="0.35">
      <c r="F55" s="770"/>
      <c r="G55" s="770"/>
    </row>
    <row r="56" spans="6:7" x14ac:dyDescent="0.35">
      <c r="F56" s="770"/>
      <c r="G56" s="770"/>
    </row>
    <row r="57" spans="6:7" x14ac:dyDescent="0.35">
      <c r="F57" s="770"/>
      <c r="G57" s="770"/>
    </row>
    <row r="58" spans="6:7" x14ac:dyDescent="0.35">
      <c r="F58" s="770"/>
      <c r="G58" s="770"/>
    </row>
    <row r="59" spans="6:7" x14ac:dyDescent="0.35">
      <c r="F59" s="770"/>
      <c r="G59" s="770"/>
    </row>
    <row r="60" spans="6:7" x14ac:dyDescent="0.35">
      <c r="F60" s="770"/>
      <c r="G60" s="770"/>
    </row>
    <row r="61" spans="6:7" x14ac:dyDescent="0.35">
      <c r="F61" s="770"/>
      <c r="G61" s="770"/>
    </row>
    <row r="62" spans="6:7" x14ac:dyDescent="0.35">
      <c r="F62" s="770"/>
      <c r="G62" s="770"/>
    </row>
    <row r="63" spans="6:7" x14ac:dyDescent="0.35">
      <c r="F63" s="770"/>
      <c r="G63" s="770"/>
    </row>
    <row r="64" spans="6:7" x14ac:dyDescent="0.35">
      <c r="F64" s="770"/>
      <c r="G64" s="770"/>
    </row>
    <row r="65" spans="6:7" x14ac:dyDescent="0.35">
      <c r="F65" s="770"/>
      <c r="G65" s="770"/>
    </row>
    <row r="66" spans="6:7" x14ac:dyDescent="0.35">
      <c r="F66" s="770"/>
      <c r="G66" s="770"/>
    </row>
    <row r="67" spans="6:7" x14ac:dyDescent="0.35">
      <c r="F67" s="770"/>
      <c r="G67" s="770"/>
    </row>
    <row r="68" spans="6:7" x14ac:dyDescent="0.35">
      <c r="F68" s="770"/>
      <c r="G68" s="770"/>
    </row>
    <row r="69" spans="6:7" x14ac:dyDescent="0.35">
      <c r="F69" s="770"/>
      <c r="G69" s="770"/>
    </row>
    <row r="70" spans="6:7" x14ac:dyDescent="0.35">
      <c r="F70" s="770"/>
      <c r="G70" s="770"/>
    </row>
    <row r="71" spans="6:7" x14ac:dyDescent="0.35">
      <c r="F71" s="770"/>
      <c r="G71" s="770"/>
    </row>
    <row r="72" spans="6:7" x14ac:dyDescent="0.35">
      <c r="F72" s="770"/>
      <c r="G72" s="770"/>
    </row>
    <row r="73" spans="6:7" x14ac:dyDescent="0.35">
      <c r="F73" s="770"/>
      <c r="G73" s="770"/>
    </row>
    <row r="74" spans="6:7" x14ac:dyDescent="0.35">
      <c r="F74" s="770"/>
      <c r="G74" s="770"/>
    </row>
    <row r="75" spans="6:7" x14ac:dyDescent="0.35">
      <c r="F75" s="770"/>
      <c r="G75" s="770"/>
    </row>
    <row r="76" spans="6:7" x14ac:dyDescent="0.35">
      <c r="F76" s="770"/>
      <c r="G76" s="770"/>
    </row>
    <row r="77" spans="6:7" x14ac:dyDescent="0.35">
      <c r="F77" s="770"/>
      <c r="G77" s="770"/>
    </row>
    <row r="78" spans="6:7" x14ac:dyDescent="0.35">
      <c r="F78" s="770"/>
      <c r="G78" s="770"/>
    </row>
    <row r="79" spans="6:7" x14ac:dyDescent="0.35">
      <c r="F79" s="770"/>
      <c r="G79" s="770"/>
    </row>
    <row r="80" spans="6:7" x14ac:dyDescent="0.35">
      <c r="F80" s="770"/>
      <c r="G80" s="770"/>
    </row>
    <row r="81" spans="6:7" x14ac:dyDescent="0.35">
      <c r="F81" s="770"/>
      <c r="G81" s="770"/>
    </row>
    <row r="82" spans="6:7" x14ac:dyDescent="0.35">
      <c r="F82" s="770"/>
      <c r="G82" s="770"/>
    </row>
    <row r="83" spans="6:7" x14ac:dyDescent="0.35">
      <c r="F83" s="770"/>
      <c r="G83" s="770"/>
    </row>
    <row r="84" spans="6:7" x14ac:dyDescent="0.35">
      <c r="F84" s="770"/>
      <c r="G84" s="770"/>
    </row>
    <row r="85" spans="6:7" x14ac:dyDescent="0.35">
      <c r="F85" s="770"/>
      <c r="G85" s="770"/>
    </row>
    <row r="86" spans="6:7" x14ac:dyDescent="0.35">
      <c r="F86" s="770"/>
      <c r="G86" s="770"/>
    </row>
    <row r="87" spans="6:7" x14ac:dyDescent="0.35">
      <c r="F87" s="770"/>
      <c r="G87" s="770"/>
    </row>
    <row r="88" spans="6:7" x14ac:dyDescent="0.35">
      <c r="F88" s="770"/>
      <c r="G88" s="770"/>
    </row>
    <row r="89" spans="6:7" x14ac:dyDescent="0.35">
      <c r="F89" s="770"/>
      <c r="G89" s="770"/>
    </row>
    <row r="90" spans="6:7" x14ac:dyDescent="0.35">
      <c r="F90" s="770"/>
      <c r="G90" s="770"/>
    </row>
    <row r="91" spans="6:7" x14ac:dyDescent="0.35">
      <c r="F91" s="770"/>
      <c r="G91" s="770"/>
    </row>
    <row r="92" spans="6:7" x14ac:dyDescent="0.35">
      <c r="F92" s="770"/>
      <c r="G92" s="770"/>
    </row>
  </sheetData>
  <sheetProtection algorithmName="SHA-512" hashValue="fHPwSF1/17srLTlvjWbqZ8QLia53RIznc5POmaqp74OrmdYHj7xHvmJo1B0TIQ55D9vazhF1OvdxxTY3o4f/UA==" saltValue="DeCZ+O6Ilr0DIWm7zMDVYw==" spinCount="100000" sheet="1" objects="1" scenarios="1"/>
  <mergeCells count="90">
    <mergeCell ref="A1:B1"/>
    <mergeCell ref="J14:O21"/>
    <mergeCell ref="J23:O23"/>
    <mergeCell ref="F15:G15"/>
    <mergeCell ref="F16:G16"/>
    <mergeCell ref="F17:G17"/>
    <mergeCell ref="F18:G18"/>
    <mergeCell ref="F19:G19"/>
    <mergeCell ref="F21:G21"/>
    <mergeCell ref="F22:G22"/>
    <mergeCell ref="E9:F9"/>
    <mergeCell ref="E10:F10"/>
    <mergeCell ref="J4:O4"/>
    <mergeCell ref="J5:O11"/>
    <mergeCell ref="J13:O13"/>
    <mergeCell ref="F20:G20"/>
    <mergeCell ref="F25:G25"/>
    <mergeCell ref="F26:G26"/>
    <mergeCell ref="F27:G27"/>
    <mergeCell ref="F33:G33"/>
    <mergeCell ref="J24:O32"/>
    <mergeCell ref="F39:G39"/>
    <mergeCell ref="F11:G11"/>
    <mergeCell ref="F12:G12"/>
    <mergeCell ref="F14:G14"/>
    <mergeCell ref="C13:G13"/>
    <mergeCell ref="F34:G34"/>
    <mergeCell ref="F35:G35"/>
    <mergeCell ref="F37:G37"/>
    <mergeCell ref="F38:G38"/>
    <mergeCell ref="F28:G28"/>
    <mergeCell ref="F29:G29"/>
    <mergeCell ref="F30:G30"/>
    <mergeCell ref="F31:G31"/>
    <mergeCell ref="F32:G32"/>
    <mergeCell ref="F23:G23"/>
    <mergeCell ref="F24:G24"/>
    <mergeCell ref="F50:G50"/>
    <mergeCell ref="F51:G51"/>
    <mergeCell ref="F52:G52"/>
    <mergeCell ref="F53:G53"/>
    <mergeCell ref="F54:G54"/>
    <mergeCell ref="F45:G45"/>
    <mergeCell ref="F46:G46"/>
    <mergeCell ref="F47:G47"/>
    <mergeCell ref="F48:G48"/>
    <mergeCell ref="F49:G49"/>
    <mergeCell ref="F40:G40"/>
    <mergeCell ref="F41:G41"/>
    <mergeCell ref="F42:G42"/>
    <mergeCell ref="F43:G43"/>
    <mergeCell ref="F44:G4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90:G90"/>
    <mergeCell ref="F91:G91"/>
    <mergeCell ref="F92:G92"/>
    <mergeCell ref="F85:G85"/>
    <mergeCell ref="F86:G86"/>
    <mergeCell ref="F87:G87"/>
    <mergeCell ref="F88:G88"/>
    <mergeCell ref="F89:G89"/>
  </mergeCells>
  <conditionalFormatting sqref="C13">
    <cfRule type="containsText" dxfId="733" priority="5" operator="containsText" text="YOU ARE SUBMITTING A DEFICIT BUDGET">
      <formula>NOT(ISERROR(SEARCH("YOU ARE SUBMITTING A DEFICIT BUDGET",C13)))</formula>
    </cfRule>
    <cfRule type="containsText" dxfId="732" priority="6" operator="containsText" text="YOU ARE SUBMITTING A BALANCED BUDGET">
      <formula>NOT(ISERROR(SEARCH("YOU ARE SUBMITTING A BALANCED BUDGET",C13)))</formula>
    </cfRule>
  </conditionalFormatting>
  <conditionalFormatting sqref="C31:C37">
    <cfRule type="cellIs" dxfId="731" priority="1" operator="lessThan">
      <formula>0</formula>
    </cfRule>
  </conditionalFormatting>
  <conditionalFormatting sqref="C18:E18 C22:E23 C26:C28">
    <cfRule type="cellIs" dxfId="730" priority="3" operator="lessThan">
      <formula>0</formula>
    </cfRule>
  </conditionalFormatting>
  <conditionalFormatting sqref="J5:O11 J14 J24">
    <cfRule type="cellIs" dxfId="729" priority="7" operator="lessThan">
      <formula>$C$28&lt;0</formula>
    </cfRule>
  </conditionalFormatting>
  <conditionalFormatting sqref="J5:O11">
    <cfRule type="containsText" dxfId="728" priority="4" operator="containsText" text="YOU ARE SUBMITTING A DEFICIT BUDGET">
      <formula>NOT(ISERROR(SEARCH("YOU ARE SUBMITTING A DEFICIT BUDGET",J5)))</formula>
    </cfRule>
  </conditionalFormatting>
  <dataValidations count="1">
    <dataValidation allowBlank="1" showInputMessage="1" showErrorMessage="1" promptTitle="Enter Parish Code" prompt="Please enter your Parish Code. Your Parish data will auto populate." sqref="D4:D5 F5:F6" xr:uid="{871ECA9A-3FCC-41BE-BEA6-F5CB802056A9}"/>
  </dataValidations>
  <hyperlinks>
    <hyperlink ref="A1" location="'Table of Contents'!D1" display="RETURN TO TABLE OF CONTENTS" xr:uid="{4316EF4A-45BD-460E-BD70-60E7CA365C80}"/>
  </hyperlinks>
  <pageMargins left="0.45" right="0.45" top="0.75" bottom="0.75" header="0.3" footer="0.3"/>
  <pageSetup scale="77" fitToWidth="2" orientation="landscape" r:id="rId1"/>
  <headerFooter>
    <oddHeader>&amp;C&amp;18&amp;A</oddHeader>
    <oddFooter>&amp;R&amp;D
&amp;T</oddFooter>
  </headerFooter>
  <colBreaks count="1" manualBreakCount="1">
    <brk id="8" min="1" max="33"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42C044C-53BE-47CC-A580-44730FE61822}">
          <x14:formula1>
            <xm:f>'Drop Down Options'!$B$2:$B$14</xm:f>
          </x14:formula1>
          <xm:sqref>G9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473CB-4809-49C5-A86D-83FF4BC2B215}">
  <sheetPr codeName="Sheet1">
    <tabColor rgb="FFFFFF00"/>
    <pageSetUpPr fitToPage="1"/>
  </sheetPr>
  <dimension ref="A1:I55"/>
  <sheetViews>
    <sheetView zoomScaleNormal="100" workbookViewId="0">
      <pane xSplit="2" ySplit="5" topLeftCell="C6" activePane="bottomRight" state="frozen"/>
      <selection pane="topRight" activeCell="C1" sqref="C1"/>
      <selection pane="bottomLeft" activeCell="A5" sqref="A5"/>
      <selection pane="bottomRight" activeCell="B5" sqref="B5"/>
    </sheetView>
  </sheetViews>
  <sheetFormatPr defaultColWidth="9.1796875" defaultRowHeight="14.5" x14ac:dyDescent="0.35"/>
  <cols>
    <col min="1" max="1" width="3.7265625" style="7" customWidth="1"/>
    <col min="2" max="2" width="40.26953125" style="7" customWidth="1"/>
    <col min="3" max="3" width="27.81640625" style="7" customWidth="1"/>
    <col min="4" max="5" width="17.7265625" style="7" customWidth="1"/>
    <col min="6" max="6" width="70.81640625" style="7" customWidth="1"/>
    <col min="7" max="7" width="2" style="7" customWidth="1"/>
    <col min="8" max="8" width="1.81640625" style="7" customWidth="1"/>
    <col min="9" max="9" width="20.54296875" style="7" customWidth="1"/>
    <col min="10" max="10" width="28.26953125" style="7" customWidth="1"/>
    <col min="11" max="16384" width="9.1796875" style="7"/>
  </cols>
  <sheetData>
    <row r="1" spans="1:9" x14ac:dyDescent="0.35">
      <c r="A1" s="783" t="str">
        <f>'Parish Info'!$K$2</f>
        <v>RETURN TO TABLE OF CONTENTS</v>
      </c>
      <c r="B1" s="783"/>
    </row>
    <row r="2" spans="1:9" ht="18.5" x14ac:dyDescent="0.35">
      <c r="B2" s="16" t="s">
        <v>597</v>
      </c>
      <c r="C2" s="8"/>
    </row>
    <row r="3" spans="1:9" ht="18.5" x14ac:dyDescent="0.35">
      <c r="B3" s="16" t="str">
        <f>'Drop Down Options'!$K$6</f>
        <v>FY 2026-27</v>
      </c>
      <c r="C3" s="8"/>
    </row>
    <row r="5" spans="1:9" x14ac:dyDescent="0.35">
      <c r="C5" s="171" t="s">
        <v>585</v>
      </c>
      <c r="D5" s="171" t="s">
        <v>586</v>
      </c>
      <c r="E5" s="171" t="s">
        <v>587</v>
      </c>
      <c r="F5" s="171" t="s">
        <v>1161</v>
      </c>
      <c r="G5" s="17"/>
    </row>
    <row r="6" spans="1:9" x14ac:dyDescent="0.35">
      <c r="B6" s="7" t="s">
        <v>556</v>
      </c>
      <c r="C6" s="615">
        <v>0</v>
      </c>
      <c r="D6" s="616"/>
      <c r="E6" s="616"/>
      <c r="F6" s="617" t="s">
        <v>1217</v>
      </c>
      <c r="G6" s="18"/>
    </row>
    <row r="7" spans="1:9" x14ac:dyDescent="0.35">
      <c r="C7" s="615"/>
      <c r="D7" s="618"/>
      <c r="E7" s="618"/>
      <c r="F7" s="618"/>
      <c r="G7" s="18"/>
    </row>
    <row r="8" spans="1:9" x14ac:dyDescent="0.35">
      <c r="B8" s="8" t="s">
        <v>583</v>
      </c>
      <c r="C8" s="615"/>
      <c r="D8" s="618"/>
      <c r="E8" s="618"/>
      <c r="F8" s="618"/>
      <c r="G8" s="18"/>
    </row>
    <row r="9" spans="1:9" x14ac:dyDescent="0.35">
      <c r="B9" s="376" t="s">
        <v>580</v>
      </c>
      <c r="C9" s="615">
        <v>3.2500000000000001E-2</v>
      </c>
      <c r="D9" s="619"/>
      <c r="E9" s="619"/>
      <c r="F9" s="616" t="s">
        <v>1223</v>
      </c>
      <c r="G9" s="18"/>
      <c r="I9" s="612"/>
    </row>
    <row r="10" spans="1:9" x14ac:dyDescent="0.35">
      <c r="B10" s="376" t="s">
        <v>1158</v>
      </c>
      <c r="C10" s="615">
        <v>3.2500000000000001E-2</v>
      </c>
      <c r="D10" s="618">
        <v>250</v>
      </c>
      <c r="E10" s="618">
        <v>7900</v>
      </c>
      <c r="F10" s="616" t="s">
        <v>1223</v>
      </c>
      <c r="G10" s="18"/>
      <c r="I10" s="612"/>
    </row>
    <row r="11" spans="1:9" x14ac:dyDescent="0.35">
      <c r="B11" s="376" t="s">
        <v>557</v>
      </c>
      <c r="C11" s="615">
        <v>6.0999999999999999E-2</v>
      </c>
      <c r="D11" s="618"/>
      <c r="E11" s="618"/>
      <c r="F11" s="616" t="s">
        <v>1223</v>
      </c>
      <c r="G11" s="18"/>
      <c r="I11" s="612"/>
    </row>
    <row r="12" spans="1:9" x14ac:dyDescent="0.35">
      <c r="B12" s="376" t="s">
        <v>558</v>
      </c>
      <c r="C12" s="615">
        <v>0</v>
      </c>
      <c r="D12" s="618"/>
      <c r="E12" s="618">
        <v>600</v>
      </c>
      <c r="F12" s="616" t="s">
        <v>1223</v>
      </c>
      <c r="G12" s="18"/>
      <c r="I12" s="612"/>
    </row>
    <row r="13" spans="1:9" x14ac:dyDescent="0.35">
      <c r="B13" s="376" t="s">
        <v>1159</v>
      </c>
      <c r="C13" s="615">
        <v>0</v>
      </c>
      <c r="D13" s="618"/>
      <c r="E13" s="618">
        <v>1200</v>
      </c>
      <c r="F13" s="616" t="s">
        <v>1223</v>
      </c>
      <c r="G13" s="18"/>
      <c r="I13" s="612"/>
    </row>
    <row r="14" spans="1:9" x14ac:dyDescent="0.35">
      <c r="B14" s="376" t="s">
        <v>1160</v>
      </c>
      <c r="C14" s="615">
        <v>0</v>
      </c>
      <c r="D14" s="618"/>
      <c r="E14" s="618">
        <v>400</v>
      </c>
      <c r="F14" s="616" t="s">
        <v>1223</v>
      </c>
      <c r="G14" s="18"/>
    </row>
    <row r="15" spans="1:9" x14ac:dyDescent="0.35">
      <c r="C15" s="615"/>
      <c r="D15" s="618"/>
      <c r="E15" s="618"/>
      <c r="F15" s="618"/>
      <c r="G15" s="18"/>
    </row>
    <row r="16" spans="1:9" x14ac:dyDescent="0.35">
      <c r="B16" s="8" t="s">
        <v>562</v>
      </c>
      <c r="C16" s="615"/>
      <c r="D16" s="618"/>
      <c r="E16" s="618"/>
      <c r="F16" s="618"/>
      <c r="G16" s="18"/>
    </row>
    <row r="17" spans="2:7" x14ac:dyDescent="0.35">
      <c r="B17" s="376" t="s">
        <v>559</v>
      </c>
      <c r="C17" s="615">
        <v>0.08</v>
      </c>
      <c r="D17" s="618"/>
      <c r="E17" s="618"/>
      <c r="F17" s="616" t="s">
        <v>1223</v>
      </c>
      <c r="G17" s="18"/>
    </row>
    <row r="18" spans="2:7" x14ac:dyDescent="0.35">
      <c r="B18" s="376" t="s">
        <v>560</v>
      </c>
      <c r="C18" s="615">
        <v>0.05</v>
      </c>
      <c r="D18" s="618"/>
      <c r="E18" s="618"/>
      <c r="F18" s="616" t="s">
        <v>1223</v>
      </c>
      <c r="G18" s="18"/>
    </row>
    <row r="19" spans="2:7" x14ac:dyDescent="0.35">
      <c r="B19" s="376" t="s">
        <v>561</v>
      </c>
      <c r="C19" s="615">
        <v>0</v>
      </c>
      <c r="D19" s="618"/>
      <c r="E19" s="618"/>
      <c r="F19" s="616" t="s">
        <v>1223</v>
      </c>
      <c r="G19" s="18"/>
    </row>
    <row r="20" spans="2:7" x14ac:dyDescent="0.35">
      <c r="C20" s="615"/>
      <c r="D20" s="618"/>
      <c r="E20" s="618"/>
      <c r="F20" s="618"/>
      <c r="G20" s="18"/>
    </row>
    <row r="21" spans="2:7" ht="29" x14ac:dyDescent="0.35">
      <c r="B21" s="138" t="s">
        <v>579</v>
      </c>
      <c r="C21" s="615"/>
      <c r="D21" s="618"/>
      <c r="E21" s="618"/>
      <c r="F21" s="618"/>
      <c r="G21" s="18"/>
    </row>
    <row r="22" spans="2:7" x14ac:dyDescent="0.35">
      <c r="B22" s="376" t="s">
        <v>563</v>
      </c>
      <c r="C22" s="615">
        <v>7.0000000000000007E-2</v>
      </c>
      <c r="D22" s="618"/>
      <c r="E22" s="618"/>
      <c r="F22" s="616" t="s">
        <v>1223</v>
      </c>
      <c r="G22" s="18"/>
    </row>
    <row r="23" spans="2:7" x14ac:dyDescent="0.35">
      <c r="B23" s="376" t="s">
        <v>564</v>
      </c>
      <c r="C23" s="615">
        <v>0.05</v>
      </c>
      <c r="D23" s="402"/>
      <c r="E23" s="402"/>
      <c r="F23" s="616" t="s">
        <v>1223</v>
      </c>
    </row>
    <row r="24" spans="2:7" x14ac:dyDescent="0.35">
      <c r="B24" s="376" t="s">
        <v>1166</v>
      </c>
      <c r="C24" s="615">
        <v>0</v>
      </c>
      <c r="D24" s="402"/>
      <c r="E24" s="402"/>
      <c r="F24" s="616" t="s">
        <v>1223</v>
      </c>
    </row>
    <row r="25" spans="2:7" x14ac:dyDescent="0.35">
      <c r="B25" s="376" t="s">
        <v>1167</v>
      </c>
      <c r="C25" s="615">
        <v>0</v>
      </c>
      <c r="D25" s="402"/>
      <c r="E25" s="402"/>
      <c r="F25" s="616" t="s">
        <v>1223</v>
      </c>
    </row>
    <row r="26" spans="2:7" x14ac:dyDescent="0.35">
      <c r="B26" s="376" t="s">
        <v>1168</v>
      </c>
      <c r="C26" s="615">
        <v>0</v>
      </c>
      <c r="D26" s="402"/>
      <c r="E26" s="402"/>
      <c r="F26" s="616" t="s">
        <v>1223</v>
      </c>
    </row>
    <row r="27" spans="2:7" x14ac:dyDescent="0.35">
      <c r="B27" s="376"/>
      <c r="C27" s="615"/>
      <c r="D27" s="402"/>
      <c r="E27" s="402"/>
      <c r="F27" s="402"/>
    </row>
    <row r="28" spans="2:7" ht="32.25" customHeight="1" x14ac:dyDescent="0.35">
      <c r="B28" s="131" t="s">
        <v>1175</v>
      </c>
      <c r="C28" s="402"/>
      <c r="D28" s="402"/>
      <c r="E28" s="618">
        <v>17</v>
      </c>
      <c r="F28" s="620" t="s">
        <v>1224</v>
      </c>
      <c r="G28" s="18"/>
    </row>
    <row r="29" spans="2:7" ht="16.5" customHeight="1" x14ac:dyDescent="0.35">
      <c r="B29" s="376" t="s">
        <v>576</v>
      </c>
      <c r="C29" s="402"/>
      <c r="D29" s="402"/>
      <c r="E29" s="757">
        <v>0.72499999999999998</v>
      </c>
      <c r="F29" s="620" t="s">
        <v>1218</v>
      </c>
    </row>
    <row r="30" spans="2:7" ht="29" x14ac:dyDescent="0.35">
      <c r="B30" s="376"/>
      <c r="C30" s="402"/>
      <c r="D30" s="402"/>
      <c r="E30" s="618"/>
      <c r="F30" s="621" t="s">
        <v>1219</v>
      </c>
    </row>
    <row r="31" spans="2:7" x14ac:dyDescent="0.35">
      <c r="B31" s="376"/>
      <c r="C31" s="402"/>
      <c r="D31" s="402"/>
      <c r="E31" s="618"/>
      <c r="F31" s="621"/>
    </row>
    <row r="32" spans="2:7" ht="29" x14ac:dyDescent="0.35">
      <c r="B32" s="8" t="s">
        <v>565</v>
      </c>
      <c r="C32" s="402"/>
      <c r="D32" s="402"/>
      <c r="E32" s="402"/>
      <c r="F32" s="620" t="s">
        <v>1211</v>
      </c>
    </row>
    <row r="33" spans="2:9" ht="29" x14ac:dyDescent="0.35">
      <c r="B33" s="376" t="s">
        <v>704</v>
      </c>
      <c r="C33" s="402"/>
      <c r="D33" s="402"/>
      <c r="E33" s="618">
        <v>6526.2</v>
      </c>
      <c r="F33" s="622" t="s">
        <v>1162</v>
      </c>
    </row>
    <row r="34" spans="2:9" x14ac:dyDescent="0.35">
      <c r="B34" s="376" t="s">
        <v>703</v>
      </c>
      <c r="C34" s="402"/>
      <c r="D34" s="402"/>
      <c r="E34" s="618">
        <v>5438.5</v>
      </c>
      <c r="F34" s="618"/>
    </row>
    <row r="35" spans="2:9" x14ac:dyDescent="0.35">
      <c r="B35" s="376" t="s">
        <v>705</v>
      </c>
      <c r="C35" s="402"/>
      <c r="D35" s="402"/>
      <c r="E35" s="618">
        <v>6526.2</v>
      </c>
      <c r="F35" s="618"/>
    </row>
    <row r="36" spans="2:9" x14ac:dyDescent="0.35">
      <c r="B36" s="376" t="s">
        <v>706</v>
      </c>
      <c r="C36" s="402"/>
      <c r="D36" s="402"/>
      <c r="E36" s="618">
        <v>8701.6</v>
      </c>
      <c r="F36" s="618"/>
    </row>
    <row r="37" spans="2:9" x14ac:dyDescent="0.35">
      <c r="B37" s="376" t="s">
        <v>702</v>
      </c>
      <c r="C37" s="402"/>
      <c r="D37" s="402"/>
      <c r="E37" s="618">
        <v>10877</v>
      </c>
      <c r="F37" s="618"/>
    </row>
    <row r="38" spans="2:9" x14ac:dyDescent="0.35">
      <c r="B38" s="376" t="s">
        <v>701</v>
      </c>
      <c r="C38" s="402"/>
      <c r="D38" s="402"/>
      <c r="E38" s="618">
        <v>13371</v>
      </c>
      <c r="F38" s="618"/>
    </row>
    <row r="39" spans="2:9" x14ac:dyDescent="0.35">
      <c r="B39" s="376" t="s">
        <v>1129</v>
      </c>
      <c r="C39" s="402"/>
      <c r="D39" s="402"/>
      <c r="E39" s="618">
        <v>16049</v>
      </c>
      <c r="F39" s="742" t="s">
        <v>1202</v>
      </c>
    </row>
    <row r="40" spans="2:9" x14ac:dyDescent="0.35">
      <c r="B40" s="376" t="s">
        <v>1130</v>
      </c>
      <c r="C40" s="402"/>
      <c r="D40" s="402"/>
      <c r="E40" s="618">
        <v>10877</v>
      </c>
      <c r="F40" s="618"/>
    </row>
    <row r="41" spans="2:9" x14ac:dyDescent="0.35">
      <c r="B41" s="376" t="s">
        <v>1131</v>
      </c>
      <c r="C41" s="402"/>
      <c r="D41" s="402"/>
      <c r="E41" s="618">
        <v>13371</v>
      </c>
      <c r="F41" s="618"/>
    </row>
    <row r="42" spans="2:9" x14ac:dyDescent="0.35">
      <c r="C42" s="402"/>
      <c r="D42" s="402"/>
      <c r="E42" s="402"/>
      <c r="F42" s="402"/>
    </row>
    <row r="43" spans="2:9" x14ac:dyDescent="0.35">
      <c r="B43" s="8" t="s">
        <v>566</v>
      </c>
      <c r="C43" s="402"/>
      <c r="D43" s="402"/>
      <c r="E43" s="402"/>
      <c r="F43" s="402"/>
    </row>
    <row r="44" spans="2:9" x14ac:dyDescent="0.35">
      <c r="B44" s="376" t="s">
        <v>567</v>
      </c>
      <c r="C44" s="402"/>
      <c r="D44" s="402"/>
      <c r="E44" s="618">
        <v>6.4</v>
      </c>
      <c r="F44" s="616" t="s">
        <v>1223</v>
      </c>
      <c r="I44" s="14"/>
    </row>
    <row r="45" spans="2:9" x14ac:dyDescent="0.35">
      <c r="B45" s="376" t="s">
        <v>568</v>
      </c>
      <c r="C45" s="402"/>
      <c r="D45" s="402"/>
      <c r="E45" s="618">
        <v>8.15</v>
      </c>
      <c r="F45" s="616" t="s">
        <v>1223</v>
      </c>
      <c r="I45" s="14"/>
    </row>
    <row r="46" spans="2:9" x14ac:dyDescent="0.35">
      <c r="B46" s="376" t="s">
        <v>569</v>
      </c>
      <c r="C46" s="402"/>
      <c r="D46" s="402"/>
      <c r="E46" s="618">
        <v>10</v>
      </c>
      <c r="F46" s="616" t="s">
        <v>1223</v>
      </c>
      <c r="I46" s="14"/>
    </row>
    <row r="47" spans="2:9" ht="29" x14ac:dyDescent="0.35">
      <c r="B47" s="138" t="s">
        <v>577</v>
      </c>
      <c r="C47" s="402"/>
      <c r="D47" s="402"/>
      <c r="E47" s="618">
        <v>400</v>
      </c>
      <c r="F47" s="616" t="s">
        <v>1223</v>
      </c>
    </row>
    <row r="48" spans="2:9" x14ac:dyDescent="0.35">
      <c r="B48" s="376" t="s">
        <v>570</v>
      </c>
      <c r="C48" s="402"/>
      <c r="D48" s="402"/>
      <c r="E48" s="618">
        <v>8.5</v>
      </c>
      <c r="F48" s="616" t="s">
        <v>1223</v>
      </c>
      <c r="I48" s="14"/>
    </row>
    <row r="49" spans="2:9" x14ac:dyDescent="0.35">
      <c r="B49" s="376" t="s">
        <v>571</v>
      </c>
      <c r="C49" s="402"/>
      <c r="D49" s="402"/>
      <c r="E49" s="618">
        <v>10</v>
      </c>
      <c r="F49" s="616" t="s">
        <v>1223</v>
      </c>
    </row>
    <row r="50" spans="2:9" ht="29" x14ac:dyDescent="0.35">
      <c r="B50" s="138" t="s">
        <v>578</v>
      </c>
      <c r="C50" s="402"/>
      <c r="D50" s="402"/>
      <c r="E50" s="618">
        <v>400</v>
      </c>
      <c r="F50" s="616" t="s">
        <v>1223</v>
      </c>
    </row>
    <row r="51" spans="2:9" x14ac:dyDescent="0.35">
      <c r="E51" s="60"/>
      <c r="F51" s="60"/>
      <c r="I51" s="14"/>
    </row>
    <row r="52" spans="2:9" x14ac:dyDescent="0.35">
      <c r="C52" s="171" t="s">
        <v>594</v>
      </c>
      <c r="D52" s="171" t="s">
        <v>595</v>
      </c>
    </row>
    <row r="53" spans="2:9" x14ac:dyDescent="0.35">
      <c r="B53" s="7" t="s">
        <v>1132</v>
      </c>
      <c r="C53" s="19">
        <f>-D53</f>
        <v>-0.03</v>
      </c>
      <c r="D53" s="19">
        <v>0.03</v>
      </c>
    </row>
    <row r="54" spans="2:9" x14ac:dyDescent="0.35">
      <c r="B54" s="7" t="s">
        <v>1163</v>
      </c>
      <c r="C54" s="19">
        <f>-D54</f>
        <v>-0.05</v>
      </c>
      <c r="D54" s="19">
        <v>0.05</v>
      </c>
      <c r="G54" s="18"/>
    </row>
    <row r="55" spans="2:9" x14ac:dyDescent="0.35">
      <c r="B55" s="7" t="s">
        <v>1164</v>
      </c>
      <c r="C55" s="613">
        <f>-D55</f>
        <v>-7500</v>
      </c>
      <c r="D55" s="613">
        <v>7500</v>
      </c>
    </row>
  </sheetData>
  <sheetProtection algorithmName="SHA-512" hashValue="zY6qbEBx8hlj4qqN4lUlFPkRaKCbo41129IgnMRv+IlC4GeseGKchqIUQ2t3gsOPjEA9bkhkRk4VuTRBif2noQ==" saltValue="263JXR3BreLy2v29U0zZcQ==" spinCount="100000" sheet="1" formatCells="0"/>
  <mergeCells count="1">
    <mergeCell ref="A1:B1"/>
  </mergeCells>
  <conditionalFormatting sqref="B52:D55">
    <cfRule type="expression" dxfId="727" priority="3">
      <formula>MOD(ROW(),2)=1</formula>
    </cfRule>
  </conditionalFormatting>
  <conditionalFormatting sqref="B5:F50">
    <cfRule type="expression" dxfId="726" priority="1">
      <formula>MOD(ROW(),2)=0</formula>
    </cfRule>
  </conditionalFormatting>
  <hyperlinks>
    <hyperlink ref="A1" location="'Table of Contents'!D1" display="RETURN TO TABLE OF CONTENTS" xr:uid="{FF1E39DB-340A-438A-840B-F5FED2EF760A}"/>
    <hyperlink ref="F30" r:id="rId1" display="https://www.irs.gov/newsroom/irs-increases-the-standard-mileage-rate-for-business-use-in-2025-key-rate-increases-3-cents-to-70-cents-per-mile" xr:uid="{6DAF316C-7574-47DE-88DB-4B7061871FF1}"/>
  </hyperlinks>
  <pageMargins left="0.7" right="0.7" top="0.75" bottom="0.75" header="0.3" footer="0.3"/>
  <pageSetup scale="52" orientation="portrait" horizontalDpi="1200" verticalDpi="1200" r:id="rId2"/>
  <headerFooter>
    <oddHeader>&amp;L&amp;F
&amp;A&amp;R&amp;D
&amp;T</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3035E-A094-490F-9382-CC3C4DF71BC0}">
  <sheetPr codeName="Sheet2">
    <tabColor rgb="FFFFFF00"/>
    <pageSetUpPr fitToPage="1"/>
  </sheetPr>
  <dimension ref="A1:G32"/>
  <sheetViews>
    <sheetView zoomScale="110" zoomScaleNormal="110" workbookViewId="0">
      <pane xSplit="3" ySplit="8" topLeftCell="D9" activePane="bottomRight" state="frozen"/>
      <selection pane="topRight" activeCell="D1" sqref="D1"/>
      <selection pane="bottomLeft" activeCell="A9" sqref="A9"/>
      <selection pane="bottomRight" activeCell="D10" sqref="D10"/>
    </sheetView>
  </sheetViews>
  <sheetFormatPr defaultColWidth="9.1796875" defaultRowHeight="14.5" x14ac:dyDescent="0.35"/>
  <cols>
    <col min="1" max="1" width="3.7265625" style="7" customWidth="1"/>
    <col min="2" max="2" width="47.54296875" style="7" customWidth="1"/>
    <col min="3" max="3" width="31" style="7" customWidth="1"/>
    <col min="4" max="5" width="15.453125" style="7" customWidth="1"/>
    <col min="6" max="6" width="17.7265625" style="7" customWidth="1"/>
    <col min="7" max="7" width="60" style="131" customWidth="1"/>
    <col min="8" max="8" width="1.81640625" style="7" customWidth="1"/>
    <col min="9" max="9" width="8.1796875" style="7" customWidth="1"/>
    <col min="10" max="10" width="28.26953125" style="7" customWidth="1"/>
    <col min="11" max="16384" width="9.1796875" style="7"/>
  </cols>
  <sheetData>
    <row r="1" spans="1:7" x14ac:dyDescent="0.35">
      <c r="A1" s="783" t="str">
        <f>'Parish Info'!$K$2</f>
        <v>RETURN TO TABLE OF CONTENTS</v>
      </c>
      <c r="B1" s="783"/>
    </row>
    <row r="2" spans="1:7" ht="18.5" x14ac:dyDescent="0.35">
      <c r="B2" s="16" t="s">
        <v>2</v>
      </c>
      <c r="C2" s="8"/>
    </row>
    <row r="3" spans="1:7" ht="18.5" x14ac:dyDescent="0.35">
      <c r="B3" s="16" t="str">
        <f>'Drop Down Options'!K6</f>
        <v>FY 2026-27</v>
      </c>
      <c r="C3" s="8"/>
    </row>
    <row r="4" spans="1:7" x14ac:dyDescent="0.35">
      <c r="B4" s="8" t="s">
        <v>588</v>
      </c>
    </row>
    <row r="5" spans="1:7" x14ac:dyDescent="0.35">
      <c r="C5" s="171" t="s">
        <v>585</v>
      </c>
    </row>
    <row r="6" spans="1:7" x14ac:dyDescent="0.35">
      <c r="B6" s="7" t="s">
        <v>726</v>
      </c>
      <c r="C6" s="20">
        <v>0.03</v>
      </c>
    </row>
    <row r="7" spans="1:7" x14ac:dyDescent="0.35">
      <c r="C7" s="167"/>
    </row>
    <row r="8" spans="1:7" ht="29.5" thickBot="1" x14ac:dyDescent="0.4">
      <c r="C8" s="133"/>
      <c r="D8" s="150" t="str">
        <f>CONCATENATE("Actual", "                      ",'Drop Down Options'!K4)</f>
        <v>Actual                      FY 2025-26</v>
      </c>
      <c r="E8" s="150" t="str">
        <f>CONCATENATE("Budget","                        ",'Drop Down Options'!K6)</f>
        <v>Budget                        FY 2026-27</v>
      </c>
      <c r="F8" s="150" t="s">
        <v>600</v>
      </c>
      <c r="G8" s="168" t="s">
        <v>598</v>
      </c>
    </row>
    <row r="9" spans="1:7" x14ac:dyDescent="0.35">
      <c r="B9" s="147" t="s">
        <v>745</v>
      </c>
      <c r="C9" s="149"/>
      <c r="D9" s="169"/>
      <c r="E9" s="169"/>
      <c r="F9" s="169"/>
      <c r="G9" s="170"/>
    </row>
    <row r="10" spans="1:7" ht="15" thickBot="1" x14ac:dyDescent="0.4">
      <c r="B10" s="145" t="s">
        <v>731</v>
      </c>
      <c r="C10" s="146" t="s">
        <v>584</v>
      </c>
      <c r="D10" s="62">
        <v>46023</v>
      </c>
      <c r="E10" s="166"/>
      <c r="F10" s="143"/>
      <c r="G10" s="63"/>
    </row>
    <row r="11" spans="1:7" x14ac:dyDescent="0.35">
      <c r="B11" s="144" t="s">
        <v>732</v>
      </c>
      <c r="C11" s="133" t="s">
        <v>575</v>
      </c>
      <c r="D11" s="71">
        <v>0</v>
      </c>
      <c r="E11" s="71">
        <v>0</v>
      </c>
      <c r="F11" s="132">
        <f t="shared" ref="F11:F13" si="0">E11-D11</f>
        <v>0</v>
      </c>
      <c r="G11" s="21"/>
    </row>
    <row r="12" spans="1:7" ht="43.5" x14ac:dyDescent="0.35">
      <c r="B12" s="144" t="s">
        <v>738</v>
      </c>
      <c r="C12" s="593" t="s">
        <v>1121</v>
      </c>
      <c r="D12" s="70">
        <v>0</v>
      </c>
      <c r="E12" s="70">
        <v>0</v>
      </c>
      <c r="F12" s="152">
        <f t="shared" si="0"/>
        <v>0</v>
      </c>
      <c r="G12" s="21"/>
    </row>
    <row r="13" spans="1:7" x14ac:dyDescent="0.35">
      <c r="B13" s="144" t="s">
        <v>739</v>
      </c>
      <c r="C13" s="164" t="s">
        <v>575</v>
      </c>
      <c r="D13" s="70">
        <v>0</v>
      </c>
      <c r="E13" s="70">
        <v>0</v>
      </c>
      <c r="F13" s="165">
        <f t="shared" si="0"/>
        <v>0</v>
      </c>
      <c r="G13" s="21"/>
    </row>
    <row r="14" spans="1:7" ht="15" thickBot="1" x14ac:dyDescent="0.4">
      <c r="B14" s="154" t="s">
        <v>746</v>
      </c>
      <c r="C14" s="155" t="s">
        <v>744</v>
      </c>
      <c r="D14" s="163">
        <f>D12+D13</f>
        <v>0</v>
      </c>
      <c r="E14" s="163">
        <f>E12+E13</f>
        <v>0</v>
      </c>
      <c r="F14" s="157">
        <f t="shared" ref="F14" si="1">E14-D14</f>
        <v>0</v>
      </c>
      <c r="G14" s="64"/>
    </row>
    <row r="15" spans="1:7" x14ac:dyDescent="0.35">
      <c r="B15" s="144" t="s">
        <v>733</v>
      </c>
      <c r="C15" s="133" t="s">
        <v>575</v>
      </c>
      <c r="D15" s="22">
        <v>0</v>
      </c>
      <c r="E15" s="22">
        <v>0</v>
      </c>
      <c r="F15" s="132">
        <f>E15-D15</f>
        <v>0</v>
      </c>
      <c r="G15" s="23"/>
    </row>
    <row r="16" spans="1:7" ht="43.5" x14ac:dyDescent="0.35">
      <c r="B16" s="144" t="s">
        <v>741</v>
      </c>
      <c r="C16" s="593" t="s">
        <v>1121</v>
      </c>
      <c r="D16" s="70">
        <v>0</v>
      </c>
      <c r="E16" s="70">
        <v>0</v>
      </c>
      <c r="F16" s="152">
        <f t="shared" ref="F16:F17" si="2">E16-D16</f>
        <v>0</v>
      </c>
      <c r="G16" s="21"/>
    </row>
    <row r="17" spans="2:7" x14ac:dyDescent="0.35">
      <c r="B17" s="144" t="s">
        <v>740</v>
      </c>
      <c r="C17" s="164" t="s">
        <v>575</v>
      </c>
      <c r="D17" s="70">
        <v>0</v>
      </c>
      <c r="E17" s="70">
        <v>0</v>
      </c>
      <c r="F17" s="152">
        <f t="shared" si="2"/>
        <v>0</v>
      </c>
      <c r="G17" s="21"/>
    </row>
    <row r="18" spans="2:7" ht="15" thickBot="1" x14ac:dyDescent="0.4">
      <c r="B18" s="154" t="s">
        <v>747</v>
      </c>
      <c r="C18" s="155" t="s">
        <v>744</v>
      </c>
      <c r="D18" s="163">
        <f>D16+D17</f>
        <v>0</v>
      </c>
      <c r="E18" s="163">
        <f>E16+E17</f>
        <v>0</v>
      </c>
      <c r="F18" s="157">
        <f t="shared" ref="F18" si="3">E18-D18</f>
        <v>0</v>
      </c>
      <c r="G18" s="64"/>
    </row>
    <row r="19" spans="2:7" x14ac:dyDescent="0.35">
      <c r="B19" s="144" t="s">
        <v>734</v>
      </c>
      <c r="C19" s="133" t="s">
        <v>575</v>
      </c>
      <c r="D19" s="22">
        <v>0</v>
      </c>
      <c r="E19" s="22">
        <v>0</v>
      </c>
      <c r="F19" s="132">
        <f>E19-D19</f>
        <v>0</v>
      </c>
      <c r="G19" s="23"/>
    </row>
    <row r="20" spans="2:7" ht="15" thickBot="1" x14ac:dyDescent="0.4">
      <c r="B20" s="154" t="s">
        <v>735</v>
      </c>
      <c r="C20" s="155" t="s">
        <v>575</v>
      </c>
      <c r="D20" s="65">
        <v>0</v>
      </c>
      <c r="E20" s="65">
        <v>0</v>
      </c>
      <c r="F20" s="157">
        <f t="shared" ref="F20:F26" si="4">E20-D20</f>
        <v>0</v>
      </c>
      <c r="G20" s="61"/>
    </row>
    <row r="21" spans="2:7" x14ac:dyDescent="0.35">
      <c r="B21" s="144" t="s">
        <v>743</v>
      </c>
      <c r="C21" s="133" t="s">
        <v>744</v>
      </c>
      <c r="D21" s="151">
        <f>D12+D16</f>
        <v>0</v>
      </c>
      <c r="E21" s="151">
        <f>E12+E16</f>
        <v>0</v>
      </c>
      <c r="F21" s="152">
        <f t="shared" si="4"/>
        <v>0</v>
      </c>
      <c r="G21" s="23"/>
    </row>
    <row r="22" spans="2:7" x14ac:dyDescent="0.35">
      <c r="B22" s="144" t="s">
        <v>742</v>
      </c>
      <c r="C22" s="133" t="s">
        <v>744</v>
      </c>
      <c r="D22" s="153">
        <f>D13+D17+D20</f>
        <v>0</v>
      </c>
      <c r="E22" s="153">
        <f>E13+E17+E20</f>
        <v>0</v>
      </c>
      <c r="F22" s="152">
        <f t="shared" si="4"/>
        <v>0</v>
      </c>
      <c r="G22" s="21"/>
    </row>
    <row r="23" spans="2:7" ht="15" thickBot="1" x14ac:dyDescent="0.4">
      <c r="B23" s="154" t="s">
        <v>737</v>
      </c>
      <c r="C23" s="155" t="s">
        <v>744</v>
      </c>
      <c r="D23" s="156">
        <f>D14+D18+D20</f>
        <v>0</v>
      </c>
      <c r="E23" s="156">
        <f>E14+E18+E20</f>
        <v>0</v>
      </c>
      <c r="F23" s="157">
        <f>E23-D23</f>
        <v>0</v>
      </c>
      <c r="G23" s="61"/>
    </row>
    <row r="24" spans="2:7" x14ac:dyDescent="0.35">
      <c r="B24" s="158" t="s">
        <v>748</v>
      </c>
      <c r="C24" s="159" t="s">
        <v>744</v>
      </c>
      <c r="D24" s="708">
        <f>D11+D15</f>
        <v>0</v>
      </c>
      <c r="E24" s="708">
        <f>E11+E15</f>
        <v>0</v>
      </c>
      <c r="F24" s="160">
        <f t="shared" ref="F24" si="5">E24-D24</f>
        <v>0</v>
      </c>
      <c r="G24" s="66"/>
    </row>
    <row r="25" spans="2:7" x14ac:dyDescent="0.35">
      <c r="B25" s="137" t="s">
        <v>749</v>
      </c>
      <c r="C25" s="133" t="s">
        <v>744</v>
      </c>
      <c r="D25" s="161">
        <f>D19</f>
        <v>0</v>
      </c>
      <c r="E25" s="161">
        <f>E19</f>
        <v>0</v>
      </c>
      <c r="F25" s="132">
        <f>E25-D25</f>
        <v>0</v>
      </c>
      <c r="G25" s="68"/>
    </row>
    <row r="26" spans="2:7" ht="15" thickBot="1" x14ac:dyDescent="0.4">
      <c r="B26" s="162" t="s">
        <v>736</v>
      </c>
      <c r="C26" s="135" t="s">
        <v>744</v>
      </c>
      <c r="D26" s="709">
        <f>SUM(D24:D25)</f>
        <v>0</v>
      </c>
      <c r="E26" s="709">
        <f>SUM(E24:E25)</f>
        <v>0</v>
      </c>
      <c r="F26" s="134">
        <f t="shared" si="4"/>
        <v>0</v>
      </c>
      <c r="G26" s="67"/>
    </row>
    <row r="27" spans="2:7" x14ac:dyDescent="0.35">
      <c r="C27" s="133"/>
      <c r="D27" s="148"/>
      <c r="F27" s="136"/>
      <c r="G27" s="138"/>
    </row>
    <row r="30" spans="2:7" x14ac:dyDescent="0.35">
      <c r="E30" s="14"/>
    </row>
    <row r="31" spans="2:7" x14ac:dyDescent="0.35">
      <c r="E31" s="14"/>
    </row>
    <row r="32" spans="2:7" x14ac:dyDescent="0.35">
      <c r="E32" s="14"/>
    </row>
  </sheetData>
  <sheetProtection algorithmName="SHA-512" hashValue="EyH+FUb3xaL+x7AxHqa3p4+j3BH156ZOLF/U5ymrD09ApZmZ/mGdOT/LT9iicKgnWYojYgrQcK+xUMSPQsN0Og==" saltValue="X3iKk0U1YivqxAvqSdel2g==" spinCount="100000" sheet="1" objects="1" scenarios="1"/>
  <mergeCells count="1">
    <mergeCell ref="A1:B1"/>
  </mergeCells>
  <dataValidations count="7">
    <dataValidation type="whole" allowBlank="1" showInputMessage="1" showErrorMessage="1" sqref="D11 D23:E26 D15:E15 D19:E19" xr:uid="{D376DC58-E9B6-44C3-8B56-36F6ED2A54CD}">
      <formula1>0</formula1>
      <formula2>200</formula2>
    </dataValidation>
    <dataValidation type="date" allowBlank="1" showInputMessage="1" showErrorMessage="1" promptTitle="Date of Headcount and FTE Values" prompt="The date should be the date of the employee headcount and FTE count.  Use the Comments column to explain any changes to staffing._x000a__x000a_Please enter a date between 1/1/2024 and 12/31/2030." sqref="D10" xr:uid="{1985D528-2D57-458E-A953-37C7949662FD}">
      <formula1>45292</formula1>
      <formula2>47848</formula2>
    </dataValidation>
    <dataValidation allowBlank="1" showInputMessage="1" showErrorMessage="1" promptTitle="FTE Allocation - School Choice" prompt="If your parish school participates in School Choice, please enter the FTE amount for the parish and for the school on separate lines." sqref="B12:B14 B16:B18" xr:uid="{0629B960-88EA-449D-8029-C383B674C5B2}"/>
    <dataValidation type="decimal" operator="greaterThanOrEqual" allowBlank="1" showInputMessage="1" showErrorMessage="1" error="Enter a value greater than or equal to 0." sqref="C6" xr:uid="{90860922-E2AE-447D-BA24-CA6B10C03783}">
      <formula1>0</formula1>
    </dataValidation>
    <dataValidation type="whole" allowBlank="1" showInputMessage="1" showErrorMessage="1" sqref="E11" xr:uid="{D5A62932-964B-45E1-9C03-834474AA0E9E}">
      <formula1>0</formula1>
      <formula2>20</formula2>
    </dataValidation>
    <dataValidation type="decimal" allowBlank="1" showInputMessage="1" showErrorMessage="1" sqref="D12:E13" xr:uid="{E9711640-0C5F-441D-ADD1-624BD2C64ADD}">
      <formula1>0</formula1>
      <formula2>20</formula2>
    </dataValidation>
    <dataValidation type="decimal" allowBlank="1" showInputMessage="1" showErrorMessage="1" sqref="D16:E17 D20:E20" xr:uid="{46AB0485-247F-4FBC-A89C-A6B010F4B51A}">
      <formula1>0</formula1>
      <formula2>200</formula2>
    </dataValidation>
  </dataValidations>
  <hyperlinks>
    <hyperlink ref="A1" location="'Table of Contents'!D1" display="RETURN TO TABLE OF CONTENTS" xr:uid="{ADB14C03-8BC8-4514-93D0-E13468BBAE1E}"/>
  </hyperlinks>
  <pageMargins left="0.7" right="0.7" top="0.75" bottom="0.75" header="0.3" footer="0.3"/>
  <pageSetup scale="50" orientation="landscape" horizontalDpi="1200" verticalDpi="1200" r:id="rId1"/>
  <headerFooter>
    <oddHeader>&amp;L&amp;F
&amp;A&amp;R&amp;D
&amp;T</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84AFC-48D0-44C5-8532-88C2224E8CFE}">
  <sheetPr codeName="Sheet3">
    <tabColor rgb="FFFFFF00"/>
    <pageSetUpPr fitToPage="1"/>
  </sheetPr>
  <dimension ref="A1:O54"/>
  <sheetViews>
    <sheetView zoomScaleNormal="100" workbookViewId="0">
      <pane xSplit="4" ySplit="10" topLeftCell="E11" activePane="bottomRight" state="frozen"/>
      <selection pane="topRight" activeCell="D1" sqref="D1"/>
      <selection pane="bottomLeft" activeCell="A9" sqref="A9"/>
      <selection pane="bottomRight" activeCell="C16" sqref="C16"/>
    </sheetView>
  </sheetViews>
  <sheetFormatPr defaultColWidth="9.1796875" defaultRowHeight="14.5" x14ac:dyDescent="0.35"/>
  <cols>
    <col min="1" max="1" width="3.7265625" style="625" customWidth="1"/>
    <col min="2" max="2" width="25.1796875" style="625" customWidth="1"/>
    <col min="3" max="3" width="8.1796875" style="625" customWidth="1"/>
    <col min="4" max="4" width="34.54296875" style="625" customWidth="1"/>
    <col min="5" max="10" width="15.453125" style="625" customWidth="1"/>
    <col min="11" max="11" width="17.7265625" style="625" customWidth="1"/>
    <col min="12" max="12" width="60" style="626" customWidth="1"/>
    <col min="13" max="13" width="1.81640625" style="625" customWidth="1"/>
    <col min="14" max="14" width="8.1796875" style="625" customWidth="1"/>
    <col min="15" max="15" width="37.54296875" style="625" customWidth="1"/>
    <col min="16" max="16" width="28.26953125" style="625" customWidth="1"/>
    <col min="17" max="16384" width="9.1796875" style="625"/>
  </cols>
  <sheetData>
    <row r="1" spans="1:15" x14ac:dyDescent="0.35">
      <c r="A1" s="783" t="str">
        <f>'Parish Info'!$K$2</f>
        <v>RETURN TO TABLE OF CONTENTS</v>
      </c>
      <c r="B1" s="783"/>
    </row>
    <row r="2" spans="1:15" ht="16" x14ac:dyDescent="0.35">
      <c r="B2" s="558" t="s">
        <v>886</v>
      </c>
      <c r="D2" s="8"/>
    </row>
    <row r="3" spans="1:15" ht="16" x14ac:dyDescent="0.35">
      <c r="B3" s="558" t="str">
        <f>'Drop Down Options'!K6</f>
        <v>FY 2026-27</v>
      </c>
      <c r="D3" s="8"/>
    </row>
    <row r="4" spans="1:15" ht="16" x14ac:dyDescent="0.35">
      <c r="B4" s="558" t="s">
        <v>588</v>
      </c>
    </row>
    <row r="5" spans="1:15" ht="16" x14ac:dyDescent="0.35">
      <c r="B5" s="558"/>
    </row>
    <row r="6" spans="1:15" ht="31.5" customHeight="1" x14ac:dyDescent="0.35">
      <c r="B6" s="800" t="s">
        <v>1009</v>
      </c>
      <c r="C6" s="800"/>
      <c r="D6" s="800"/>
      <c r="E6" s="800"/>
      <c r="F6" s="800"/>
      <c r="G6" s="800"/>
    </row>
    <row r="7" spans="1:15" ht="31.5" customHeight="1" x14ac:dyDescent="0.35">
      <c r="B7" s="802" t="s">
        <v>1010</v>
      </c>
      <c r="C7" s="802"/>
      <c r="D7" s="802"/>
      <c r="E7" s="802"/>
      <c r="F7" s="802"/>
      <c r="G7" s="802"/>
    </row>
    <row r="8" spans="1:15" ht="42" customHeight="1" x14ac:dyDescent="0.35">
      <c r="B8" s="801" t="s">
        <v>1203</v>
      </c>
      <c r="C8" s="801"/>
      <c r="D8" s="801"/>
      <c r="E8" s="801"/>
      <c r="F8" s="801"/>
      <c r="G8" s="801"/>
    </row>
    <row r="9" spans="1:15" x14ac:dyDescent="0.35">
      <c r="B9" s="568" t="s">
        <v>1028</v>
      </c>
      <c r="C9" s="559"/>
      <c r="D9" s="559"/>
      <c r="E9" s="559"/>
      <c r="F9" s="559"/>
      <c r="G9" s="559"/>
    </row>
    <row r="10" spans="1:15" ht="13.5" customHeight="1" thickBot="1" x14ac:dyDescent="0.3">
      <c r="D10" s="133"/>
      <c r="E10" s="150"/>
      <c r="F10" s="150"/>
      <c r="G10" s="150"/>
      <c r="H10" s="150"/>
      <c r="I10" s="150"/>
      <c r="J10" s="150"/>
      <c r="K10" s="150"/>
      <c r="L10" s="627"/>
      <c r="O10" s="150"/>
    </row>
    <row r="11" spans="1:15" ht="29" x14ac:dyDescent="0.35">
      <c r="C11" s="717" t="s">
        <v>725</v>
      </c>
      <c r="D11" s="418"/>
      <c r="E11" s="718"/>
      <c r="F11" s="718"/>
      <c r="G11" s="719"/>
      <c r="H11" s="371"/>
      <c r="I11" s="371"/>
      <c r="J11" s="371"/>
      <c r="K11" s="372"/>
      <c r="L11" s="725" t="s">
        <v>598</v>
      </c>
      <c r="O11" s="150" t="s">
        <v>1120</v>
      </c>
    </row>
    <row r="12" spans="1:15" x14ac:dyDescent="0.35">
      <c r="B12" s="628" t="s">
        <v>1007</v>
      </c>
      <c r="C12" s="720" t="s">
        <v>581</v>
      </c>
      <c r="E12" s="133" t="s">
        <v>554</v>
      </c>
      <c r="F12" s="133"/>
      <c r="G12" s="721" t="s">
        <v>574</v>
      </c>
      <c r="H12" s="629"/>
      <c r="I12" s="629"/>
      <c r="J12" s="629"/>
      <c r="L12" s="726"/>
      <c r="O12" s="631">
        <f>IF(G12="Yes", 'Assumptions - Arch'!E47, 0)</f>
        <v>0</v>
      </c>
    </row>
    <row r="13" spans="1:15" ht="15" thickBot="1" x14ac:dyDescent="0.4">
      <c r="B13" s="628" t="s">
        <v>1007</v>
      </c>
      <c r="C13" s="722" t="s">
        <v>582</v>
      </c>
      <c r="D13" s="723"/>
      <c r="E13" s="135" t="s">
        <v>554</v>
      </c>
      <c r="F13" s="135"/>
      <c r="G13" s="724" t="s">
        <v>574</v>
      </c>
      <c r="H13" s="629"/>
      <c r="I13" s="629"/>
      <c r="J13" s="629"/>
      <c r="L13" s="727"/>
      <c r="O13" s="631">
        <f>IF(G13="Yes", 'Assumptions - Arch'!E50, 0)</f>
        <v>0</v>
      </c>
    </row>
    <row r="14" spans="1:15" ht="15" thickBot="1" x14ac:dyDescent="0.4">
      <c r="D14" s="133"/>
      <c r="F14" s="629"/>
      <c r="L14" s="632"/>
      <c r="O14" s="633"/>
    </row>
    <row r="15" spans="1:15" x14ac:dyDescent="0.35">
      <c r="C15" s="373" t="s">
        <v>1236</v>
      </c>
      <c r="D15" s="139"/>
      <c r="E15" s="140"/>
      <c r="F15" s="140"/>
      <c r="G15" s="140"/>
      <c r="H15" s="140"/>
      <c r="I15" s="140"/>
      <c r="J15" s="140"/>
      <c r="K15" s="141"/>
      <c r="L15" s="142"/>
      <c r="O15" s="634"/>
    </row>
    <row r="16" spans="1:15" ht="52" x14ac:dyDescent="0.3">
      <c r="C16" s="671" t="s">
        <v>671</v>
      </c>
      <c r="D16" s="648" t="s">
        <v>892</v>
      </c>
      <c r="E16" s="648" t="s">
        <v>889</v>
      </c>
      <c r="F16" s="648" t="s">
        <v>890</v>
      </c>
      <c r="G16" s="648" t="s">
        <v>891</v>
      </c>
      <c r="H16" s="648" t="s">
        <v>888</v>
      </c>
      <c r="I16" s="648" t="s">
        <v>887</v>
      </c>
      <c r="J16" s="648" t="str">
        <f>CONCATENATE("Actual Headcount", "                           ",'Drop Down Options'!$K$4)</f>
        <v>Actual Headcount                           FY 2025-26</v>
      </c>
      <c r="K16" s="648" t="s">
        <v>1174</v>
      </c>
      <c r="L16" s="670" t="s">
        <v>598</v>
      </c>
      <c r="O16" s="631"/>
    </row>
    <row r="17" spans="2:15" x14ac:dyDescent="0.35">
      <c r="B17" s="628" t="s">
        <v>1007</v>
      </c>
      <c r="C17" s="676">
        <v>0</v>
      </c>
      <c r="D17" s="677" t="s">
        <v>1176</v>
      </c>
      <c r="E17" s="672">
        <v>0</v>
      </c>
      <c r="F17" s="710"/>
      <c r="G17" s="710"/>
      <c r="H17" s="710"/>
      <c r="I17" s="710"/>
      <c r="J17" s="650">
        <v>0</v>
      </c>
      <c r="K17" s="698">
        <f>E17-J17</f>
        <v>0</v>
      </c>
      <c r="L17" s="68"/>
      <c r="O17" s="635"/>
    </row>
    <row r="18" spans="2:15" x14ac:dyDescent="0.35">
      <c r="B18" s="628" t="s">
        <v>1007</v>
      </c>
      <c r="C18" s="676">
        <v>1</v>
      </c>
      <c r="D18" s="677" t="s">
        <v>893</v>
      </c>
      <c r="E18" s="672">
        <v>0</v>
      </c>
      <c r="F18" s="650">
        <f>E18</f>
        <v>0</v>
      </c>
      <c r="G18" s="650">
        <f>F18</f>
        <v>0</v>
      </c>
      <c r="H18" s="668">
        <v>0.5</v>
      </c>
      <c r="I18" s="669">
        <f>ROUND((F18+G18)/2*H18,2)</f>
        <v>0</v>
      </c>
      <c r="J18" s="650">
        <v>0</v>
      </c>
      <c r="K18" s="698">
        <f>E18-J18</f>
        <v>0</v>
      </c>
      <c r="L18" s="68"/>
      <c r="O18" s="635"/>
    </row>
    <row r="19" spans="2:15" x14ac:dyDescent="0.35">
      <c r="B19" s="628" t="s">
        <v>1007</v>
      </c>
      <c r="C19" s="676">
        <v>2</v>
      </c>
      <c r="D19" s="677" t="s">
        <v>894</v>
      </c>
      <c r="E19" s="672">
        <v>0</v>
      </c>
      <c r="F19" s="650">
        <f t="shared" ref="F19:G19" si="0">E19</f>
        <v>0</v>
      </c>
      <c r="G19" s="650">
        <f t="shared" si="0"/>
        <v>0</v>
      </c>
      <c r="H19" s="651">
        <v>0.6</v>
      </c>
      <c r="I19" s="652">
        <f t="shared" ref="I19:I24" si="1">ROUND((F19+G19)/2*H19,2)</f>
        <v>0</v>
      </c>
      <c r="J19" s="650">
        <v>0</v>
      </c>
      <c r="K19" s="699">
        <f>E19-J19</f>
        <v>0</v>
      </c>
      <c r="L19" s="69"/>
      <c r="O19" s="635"/>
    </row>
    <row r="20" spans="2:15" x14ac:dyDescent="0.35">
      <c r="B20" s="628" t="s">
        <v>1007</v>
      </c>
      <c r="C20" s="676">
        <v>3</v>
      </c>
      <c r="D20" s="677" t="s">
        <v>895</v>
      </c>
      <c r="E20" s="672">
        <v>0</v>
      </c>
      <c r="F20" s="650">
        <f t="shared" ref="F20:G20" si="2">E20</f>
        <v>0</v>
      </c>
      <c r="G20" s="650">
        <f t="shared" si="2"/>
        <v>0</v>
      </c>
      <c r="H20" s="651">
        <v>0.5</v>
      </c>
      <c r="I20" s="652">
        <f t="shared" si="1"/>
        <v>0</v>
      </c>
      <c r="J20" s="650">
        <v>0</v>
      </c>
      <c r="K20" s="699">
        <f t="shared" ref="K20:K28" si="3">E20-J20</f>
        <v>0</v>
      </c>
      <c r="L20" s="69"/>
      <c r="O20" s="635"/>
    </row>
    <row r="21" spans="2:15" x14ac:dyDescent="0.35">
      <c r="B21" s="628" t="s">
        <v>1007</v>
      </c>
      <c r="C21" s="676">
        <v>4</v>
      </c>
      <c r="D21" s="677" t="s">
        <v>896</v>
      </c>
      <c r="E21" s="672">
        <v>0</v>
      </c>
      <c r="F21" s="650">
        <f t="shared" ref="F21:G21" si="4">E21</f>
        <v>0</v>
      </c>
      <c r="G21" s="650">
        <f t="shared" si="4"/>
        <v>0</v>
      </c>
      <c r="H21" s="651">
        <v>0.6</v>
      </c>
      <c r="I21" s="652">
        <f t="shared" si="1"/>
        <v>0</v>
      </c>
      <c r="J21" s="650">
        <v>0</v>
      </c>
      <c r="K21" s="699">
        <f t="shared" si="3"/>
        <v>0</v>
      </c>
      <c r="L21" s="69"/>
      <c r="O21" s="635"/>
    </row>
    <row r="22" spans="2:15" x14ac:dyDescent="0.35">
      <c r="B22" s="628" t="s">
        <v>1007</v>
      </c>
      <c r="C22" s="676">
        <v>5</v>
      </c>
      <c r="D22" s="677" t="s">
        <v>897</v>
      </c>
      <c r="E22" s="672">
        <v>0</v>
      </c>
      <c r="F22" s="650">
        <f t="shared" ref="F22:G22" si="5">E22</f>
        <v>0</v>
      </c>
      <c r="G22" s="650">
        <f t="shared" si="5"/>
        <v>0</v>
      </c>
      <c r="H22" s="651">
        <v>0.8</v>
      </c>
      <c r="I22" s="652">
        <f t="shared" si="1"/>
        <v>0</v>
      </c>
      <c r="J22" s="650">
        <v>0</v>
      </c>
      <c r="K22" s="699">
        <f t="shared" si="3"/>
        <v>0</v>
      </c>
      <c r="L22" s="69"/>
      <c r="O22" s="635"/>
    </row>
    <row r="23" spans="2:15" x14ac:dyDescent="0.35">
      <c r="B23" s="628" t="s">
        <v>1007</v>
      </c>
      <c r="C23" s="676">
        <v>6</v>
      </c>
      <c r="D23" s="677" t="s">
        <v>898</v>
      </c>
      <c r="E23" s="672">
        <v>0</v>
      </c>
      <c r="F23" s="650">
        <f t="shared" ref="F23:G24" si="6">E23</f>
        <v>0</v>
      </c>
      <c r="G23" s="650">
        <f t="shared" si="6"/>
        <v>0</v>
      </c>
      <c r="H23" s="651">
        <v>1</v>
      </c>
      <c r="I23" s="652">
        <f t="shared" si="1"/>
        <v>0</v>
      </c>
      <c r="J23" s="650">
        <v>0</v>
      </c>
      <c r="K23" s="699">
        <f t="shared" si="3"/>
        <v>0</v>
      </c>
      <c r="L23" s="69"/>
      <c r="O23" s="635"/>
    </row>
    <row r="24" spans="2:15" ht="15" thickBot="1" x14ac:dyDescent="0.4">
      <c r="B24" s="628" t="s">
        <v>1007</v>
      </c>
      <c r="C24" s="676">
        <v>7</v>
      </c>
      <c r="D24" s="677" t="s">
        <v>568</v>
      </c>
      <c r="E24" s="673">
        <v>0</v>
      </c>
      <c r="F24" s="655">
        <f>E24</f>
        <v>0</v>
      </c>
      <c r="G24" s="655">
        <f t="shared" si="6"/>
        <v>0</v>
      </c>
      <c r="H24" s="653">
        <v>1</v>
      </c>
      <c r="I24" s="716">
        <f t="shared" si="1"/>
        <v>0</v>
      </c>
      <c r="J24" s="655">
        <v>0</v>
      </c>
      <c r="K24" s="704">
        <f t="shared" si="3"/>
        <v>0</v>
      </c>
      <c r="L24" s="69"/>
      <c r="O24" s="635">
        <f>IF($G$12="Yes", $I24*('Assumptions - Arch'!$E$45+'Assumptions - Arch'!$E$46), 0)</f>
        <v>0</v>
      </c>
    </row>
    <row r="25" spans="2:15" ht="15" thickBot="1" x14ac:dyDescent="0.4">
      <c r="B25" s="628"/>
      <c r="C25" s="678">
        <v>8</v>
      </c>
      <c r="D25" s="677" t="s">
        <v>899</v>
      </c>
      <c r="E25" s="674">
        <f>SUM(E18:E24)</f>
        <v>0</v>
      </c>
      <c r="F25" s="674">
        <f>SUM(F18:F24)</f>
        <v>0</v>
      </c>
      <c r="G25" s="674">
        <f>SUM(G18:G24)</f>
        <v>0</v>
      </c>
      <c r="H25" s="657"/>
      <c r="I25" s="658">
        <f>SUM(I18:I24)</f>
        <v>0</v>
      </c>
      <c r="J25" s="674">
        <f>SUM(J18:J24)</f>
        <v>0</v>
      </c>
      <c r="K25" s="704">
        <f>E25-J25</f>
        <v>0</v>
      </c>
      <c r="L25" s="69"/>
      <c r="O25" s="635"/>
    </row>
    <row r="26" spans="2:15" x14ac:dyDescent="0.35">
      <c r="B26" s="628"/>
      <c r="C26" s="678"/>
      <c r="D26" s="677" t="s">
        <v>1178</v>
      </c>
      <c r="E26" s="712">
        <f>E17+E25</f>
        <v>0</v>
      </c>
      <c r="F26" s="713"/>
      <c r="G26" s="713"/>
      <c r="H26" s="666"/>
      <c r="I26" s="714"/>
      <c r="J26" s="712">
        <f>J17+J25</f>
        <v>0</v>
      </c>
      <c r="K26" s="699"/>
      <c r="L26" s="69"/>
      <c r="O26" s="635"/>
    </row>
    <row r="27" spans="2:15" ht="15" thickBot="1" x14ac:dyDescent="0.4">
      <c r="B27" s="628" t="s">
        <v>1007</v>
      </c>
      <c r="C27" s="679">
        <v>9</v>
      </c>
      <c r="D27" s="677" t="s">
        <v>900</v>
      </c>
      <c r="E27" s="672">
        <v>100</v>
      </c>
      <c r="F27" s="650">
        <f>E27</f>
        <v>100</v>
      </c>
      <c r="G27" s="650">
        <f>F27</f>
        <v>100</v>
      </c>
      <c r="H27" s="662">
        <v>1</v>
      </c>
      <c r="I27" s="715">
        <f>ROUND((F27+G27)/2*H27,2)</f>
        <v>100</v>
      </c>
      <c r="J27" s="650">
        <v>0</v>
      </c>
      <c r="K27" s="699">
        <f t="shared" si="3"/>
        <v>100</v>
      </c>
      <c r="L27" s="69"/>
      <c r="O27" s="635">
        <f>IF($G$13="Yes", $I27*('Assumptions - Arch'!$E$48+'Assumptions - Arch'!$E$49), 0)</f>
        <v>0</v>
      </c>
    </row>
    <row r="28" spans="2:15" ht="15" thickBot="1" x14ac:dyDescent="0.4">
      <c r="B28" s="628"/>
      <c r="C28" s="679">
        <v>10</v>
      </c>
      <c r="D28" s="677" t="s">
        <v>1179</v>
      </c>
      <c r="E28" s="675">
        <f>E25+E27</f>
        <v>100</v>
      </c>
      <c r="F28" s="663">
        <f>F25+F27</f>
        <v>100</v>
      </c>
      <c r="G28" s="663">
        <f>G25+G27</f>
        <v>100</v>
      </c>
      <c r="H28" s="664"/>
      <c r="I28" s="665">
        <f>I25+I27</f>
        <v>100</v>
      </c>
      <c r="J28" s="663">
        <f>J25+J27</f>
        <v>0</v>
      </c>
      <c r="K28" s="705">
        <f t="shared" si="3"/>
        <v>100</v>
      </c>
      <c r="L28" s="69"/>
      <c r="O28" s="635"/>
    </row>
    <row r="29" spans="2:15" ht="15" thickTop="1" x14ac:dyDescent="0.35">
      <c r="B29" s="628"/>
      <c r="C29" s="679"/>
      <c r="D29" s="677" t="s">
        <v>1177</v>
      </c>
      <c r="E29" s="711">
        <f>SUM(E18:E23)</f>
        <v>0</v>
      </c>
      <c r="F29" s="711">
        <f>SUM(F18:F23)</f>
        <v>0</v>
      </c>
      <c r="G29" s="711">
        <f>SUM(G18:G23)</f>
        <v>0</v>
      </c>
      <c r="H29" s="666"/>
      <c r="I29" s="711">
        <f>SUM(I18:I23)</f>
        <v>0</v>
      </c>
      <c r="J29" s="711">
        <f>SUM(J18:J23)</f>
        <v>0</v>
      </c>
      <c r="K29" s="706">
        <f>SUM(K18:K23)</f>
        <v>0</v>
      </c>
      <c r="L29" s="667"/>
      <c r="O29" s="635">
        <f>IF($G$12="Yes", $E29*('Assumptions - Arch'!$E$44+'Assumptions - Arch'!E46), 0)</f>
        <v>0</v>
      </c>
    </row>
    <row r="30" spans="2:15" ht="15" thickBot="1" x14ac:dyDescent="0.4">
      <c r="C30" s="636"/>
      <c r="D30" s="637"/>
      <c r="E30" s="638"/>
      <c r="F30" s="638"/>
      <c r="G30" s="638"/>
      <c r="H30" s="639"/>
      <c r="I30" s="640"/>
      <c r="J30" s="638"/>
      <c r="K30" s="641"/>
      <c r="L30" s="642"/>
      <c r="O30" s="603">
        <f>SUM(O12:O29)</f>
        <v>0</v>
      </c>
    </row>
    <row r="31" spans="2:15" ht="29" x14ac:dyDescent="0.35">
      <c r="C31" s="373" t="s">
        <v>918</v>
      </c>
      <c r="D31" s="139"/>
      <c r="E31" s="140"/>
      <c r="F31" s="140"/>
      <c r="G31" s="140"/>
      <c r="H31" s="140"/>
      <c r="I31" s="140"/>
      <c r="J31" s="141"/>
      <c r="K31" s="142"/>
      <c r="L31" s="142"/>
      <c r="O31" s="604" t="str">
        <f>CONCATENATE("To"," ", 'Drop Down Options'!K6, " ", "School Tab"," ", "cell O127, for 4680.2 Assessment, School")</f>
        <v>To FY 2026-27 School Tab cell O127, for 4680.2 Assessment, School</v>
      </c>
    </row>
    <row r="32" spans="2:15" ht="52" x14ac:dyDescent="0.3">
      <c r="C32" s="671" t="s">
        <v>671</v>
      </c>
      <c r="D32" s="648" t="s">
        <v>892</v>
      </c>
      <c r="E32" s="648" t="s">
        <v>889</v>
      </c>
      <c r="F32" s="648" t="s">
        <v>1172</v>
      </c>
      <c r="G32" s="648" t="s">
        <v>891</v>
      </c>
      <c r="H32" s="648" t="s">
        <v>888</v>
      </c>
      <c r="I32" s="648" t="s">
        <v>902</v>
      </c>
      <c r="J32" s="648" t="str">
        <f>CONCATENATE("Actual Headcount","                                 ",'Drop Down Options'!$K$4)</f>
        <v>Actual Headcount                                 FY 2025-26</v>
      </c>
      <c r="K32" s="648" t="s">
        <v>1174</v>
      </c>
      <c r="L32" s="670" t="s">
        <v>598</v>
      </c>
    </row>
    <row r="33" spans="2:12" x14ac:dyDescent="0.35">
      <c r="B33" s="602" t="s">
        <v>1008</v>
      </c>
      <c r="C33" s="680">
        <v>11</v>
      </c>
      <c r="D33" s="681" t="s">
        <v>893</v>
      </c>
      <c r="E33" s="650">
        <v>0</v>
      </c>
      <c r="F33" s="650">
        <f t="shared" ref="F33:G39" si="7">E33</f>
        <v>0</v>
      </c>
      <c r="G33" s="650">
        <f t="shared" si="7"/>
        <v>0</v>
      </c>
      <c r="H33" s="668">
        <v>0.5</v>
      </c>
      <c r="I33" s="669">
        <f t="shared" ref="I33:I39" si="8">ROUND((F33+G33)/2*H33,2)</f>
        <v>0</v>
      </c>
      <c r="J33" s="650">
        <v>0</v>
      </c>
      <c r="K33" s="698">
        <f t="shared" ref="K33:K42" si="9">E33-J33</f>
        <v>0</v>
      </c>
      <c r="L33" s="68"/>
    </row>
    <row r="34" spans="2:12" x14ac:dyDescent="0.35">
      <c r="B34" s="602" t="s">
        <v>1008</v>
      </c>
      <c r="C34" s="680">
        <v>12</v>
      </c>
      <c r="D34" s="681" t="s">
        <v>894</v>
      </c>
      <c r="E34" s="650">
        <v>0</v>
      </c>
      <c r="F34" s="650">
        <f t="shared" si="7"/>
        <v>0</v>
      </c>
      <c r="G34" s="650">
        <f t="shared" si="7"/>
        <v>0</v>
      </c>
      <c r="H34" s="651">
        <v>0.6</v>
      </c>
      <c r="I34" s="652">
        <f t="shared" si="8"/>
        <v>0</v>
      </c>
      <c r="J34" s="650">
        <v>0</v>
      </c>
      <c r="K34" s="699">
        <f t="shared" si="9"/>
        <v>0</v>
      </c>
      <c r="L34" s="69"/>
    </row>
    <row r="35" spans="2:12" x14ac:dyDescent="0.35">
      <c r="B35" s="602" t="s">
        <v>1008</v>
      </c>
      <c r="C35" s="680">
        <v>13</v>
      </c>
      <c r="D35" s="681" t="s">
        <v>895</v>
      </c>
      <c r="E35" s="650">
        <v>0</v>
      </c>
      <c r="F35" s="650">
        <f t="shared" si="7"/>
        <v>0</v>
      </c>
      <c r="G35" s="650">
        <f t="shared" si="7"/>
        <v>0</v>
      </c>
      <c r="H35" s="651">
        <v>0.5</v>
      </c>
      <c r="I35" s="652">
        <f t="shared" si="8"/>
        <v>0</v>
      </c>
      <c r="J35" s="650">
        <v>0</v>
      </c>
      <c r="K35" s="699">
        <f t="shared" si="9"/>
        <v>0</v>
      </c>
      <c r="L35" s="69"/>
    </row>
    <row r="36" spans="2:12" x14ac:dyDescent="0.35">
      <c r="B36" s="602" t="s">
        <v>1008</v>
      </c>
      <c r="C36" s="680">
        <v>14</v>
      </c>
      <c r="D36" s="681" t="s">
        <v>896</v>
      </c>
      <c r="E36" s="650">
        <v>0</v>
      </c>
      <c r="F36" s="650">
        <f t="shared" si="7"/>
        <v>0</v>
      </c>
      <c r="G36" s="650">
        <f t="shared" si="7"/>
        <v>0</v>
      </c>
      <c r="H36" s="651">
        <v>0.6</v>
      </c>
      <c r="I36" s="652">
        <f t="shared" si="8"/>
        <v>0</v>
      </c>
      <c r="J36" s="650">
        <v>0</v>
      </c>
      <c r="K36" s="699">
        <f t="shared" si="9"/>
        <v>0</v>
      </c>
      <c r="L36" s="69"/>
    </row>
    <row r="37" spans="2:12" x14ac:dyDescent="0.35">
      <c r="B37" s="602" t="s">
        <v>1008</v>
      </c>
      <c r="C37" s="680">
        <v>15</v>
      </c>
      <c r="D37" s="681" t="s">
        <v>897</v>
      </c>
      <c r="E37" s="650">
        <v>0</v>
      </c>
      <c r="F37" s="650">
        <f t="shared" si="7"/>
        <v>0</v>
      </c>
      <c r="G37" s="650">
        <f t="shared" si="7"/>
        <v>0</v>
      </c>
      <c r="H37" s="651">
        <v>0.8</v>
      </c>
      <c r="I37" s="652">
        <f t="shared" si="8"/>
        <v>0</v>
      </c>
      <c r="J37" s="650">
        <v>0</v>
      </c>
      <c r="K37" s="699">
        <f t="shared" si="9"/>
        <v>0</v>
      </c>
      <c r="L37" s="69"/>
    </row>
    <row r="38" spans="2:12" x14ac:dyDescent="0.35">
      <c r="B38" s="602" t="s">
        <v>1008</v>
      </c>
      <c r="C38" s="680">
        <v>16</v>
      </c>
      <c r="D38" s="681" t="s">
        <v>898</v>
      </c>
      <c r="E38" s="650">
        <v>0</v>
      </c>
      <c r="F38" s="650">
        <f t="shared" si="7"/>
        <v>0</v>
      </c>
      <c r="G38" s="650">
        <f t="shared" si="7"/>
        <v>0</v>
      </c>
      <c r="H38" s="651">
        <v>1</v>
      </c>
      <c r="I38" s="652">
        <f t="shared" si="8"/>
        <v>0</v>
      </c>
      <c r="J38" s="650">
        <v>0</v>
      </c>
      <c r="K38" s="699">
        <f t="shared" si="9"/>
        <v>0</v>
      </c>
      <c r="L38" s="69"/>
    </row>
    <row r="39" spans="2:12" ht="15" thickBot="1" x14ac:dyDescent="0.4">
      <c r="B39" s="602" t="s">
        <v>1008</v>
      </c>
      <c r="C39" s="680">
        <v>17</v>
      </c>
      <c r="D39" s="681" t="s">
        <v>568</v>
      </c>
      <c r="E39" s="650">
        <v>0</v>
      </c>
      <c r="F39" s="650">
        <f t="shared" si="7"/>
        <v>0</v>
      </c>
      <c r="G39" s="650">
        <f t="shared" si="7"/>
        <v>0</v>
      </c>
      <c r="H39" s="653">
        <v>1</v>
      </c>
      <c r="I39" s="654">
        <f t="shared" si="8"/>
        <v>0</v>
      </c>
      <c r="J39" s="655">
        <v>0</v>
      </c>
      <c r="K39" s="700">
        <f t="shared" si="9"/>
        <v>0</v>
      </c>
      <c r="L39" s="69"/>
    </row>
    <row r="40" spans="2:12" ht="15" thickBot="1" x14ac:dyDescent="0.4">
      <c r="B40" s="602" t="s">
        <v>1008</v>
      </c>
      <c r="C40" s="680">
        <v>18</v>
      </c>
      <c r="D40" s="682" t="s">
        <v>903</v>
      </c>
      <c r="E40" s="656">
        <f>SUM(E33:E39)</f>
        <v>0</v>
      </c>
      <c r="F40" s="656">
        <f>SUM(F33:F39)</f>
        <v>0</v>
      </c>
      <c r="G40" s="656">
        <f>SUM(G33:G39)</f>
        <v>0</v>
      </c>
      <c r="H40" s="657"/>
      <c r="I40" s="658">
        <f>SUM(I33:I39)</f>
        <v>0</v>
      </c>
      <c r="J40" s="701">
        <f>SUM(J33:J39)</f>
        <v>0</v>
      </c>
      <c r="K40" s="701">
        <f t="shared" si="9"/>
        <v>0</v>
      </c>
      <c r="L40" s="69"/>
    </row>
    <row r="41" spans="2:12" ht="15" thickBot="1" x14ac:dyDescent="0.4">
      <c r="B41" s="602" t="s">
        <v>1008</v>
      </c>
      <c r="C41" s="680">
        <v>19</v>
      </c>
      <c r="D41" s="681" t="s">
        <v>900</v>
      </c>
      <c r="E41" s="650">
        <v>0</v>
      </c>
      <c r="F41" s="650">
        <f>E41</f>
        <v>0</v>
      </c>
      <c r="G41" s="650">
        <f>F41</f>
        <v>0</v>
      </c>
      <c r="H41" s="653">
        <v>1</v>
      </c>
      <c r="I41" s="654">
        <f>ROUND((F41+G41)/2*H41,2)</f>
        <v>0</v>
      </c>
      <c r="J41" s="650">
        <v>0</v>
      </c>
      <c r="K41" s="700">
        <f t="shared" si="9"/>
        <v>0</v>
      </c>
      <c r="L41" s="69"/>
    </row>
    <row r="42" spans="2:12" ht="15.75" customHeight="1" thickBot="1" x14ac:dyDescent="0.4">
      <c r="B42" s="602" t="s">
        <v>1008</v>
      </c>
      <c r="C42" s="680">
        <v>20</v>
      </c>
      <c r="D42" s="682" t="s">
        <v>904</v>
      </c>
      <c r="E42" s="659">
        <f>SUM(E40:E41)</f>
        <v>0</v>
      </c>
      <c r="F42" s="659">
        <f>SUM(F40:F41)</f>
        <v>0</v>
      </c>
      <c r="G42" s="659">
        <f>SUM(G40:G41)</f>
        <v>0</v>
      </c>
      <c r="H42" s="660"/>
      <c r="I42" s="661">
        <f>SUM(I40:I41)</f>
        <v>0</v>
      </c>
      <c r="J42" s="702">
        <f>SUM(J40:J41)</f>
        <v>0</v>
      </c>
      <c r="K42" s="702">
        <f t="shared" si="9"/>
        <v>0</v>
      </c>
      <c r="L42" s="69"/>
    </row>
    <row r="43" spans="2:12" ht="15.75" customHeight="1" thickTop="1" thickBot="1" x14ac:dyDescent="0.4">
      <c r="C43" s="643"/>
      <c r="D43" s="644"/>
      <c r="E43" s="645"/>
      <c r="F43" s="645"/>
      <c r="G43" s="645"/>
      <c r="H43" s="639"/>
      <c r="I43" s="640"/>
      <c r="J43" s="640"/>
      <c r="K43" s="640"/>
      <c r="L43" s="642"/>
    </row>
    <row r="44" spans="2:12" ht="15.75" customHeight="1" x14ac:dyDescent="0.35">
      <c r="C44" s="373" t="s">
        <v>905</v>
      </c>
      <c r="D44" s="139"/>
      <c r="E44" s="140"/>
      <c r="F44" s="140"/>
      <c r="G44" s="140"/>
      <c r="H44" s="140"/>
      <c r="I44" s="140"/>
      <c r="J44" s="141"/>
      <c r="K44" s="142"/>
      <c r="L44" s="142"/>
    </row>
    <row r="45" spans="2:12" ht="52" x14ac:dyDescent="0.3">
      <c r="C45" s="671" t="s">
        <v>671</v>
      </c>
      <c r="D45" s="648" t="s">
        <v>892</v>
      </c>
      <c r="E45" s="648" t="s">
        <v>906</v>
      </c>
      <c r="F45" s="648" t="s">
        <v>907</v>
      </c>
      <c r="G45" s="648" t="s">
        <v>908</v>
      </c>
      <c r="H45" s="648" t="s">
        <v>909</v>
      </c>
      <c r="I45" s="648" t="s">
        <v>910</v>
      </c>
      <c r="J45" s="648" t="str">
        <f>CONCATENATE("Actual", "                               ",'Drop Down Options'!$K$4)</f>
        <v>Actual                               FY 2025-26</v>
      </c>
      <c r="K45" s="648" t="s">
        <v>1174</v>
      </c>
      <c r="L45" s="670" t="s">
        <v>598</v>
      </c>
    </row>
    <row r="46" spans="2:12" x14ac:dyDescent="0.35">
      <c r="B46" s="602" t="s">
        <v>1008</v>
      </c>
      <c r="C46" s="684">
        <v>21</v>
      </c>
      <c r="D46" s="685" t="s">
        <v>911</v>
      </c>
      <c r="E46" s="672">
        <v>0</v>
      </c>
      <c r="F46" s="650">
        <v>0</v>
      </c>
      <c r="G46" s="650">
        <v>0</v>
      </c>
      <c r="H46" s="686">
        <f>MAX(E33:G33)+MAX(E34:G34)</f>
        <v>0</v>
      </c>
      <c r="I46" s="669">
        <f>H46-SUM(E46:G46)</f>
        <v>0</v>
      </c>
      <c r="J46" s="650">
        <v>0</v>
      </c>
      <c r="K46" s="698">
        <f t="shared" ref="K46:K50" si="10">I46-J46</f>
        <v>0</v>
      </c>
      <c r="L46" s="68"/>
    </row>
    <row r="47" spans="2:12" x14ac:dyDescent="0.35">
      <c r="B47" s="602" t="s">
        <v>1008</v>
      </c>
      <c r="C47" s="683">
        <v>22</v>
      </c>
      <c r="D47" s="681" t="s">
        <v>912</v>
      </c>
      <c r="E47" s="672">
        <v>0</v>
      </c>
      <c r="F47" s="650">
        <v>0</v>
      </c>
      <c r="G47" s="650">
        <v>0</v>
      </c>
      <c r="H47" s="687">
        <f>MAX(E35:G35)+MAX(E36:G36)+MAX(E37:G37)+MAX(E38:G38)</f>
        <v>0</v>
      </c>
      <c r="I47" s="652">
        <f>H47-SUM(E47:G47)</f>
        <v>0</v>
      </c>
      <c r="J47" s="650">
        <v>0</v>
      </c>
      <c r="K47" s="699">
        <f t="shared" si="10"/>
        <v>0</v>
      </c>
      <c r="L47" s="69"/>
    </row>
    <row r="48" spans="2:12" x14ac:dyDescent="0.35">
      <c r="B48" s="602" t="s">
        <v>1008</v>
      </c>
      <c r="C48" s="683">
        <v>23</v>
      </c>
      <c r="D48" s="681" t="s">
        <v>568</v>
      </c>
      <c r="E48" s="672">
        <v>0</v>
      </c>
      <c r="F48" s="650">
        <v>0</v>
      </c>
      <c r="G48" s="650">
        <v>0</v>
      </c>
      <c r="H48" s="687">
        <f>MAX(E39:G39)</f>
        <v>0</v>
      </c>
      <c r="I48" s="652">
        <f>H48-SUM(E48:G48)</f>
        <v>0</v>
      </c>
      <c r="J48" s="650">
        <v>0</v>
      </c>
      <c r="K48" s="699">
        <f t="shared" si="10"/>
        <v>0</v>
      </c>
      <c r="L48" s="69"/>
    </row>
    <row r="49" spans="2:12" ht="15" thickBot="1" x14ac:dyDescent="0.4">
      <c r="B49" s="602" t="s">
        <v>1008</v>
      </c>
      <c r="C49" s="683">
        <v>24</v>
      </c>
      <c r="D49" s="681" t="s">
        <v>900</v>
      </c>
      <c r="E49" s="672">
        <v>0</v>
      </c>
      <c r="F49" s="650">
        <v>0</v>
      </c>
      <c r="G49" s="650">
        <v>0</v>
      </c>
      <c r="H49" s="688">
        <f>MAX(E41:G41)</f>
        <v>0</v>
      </c>
      <c r="I49" s="654">
        <f>H49-SUM(E49:G49)</f>
        <v>0</v>
      </c>
      <c r="J49" s="655">
        <v>0</v>
      </c>
      <c r="K49" s="700">
        <f t="shared" si="10"/>
        <v>0</v>
      </c>
      <c r="L49" s="69"/>
    </row>
    <row r="50" spans="2:12" ht="15.75" customHeight="1" thickBot="1" x14ac:dyDescent="0.4">
      <c r="B50" s="602" t="s">
        <v>1008</v>
      </c>
      <c r="C50" s="683">
        <v>25</v>
      </c>
      <c r="D50" s="682" t="s">
        <v>904</v>
      </c>
      <c r="E50" s="689">
        <f t="shared" ref="E50:J50" si="11">SUM(E46:E49)</f>
        <v>0</v>
      </c>
      <c r="F50" s="690">
        <f t="shared" si="11"/>
        <v>0</v>
      </c>
      <c r="G50" s="690">
        <f t="shared" si="11"/>
        <v>0</v>
      </c>
      <c r="H50" s="691">
        <f t="shared" si="11"/>
        <v>0</v>
      </c>
      <c r="I50" s="692">
        <f t="shared" si="11"/>
        <v>0</v>
      </c>
      <c r="J50" s="703">
        <f t="shared" si="11"/>
        <v>0</v>
      </c>
      <c r="K50" s="703">
        <f t="shared" si="10"/>
        <v>0</v>
      </c>
      <c r="L50" s="69"/>
    </row>
    <row r="51" spans="2:12" ht="15.75" customHeight="1" thickTop="1" thickBot="1" x14ac:dyDescent="0.4">
      <c r="C51" s="643"/>
      <c r="D51" s="644"/>
      <c r="E51" s="645"/>
      <c r="F51" s="645"/>
      <c r="G51" s="645"/>
      <c r="H51" s="646"/>
      <c r="I51" s="640"/>
      <c r="K51" s="626"/>
      <c r="L51" s="625"/>
    </row>
    <row r="52" spans="2:12" ht="15.75" customHeight="1" x14ac:dyDescent="0.35">
      <c r="C52" s="373" t="s">
        <v>919</v>
      </c>
      <c r="D52" s="139"/>
      <c r="E52" s="140"/>
      <c r="F52" s="140"/>
      <c r="G52" s="140"/>
      <c r="H52" s="140"/>
      <c r="I52" s="140"/>
      <c r="J52" s="141"/>
      <c r="K52" s="142"/>
      <c r="L52" s="142"/>
    </row>
    <row r="53" spans="2:12" ht="26" x14ac:dyDescent="0.3">
      <c r="C53" s="671" t="s">
        <v>671</v>
      </c>
      <c r="D53" s="648" t="s">
        <v>913</v>
      </c>
      <c r="E53" s="648" t="s">
        <v>914</v>
      </c>
      <c r="F53" s="648" t="s">
        <v>915</v>
      </c>
      <c r="G53" s="648" t="s">
        <v>916</v>
      </c>
      <c r="H53" s="647"/>
      <c r="K53" s="626"/>
      <c r="L53" s="649" t="s">
        <v>598</v>
      </c>
    </row>
    <row r="54" spans="2:12" x14ac:dyDescent="0.35">
      <c r="B54" s="602" t="s">
        <v>1008</v>
      </c>
      <c r="C54" s="683">
        <v>26</v>
      </c>
      <c r="D54" s="681" t="s">
        <v>917</v>
      </c>
      <c r="E54" s="71">
        <v>0</v>
      </c>
      <c r="F54" s="71">
        <v>0</v>
      </c>
      <c r="G54" s="693">
        <v>0</v>
      </c>
      <c r="H54" s="645"/>
      <c r="K54" s="626"/>
      <c r="L54" s="630"/>
    </row>
  </sheetData>
  <sheetProtection algorithmName="SHA-512" hashValue="erKQVEKlddZtg53+7EaWvzNX4z4MKiyokoVnH6uynbNp2c2uWwoXYOX6ULENFvCrtbKqCoG/Kid6oYP2N7UqUQ==" saltValue="RsbehJmHLt9jXN34I3mxSQ==" spinCount="100000" sheet="1" formatCells="0" formatColumns="0" formatRows="0"/>
  <mergeCells count="4">
    <mergeCell ref="B6:G6"/>
    <mergeCell ref="B8:G8"/>
    <mergeCell ref="B7:G7"/>
    <mergeCell ref="A1:B1"/>
  </mergeCells>
  <conditionalFormatting sqref="I46:I51">
    <cfRule type="cellIs" dxfId="725" priority="4" stopIfTrue="1" operator="greaterThan">
      <formula>0</formula>
    </cfRule>
  </conditionalFormatting>
  <conditionalFormatting sqref="K46:K49 J50:K50">
    <cfRule type="cellIs" dxfId="724" priority="2" stopIfTrue="1" operator="greaterThan">
      <formula>0</formula>
    </cfRule>
  </conditionalFormatting>
  <dataValidations count="4">
    <dataValidation type="whole" allowBlank="1" showInputMessage="1" showErrorMessage="1" sqref="F17:G24 E27:G30 E17:E23 J17:J23 I28:I29 K28:K29 J27:J30" xr:uid="{E2B9B26C-82E0-4C5C-B1A9-B1932D964883}">
      <formula1>0</formula1>
      <formula2>1500</formula2>
    </dataValidation>
    <dataValidation type="whole" allowBlank="1" showInputMessage="1" showErrorMessage="1" sqref="J24 E24" xr:uid="{55CAAAD5-1FBF-4671-A356-6B673F037748}">
      <formula1>0</formula1>
      <formula2>10000</formula2>
    </dataValidation>
    <dataValidation allowBlank="1" showInputMessage="1" showErrorMessage="1" prompt="The total count for MPCP, WPCP, and RPCP must equal the high count in Column E." sqref="E46:G49" xr:uid="{784F0D4B-3CB3-4F61-AC85-5B4C3BA9F5B7}"/>
    <dataValidation allowBlank="1" showInputMessage="1" showErrorMessage="1" prompt="Insert the total number of MPCP, RPCP, and WPCP pupils for each count date.  See the top of the schedule for an explanation of which students should be included in each column." sqref="E33:G39 E41:G41" xr:uid="{1FE81A1E-4728-4BBE-8598-708621A6FB7A}"/>
  </dataValidations>
  <hyperlinks>
    <hyperlink ref="B9" r:id="rId1" location="Budget" display="https://dpi.wi.gov/parental-education-options/choice-programs/school-reports - Budget" xr:uid="{19B1FAB3-DE04-4B2E-A870-1328A8E92CED}"/>
    <hyperlink ref="A1" location="'Table of Contents'!D1" display="RETURN TO TABLE OF CONTENTS" xr:uid="{6419CBF7-9677-46E2-9D26-AF362D2AF819}"/>
  </hyperlinks>
  <pageMargins left="0.7" right="0.7" top="0.75" bottom="0.75" header="0.3" footer="0.3"/>
  <pageSetup scale="41" orientation="landscape" horizontalDpi="1200" verticalDpi="1200" r:id="rId2"/>
  <headerFooter>
    <oddHeader>&amp;L&amp;F
&amp;A&amp;R&amp;D
&amp;T</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69F8499-B2AC-4688-B210-9D478D352D23}">
          <x14:formula1>
            <xm:f>'Drop Down Options'!$G$2:$G$5</xm:f>
          </x14:formula1>
          <xm:sqref>F14:F15 G12:J13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68049-7414-494C-8064-D920511B6DA8}">
  <sheetPr>
    <tabColor rgb="FFFFFF66"/>
    <pageSetUpPr fitToPage="1"/>
  </sheetPr>
  <dimension ref="A1:K36"/>
  <sheetViews>
    <sheetView zoomScale="110" zoomScaleNormal="110" workbookViewId="0">
      <pane xSplit="3" ySplit="4" topLeftCell="D5" activePane="bottomRight" state="frozen"/>
      <selection pane="topRight" activeCell="D1" sqref="D1"/>
      <selection pane="bottomLeft" activeCell="A9" sqref="A9"/>
      <selection pane="bottomRight" activeCell="D8" sqref="D8"/>
    </sheetView>
  </sheetViews>
  <sheetFormatPr defaultColWidth="9.1796875" defaultRowHeight="14.5" x14ac:dyDescent="0.35"/>
  <cols>
    <col min="1" max="1" width="3.7265625" style="7" customWidth="1"/>
    <col min="2" max="2" width="8.1796875" style="7" customWidth="1"/>
    <col min="3" max="3" width="33.26953125" style="7" customWidth="1"/>
    <col min="4" max="9" width="15.453125" style="7" customWidth="1"/>
    <col min="10" max="10" width="17.453125" style="7" customWidth="1"/>
    <col min="11" max="11" width="60" style="131" customWidth="1"/>
    <col min="12" max="12" width="1.81640625" style="7" customWidth="1"/>
    <col min="13" max="13" width="8.1796875" style="7" customWidth="1"/>
    <col min="14" max="14" width="20.54296875" style="7" customWidth="1"/>
    <col min="15" max="15" width="28.26953125" style="7" customWidth="1"/>
    <col min="16" max="16384" width="9.1796875" style="7"/>
  </cols>
  <sheetData>
    <row r="1" spans="1:11" x14ac:dyDescent="0.35">
      <c r="A1" s="783" t="str">
        <f>'Parish Info'!$K$2</f>
        <v>RETURN TO TABLE OF CONTENTS</v>
      </c>
      <c r="B1" s="783"/>
      <c r="C1" s="783"/>
    </row>
    <row r="2" spans="1:11" ht="15.5" x14ac:dyDescent="0.35">
      <c r="B2" s="510" t="s">
        <v>1006</v>
      </c>
      <c r="C2" s="507"/>
      <c r="D2" s="507"/>
      <c r="E2" s="507"/>
      <c r="F2" s="507"/>
    </row>
    <row r="3" spans="1:11" ht="77.25" customHeight="1" x14ac:dyDescent="0.35">
      <c r="B3" s="803" t="s">
        <v>1165</v>
      </c>
      <c r="C3" s="803"/>
      <c r="D3" s="803"/>
      <c r="E3" s="803"/>
      <c r="F3" s="803"/>
    </row>
    <row r="4" spans="1:11" x14ac:dyDescent="0.35">
      <c r="B4" s="783" t="s">
        <v>1028</v>
      </c>
      <c r="C4" s="783"/>
      <c r="D4" s="783"/>
      <c r="E4" s="783"/>
      <c r="F4" s="783"/>
      <c r="G4" s="783"/>
    </row>
    <row r="5" spans="1:11" ht="15" thickBot="1" x14ac:dyDescent="0.4"/>
    <row r="6" spans="1:11" ht="15.75" customHeight="1" x14ac:dyDescent="0.35">
      <c r="B6" s="418" t="s">
        <v>920</v>
      </c>
      <c r="C6" s="139"/>
      <c r="D6" s="140"/>
      <c r="E6" s="140"/>
      <c r="F6" s="140"/>
      <c r="G6" s="140"/>
      <c r="H6" s="141"/>
      <c r="I6" s="142"/>
      <c r="J6" s="142"/>
      <c r="K6" s="142"/>
    </row>
    <row r="7" spans="1:11" ht="42" x14ac:dyDescent="0.25">
      <c r="B7" s="383" t="s">
        <v>671</v>
      </c>
      <c r="C7" s="407" t="s">
        <v>892</v>
      </c>
      <c r="D7" s="384" t="s">
        <v>889</v>
      </c>
      <c r="E7" s="385" t="s">
        <v>901</v>
      </c>
      <c r="F7" s="385" t="s">
        <v>891</v>
      </c>
      <c r="G7" s="385" t="s">
        <v>888</v>
      </c>
      <c r="H7" s="386" t="s">
        <v>902</v>
      </c>
      <c r="I7" s="386" t="str">
        <f>CONCATENATE("Actual Headcount", "                      ",'Drop Down Options'!$K$4)</f>
        <v>Actual Headcount                      FY 2025-26</v>
      </c>
      <c r="J7" s="386" t="s">
        <v>1174</v>
      </c>
      <c r="K7" s="410" t="s">
        <v>598</v>
      </c>
    </row>
    <row r="8" spans="1:11" x14ac:dyDescent="0.35">
      <c r="B8" s="387">
        <v>1</v>
      </c>
      <c r="C8" s="375" t="s">
        <v>893</v>
      </c>
      <c r="D8" s="694">
        <v>0</v>
      </c>
      <c r="E8" s="694">
        <f t="shared" ref="E8:F14" si="0">D8</f>
        <v>0</v>
      </c>
      <c r="F8" s="694">
        <f t="shared" si="0"/>
        <v>0</v>
      </c>
      <c r="G8" s="411">
        <v>0.5</v>
      </c>
      <c r="H8" s="377">
        <f t="shared" ref="H8:H14" si="1">ROUND((E8+F8)/2*G8,2)</f>
        <v>0</v>
      </c>
      <c r="I8" s="694">
        <v>0</v>
      </c>
      <c r="J8" s="377">
        <f>D8-I8</f>
        <v>0</v>
      </c>
      <c r="K8" s="69"/>
    </row>
    <row r="9" spans="1:11" x14ac:dyDescent="0.35">
      <c r="B9" s="387">
        <v>2</v>
      </c>
      <c r="C9" s="375" t="s">
        <v>894</v>
      </c>
      <c r="D9" s="694">
        <v>0</v>
      </c>
      <c r="E9" s="694">
        <f t="shared" si="0"/>
        <v>0</v>
      </c>
      <c r="F9" s="694">
        <f t="shared" si="0"/>
        <v>0</v>
      </c>
      <c r="G9" s="411">
        <v>0.6</v>
      </c>
      <c r="H9" s="377">
        <f t="shared" si="1"/>
        <v>0</v>
      </c>
      <c r="I9" s="694">
        <v>0</v>
      </c>
      <c r="J9" s="377">
        <f t="shared" ref="J9:J17" si="2">D9-I9</f>
        <v>0</v>
      </c>
      <c r="K9" s="69"/>
    </row>
    <row r="10" spans="1:11" x14ac:dyDescent="0.35">
      <c r="B10" s="387">
        <v>3</v>
      </c>
      <c r="C10" s="375" t="s">
        <v>895</v>
      </c>
      <c r="D10" s="694">
        <v>0</v>
      </c>
      <c r="E10" s="694">
        <f t="shared" si="0"/>
        <v>0</v>
      </c>
      <c r="F10" s="694">
        <f t="shared" si="0"/>
        <v>0</v>
      </c>
      <c r="G10" s="411">
        <v>0.5</v>
      </c>
      <c r="H10" s="377">
        <f t="shared" si="1"/>
        <v>0</v>
      </c>
      <c r="I10" s="694">
        <v>0</v>
      </c>
      <c r="J10" s="377">
        <f t="shared" si="2"/>
        <v>0</v>
      </c>
      <c r="K10" s="69"/>
    </row>
    <row r="11" spans="1:11" x14ac:dyDescent="0.35">
      <c r="B11" s="387">
        <v>4</v>
      </c>
      <c r="C11" s="375" t="s">
        <v>896</v>
      </c>
      <c r="D11" s="694">
        <v>0</v>
      </c>
      <c r="E11" s="694">
        <f t="shared" si="0"/>
        <v>0</v>
      </c>
      <c r="F11" s="694">
        <f t="shared" si="0"/>
        <v>0</v>
      </c>
      <c r="G11" s="411">
        <v>0.6</v>
      </c>
      <c r="H11" s="377">
        <f t="shared" si="1"/>
        <v>0</v>
      </c>
      <c r="I11" s="694">
        <v>0</v>
      </c>
      <c r="J11" s="377">
        <f t="shared" si="2"/>
        <v>0</v>
      </c>
      <c r="K11" s="69"/>
    </row>
    <row r="12" spans="1:11" x14ac:dyDescent="0.35">
      <c r="B12" s="387">
        <v>5</v>
      </c>
      <c r="C12" s="375" t="s">
        <v>897</v>
      </c>
      <c r="D12" s="694">
        <v>0</v>
      </c>
      <c r="E12" s="694">
        <f t="shared" si="0"/>
        <v>0</v>
      </c>
      <c r="F12" s="694">
        <f t="shared" si="0"/>
        <v>0</v>
      </c>
      <c r="G12" s="411">
        <v>0.8</v>
      </c>
      <c r="H12" s="377">
        <f t="shared" si="1"/>
        <v>0</v>
      </c>
      <c r="I12" s="694">
        <v>0</v>
      </c>
      <c r="J12" s="377">
        <f t="shared" si="2"/>
        <v>0</v>
      </c>
      <c r="K12" s="69"/>
    </row>
    <row r="13" spans="1:11" x14ac:dyDescent="0.35">
      <c r="B13" s="387">
        <v>6</v>
      </c>
      <c r="C13" s="375" t="s">
        <v>898</v>
      </c>
      <c r="D13" s="694">
        <v>0</v>
      </c>
      <c r="E13" s="694">
        <f t="shared" si="0"/>
        <v>0</v>
      </c>
      <c r="F13" s="694">
        <f t="shared" si="0"/>
        <v>0</v>
      </c>
      <c r="G13" s="411">
        <v>1</v>
      </c>
      <c r="H13" s="377">
        <f t="shared" si="1"/>
        <v>0</v>
      </c>
      <c r="I13" s="694">
        <v>0</v>
      </c>
      <c r="J13" s="377">
        <f t="shared" si="2"/>
        <v>0</v>
      </c>
      <c r="K13" s="69"/>
    </row>
    <row r="14" spans="1:11" ht="15" thickBot="1" x14ac:dyDescent="0.4">
      <c r="B14" s="388">
        <v>7</v>
      </c>
      <c r="C14" s="374" t="s">
        <v>568</v>
      </c>
      <c r="D14" s="695">
        <v>0</v>
      </c>
      <c r="E14" s="695">
        <f t="shared" si="0"/>
        <v>0</v>
      </c>
      <c r="F14" s="695">
        <f t="shared" si="0"/>
        <v>0</v>
      </c>
      <c r="G14" s="412">
        <v>1</v>
      </c>
      <c r="H14" s="378">
        <f t="shared" si="1"/>
        <v>0</v>
      </c>
      <c r="I14" s="695">
        <v>0</v>
      </c>
      <c r="J14" s="378">
        <f t="shared" si="2"/>
        <v>0</v>
      </c>
      <c r="K14" s="69"/>
    </row>
    <row r="15" spans="1:11" ht="15" thickBot="1" x14ac:dyDescent="0.4">
      <c r="B15" s="389">
        <v>8</v>
      </c>
      <c r="C15" s="419" t="s">
        <v>921</v>
      </c>
      <c r="D15" s="382">
        <f>SUM(D8:D14)</f>
        <v>0</v>
      </c>
      <c r="E15" s="382">
        <f>SUM(E8:E14)</f>
        <v>0</v>
      </c>
      <c r="F15" s="382">
        <f>SUM(F8:F14)</f>
        <v>0</v>
      </c>
      <c r="G15" s="413"/>
      <c r="H15" s="379">
        <f>SUM(H8:H14)</f>
        <v>0</v>
      </c>
      <c r="I15" s="382">
        <f>SUM(I8:I14)</f>
        <v>0</v>
      </c>
      <c r="J15" s="379">
        <f t="shared" si="2"/>
        <v>0</v>
      </c>
      <c r="K15" s="69"/>
    </row>
    <row r="16" spans="1:11" ht="15" thickBot="1" x14ac:dyDescent="0.4">
      <c r="B16" s="388">
        <v>9</v>
      </c>
      <c r="C16" s="374" t="s">
        <v>900</v>
      </c>
      <c r="D16" s="695">
        <v>0</v>
      </c>
      <c r="E16" s="695">
        <f>D16</f>
        <v>0</v>
      </c>
      <c r="F16" s="695">
        <f>E16</f>
        <v>0</v>
      </c>
      <c r="G16" s="412">
        <v>1</v>
      </c>
      <c r="H16" s="379">
        <f>ROUND((E16+F16)/2*G16,2)</f>
        <v>0</v>
      </c>
      <c r="I16" s="695">
        <v>0</v>
      </c>
      <c r="J16" s="379">
        <f t="shared" si="2"/>
        <v>0</v>
      </c>
      <c r="K16" s="69"/>
    </row>
    <row r="17" spans="2:11" ht="15" thickBot="1" x14ac:dyDescent="0.4">
      <c r="B17" s="390">
        <v>10</v>
      </c>
      <c r="C17" s="398" t="s">
        <v>922</v>
      </c>
      <c r="D17" s="391">
        <f>SUM(D15:D16)</f>
        <v>0</v>
      </c>
      <c r="E17" s="391">
        <f>SUM(E15:E16)</f>
        <v>0</v>
      </c>
      <c r="F17" s="391">
        <f>SUM(F15:F16)</f>
        <v>0</v>
      </c>
      <c r="G17" s="392"/>
      <c r="H17" s="381">
        <f>SUM(H15:H16)</f>
        <v>0</v>
      </c>
      <c r="I17" s="391">
        <f>SUM(I15:I16)</f>
        <v>0</v>
      </c>
      <c r="J17" s="381">
        <f t="shared" si="2"/>
        <v>0</v>
      </c>
      <c r="K17" s="69"/>
    </row>
    <row r="18" spans="2:11" ht="15.5" thickTop="1" thickBot="1" x14ac:dyDescent="0.4">
      <c r="B18" s="406"/>
      <c r="C18" s="409"/>
      <c r="D18" s="408"/>
      <c r="E18" s="408"/>
      <c r="F18" s="408"/>
      <c r="G18" s="403"/>
      <c r="H18" s="404"/>
      <c r="I18" s="408"/>
      <c r="J18" s="404"/>
      <c r="K18" s="370"/>
    </row>
    <row r="19" spans="2:11" ht="15.75" customHeight="1" x14ac:dyDescent="0.35">
      <c r="B19" s="418" t="s">
        <v>923</v>
      </c>
      <c r="C19" s="139"/>
      <c r="D19" s="140"/>
      <c r="E19" s="140"/>
      <c r="F19" s="140"/>
      <c r="G19" s="140"/>
      <c r="H19" s="141"/>
      <c r="I19" s="142"/>
      <c r="J19" s="142"/>
      <c r="K19" s="142"/>
    </row>
    <row r="20" spans="2:11" ht="42" x14ac:dyDescent="0.25">
      <c r="B20" s="383" t="s">
        <v>671</v>
      </c>
      <c r="C20" s="407" t="s">
        <v>892</v>
      </c>
      <c r="D20" s="384" t="s">
        <v>889</v>
      </c>
      <c r="E20" s="385" t="s">
        <v>901</v>
      </c>
      <c r="F20" s="385" t="s">
        <v>891</v>
      </c>
      <c r="G20" s="385" t="s">
        <v>888</v>
      </c>
      <c r="H20" s="386" t="s">
        <v>902</v>
      </c>
      <c r="I20" s="386" t="str">
        <f>CONCATENATE("Actual Headcount", "                      ",'Drop Down Options'!$K$4)</f>
        <v>Actual Headcount                      FY 2025-26</v>
      </c>
      <c r="J20" s="386" t="s">
        <v>1174</v>
      </c>
      <c r="K20" s="410" t="s">
        <v>598</v>
      </c>
    </row>
    <row r="21" spans="2:11" x14ac:dyDescent="0.35">
      <c r="B21" s="387">
        <v>11</v>
      </c>
      <c r="C21" s="375" t="s">
        <v>893</v>
      </c>
      <c r="D21" s="694">
        <v>0</v>
      </c>
      <c r="E21" s="694">
        <f t="shared" ref="E21:F27" si="3">D21</f>
        <v>0</v>
      </c>
      <c r="F21" s="694">
        <f t="shared" si="3"/>
        <v>0</v>
      </c>
      <c r="G21" s="411">
        <v>0.5</v>
      </c>
      <c r="H21" s="377">
        <f t="shared" ref="H21:H27" si="4">ROUND((E21+F21)/2*G21,2)</f>
        <v>0</v>
      </c>
      <c r="I21" s="694">
        <v>0</v>
      </c>
      <c r="J21" s="377">
        <f t="shared" ref="J21:J31" si="5">D21-I21</f>
        <v>0</v>
      </c>
      <c r="K21" s="69"/>
    </row>
    <row r="22" spans="2:11" x14ac:dyDescent="0.35">
      <c r="B22" s="387">
        <v>12</v>
      </c>
      <c r="C22" s="375" t="s">
        <v>894</v>
      </c>
      <c r="D22" s="694">
        <v>0</v>
      </c>
      <c r="E22" s="694">
        <f t="shared" si="3"/>
        <v>0</v>
      </c>
      <c r="F22" s="694">
        <f t="shared" si="3"/>
        <v>0</v>
      </c>
      <c r="G22" s="411">
        <v>0.6</v>
      </c>
      <c r="H22" s="377">
        <f t="shared" si="4"/>
        <v>0</v>
      </c>
      <c r="I22" s="694">
        <v>0</v>
      </c>
      <c r="J22" s="377">
        <f t="shared" si="5"/>
        <v>0</v>
      </c>
      <c r="K22" s="69"/>
    </row>
    <row r="23" spans="2:11" x14ac:dyDescent="0.35">
      <c r="B23" s="387">
        <v>13</v>
      </c>
      <c r="C23" s="375" t="s">
        <v>895</v>
      </c>
      <c r="D23" s="694">
        <v>0</v>
      </c>
      <c r="E23" s="694">
        <f t="shared" si="3"/>
        <v>0</v>
      </c>
      <c r="F23" s="694">
        <f t="shared" si="3"/>
        <v>0</v>
      </c>
      <c r="G23" s="411">
        <v>0.5</v>
      </c>
      <c r="H23" s="377">
        <f t="shared" si="4"/>
        <v>0</v>
      </c>
      <c r="I23" s="694">
        <v>0</v>
      </c>
      <c r="J23" s="377">
        <f t="shared" si="5"/>
        <v>0</v>
      </c>
      <c r="K23" s="69"/>
    </row>
    <row r="24" spans="2:11" x14ac:dyDescent="0.35">
      <c r="B24" s="387">
        <v>14</v>
      </c>
      <c r="C24" s="375" t="s">
        <v>896</v>
      </c>
      <c r="D24" s="694">
        <v>0</v>
      </c>
      <c r="E24" s="694">
        <f t="shared" si="3"/>
        <v>0</v>
      </c>
      <c r="F24" s="694">
        <f t="shared" si="3"/>
        <v>0</v>
      </c>
      <c r="G24" s="411">
        <v>0.6</v>
      </c>
      <c r="H24" s="377">
        <f t="shared" si="4"/>
        <v>0</v>
      </c>
      <c r="I24" s="694">
        <v>0</v>
      </c>
      <c r="J24" s="377">
        <f t="shared" si="5"/>
        <v>0</v>
      </c>
      <c r="K24" s="69"/>
    </row>
    <row r="25" spans="2:11" x14ac:dyDescent="0.35">
      <c r="B25" s="387">
        <v>15</v>
      </c>
      <c r="C25" s="375" t="s">
        <v>897</v>
      </c>
      <c r="D25" s="694">
        <v>0</v>
      </c>
      <c r="E25" s="694">
        <f t="shared" si="3"/>
        <v>0</v>
      </c>
      <c r="F25" s="694">
        <f t="shared" si="3"/>
        <v>0</v>
      </c>
      <c r="G25" s="411">
        <v>0.8</v>
      </c>
      <c r="H25" s="377">
        <f t="shared" si="4"/>
        <v>0</v>
      </c>
      <c r="I25" s="694">
        <v>0</v>
      </c>
      <c r="J25" s="377">
        <f t="shared" si="5"/>
        <v>0</v>
      </c>
      <c r="K25" s="69"/>
    </row>
    <row r="26" spans="2:11" x14ac:dyDescent="0.35">
      <c r="B26" s="387">
        <v>16</v>
      </c>
      <c r="C26" s="375" t="s">
        <v>898</v>
      </c>
      <c r="D26" s="694">
        <v>0</v>
      </c>
      <c r="E26" s="694">
        <f t="shared" si="3"/>
        <v>0</v>
      </c>
      <c r="F26" s="694">
        <f t="shared" si="3"/>
        <v>0</v>
      </c>
      <c r="G26" s="411">
        <v>1</v>
      </c>
      <c r="H26" s="377">
        <f t="shared" si="4"/>
        <v>0</v>
      </c>
      <c r="I26" s="694">
        <v>0</v>
      </c>
      <c r="J26" s="377">
        <f t="shared" si="5"/>
        <v>0</v>
      </c>
      <c r="K26" s="69"/>
    </row>
    <row r="27" spans="2:11" ht="15" thickBot="1" x14ac:dyDescent="0.4">
      <c r="B27" s="388">
        <v>17</v>
      </c>
      <c r="C27" s="374" t="s">
        <v>568</v>
      </c>
      <c r="D27" s="695">
        <v>0</v>
      </c>
      <c r="E27" s="695">
        <f t="shared" si="3"/>
        <v>0</v>
      </c>
      <c r="F27" s="695">
        <f t="shared" si="3"/>
        <v>0</v>
      </c>
      <c r="G27" s="412">
        <v>1</v>
      </c>
      <c r="H27" s="378">
        <f t="shared" si="4"/>
        <v>0</v>
      </c>
      <c r="I27" s="695">
        <v>0</v>
      </c>
      <c r="J27" s="378">
        <f t="shared" si="5"/>
        <v>0</v>
      </c>
      <c r="K27" s="69"/>
    </row>
    <row r="28" spans="2:11" ht="15" thickBot="1" x14ac:dyDescent="0.4">
      <c r="B28" s="389">
        <v>18</v>
      </c>
      <c r="C28" s="397" t="s">
        <v>924</v>
      </c>
      <c r="D28" s="382">
        <f>SUM(D21:D27)</f>
        <v>0</v>
      </c>
      <c r="E28" s="382">
        <f>SUM(E21:E27)</f>
        <v>0</v>
      </c>
      <c r="F28" s="382">
        <f>SUM(F21:F27)</f>
        <v>0</v>
      </c>
      <c r="G28" s="413"/>
      <c r="H28" s="379">
        <f>SUM(H21:H27)</f>
        <v>0</v>
      </c>
      <c r="I28" s="382">
        <f>SUM(I21:I27)</f>
        <v>0</v>
      </c>
      <c r="J28" s="379">
        <f t="shared" si="5"/>
        <v>0</v>
      </c>
      <c r="K28" s="69"/>
    </row>
    <row r="29" spans="2:11" ht="15" thickBot="1" x14ac:dyDescent="0.4">
      <c r="B29" s="388">
        <v>19</v>
      </c>
      <c r="C29" s="374" t="s">
        <v>900</v>
      </c>
      <c r="D29" s="695">
        <v>0</v>
      </c>
      <c r="E29" s="695">
        <f>D29</f>
        <v>0</v>
      </c>
      <c r="F29" s="695">
        <f>E29</f>
        <v>0</v>
      </c>
      <c r="G29" s="412">
        <v>1</v>
      </c>
      <c r="H29" s="379">
        <f>ROUND((E29+F29)/2*G29,2)</f>
        <v>0</v>
      </c>
      <c r="I29" s="695">
        <v>0</v>
      </c>
      <c r="J29" s="379">
        <f t="shared" si="5"/>
        <v>0</v>
      </c>
      <c r="K29" s="69"/>
    </row>
    <row r="30" spans="2:11" ht="15" thickBot="1" x14ac:dyDescent="0.4">
      <c r="B30" s="414">
        <v>20</v>
      </c>
      <c r="C30" s="419" t="s">
        <v>925</v>
      </c>
      <c r="D30" s="415">
        <f>SUM(D28:D29)</f>
        <v>0</v>
      </c>
      <c r="E30" s="415">
        <f>SUM(E28:E29)</f>
        <v>0</v>
      </c>
      <c r="F30" s="415">
        <f>SUM(F28:F29)</f>
        <v>0</v>
      </c>
      <c r="G30" s="416"/>
      <c r="H30" s="417">
        <f>SUM(H28:H29)</f>
        <v>0</v>
      </c>
      <c r="I30" s="415">
        <f>SUM(I28:I29)</f>
        <v>0</v>
      </c>
      <c r="J30" s="417">
        <f t="shared" si="5"/>
        <v>0</v>
      </c>
      <c r="K30" s="69"/>
    </row>
    <row r="31" spans="2:11" ht="15" thickBot="1" x14ac:dyDescent="0.4">
      <c r="B31" s="393">
        <v>21</v>
      </c>
      <c r="C31" s="420" t="s">
        <v>926</v>
      </c>
      <c r="D31" s="394">
        <f>D17+D30</f>
        <v>0</v>
      </c>
      <c r="E31" s="394">
        <f>E17+E30</f>
        <v>0</v>
      </c>
      <c r="F31" s="394">
        <f>F17+F30</f>
        <v>0</v>
      </c>
      <c r="G31" s="380"/>
      <c r="H31" s="381">
        <f>H17+H30</f>
        <v>0</v>
      </c>
      <c r="I31" s="394">
        <f>I17+I30</f>
        <v>0</v>
      </c>
      <c r="J31" s="381">
        <f t="shared" si="5"/>
        <v>0</v>
      </c>
      <c r="K31" s="69"/>
    </row>
    <row r="32" spans="2:11" ht="15.5" thickTop="1" thickBot="1" x14ac:dyDescent="0.4">
      <c r="B32" s="406"/>
      <c r="C32" s="409"/>
      <c r="D32" s="409"/>
      <c r="E32" s="408"/>
      <c r="F32" s="408"/>
      <c r="G32" s="408"/>
      <c r="H32" s="403"/>
      <c r="I32" s="404"/>
      <c r="K32" s="370"/>
    </row>
    <row r="33" spans="2:11" ht="15.75" customHeight="1" x14ac:dyDescent="0.35">
      <c r="B33" s="418" t="s">
        <v>935</v>
      </c>
      <c r="C33" s="139"/>
      <c r="D33" s="140"/>
      <c r="E33" s="140"/>
      <c r="F33" s="140"/>
      <c r="G33" s="140"/>
      <c r="H33" s="141"/>
      <c r="I33" s="142"/>
      <c r="J33" s="142"/>
      <c r="K33" s="142"/>
    </row>
    <row r="34" spans="2:11" ht="42" x14ac:dyDescent="0.25">
      <c r="B34" s="383" t="s">
        <v>671</v>
      </c>
      <c r="C34" s="407" t="s">
        <v>913</v>
      </c>
      <c r="D34" s="384" t="s">
        <v>927</v>
      </c>
      <c r="E34" s="385" t="s">
        <v>928</v>
      </c>
      <c r="F34" s="395" t="s">
        <v>929</v>
      </c>
      <c r="G34" s="399" t="s">
        <v>930</v>
      </c>
      <c r="H34" s="384"/>
      <c r="I34" s="384"/>
      <c r="K34" s="410" t="s">
        <v>598</v>
      </c>
    </row>
    <row r="35" spans="2:11" ht="15" thickBot="1" x14ac:dyDescent="0.4">
      <c r="B35" s="396">
        <v>22</v>
      </c>
      <c r="C35" s="400" t="s">
        <v>917</v>
      </c>
      <c r="D35" s="696">
        <v>0</v>
      </c>
      <c r="E35" s="697">
        <v>0</v>
      </c>
      <c r="F35" s="697">
        <v>0</v>
      </c>
      <c r="G35" s="401">
        <v>0</v>
      </c>
      <c r="H35" s="408"/>
      <c r="I35" s="408"/>
      <c r="K35" s="69"/>
    </row>
    <row r="36" spans="2:11" ht="15" thickTop="1" x14ac:dyDescent="0.35"/>
  </sheetData>
  <sheetProtection algorithmName="SHA-512" hashValue="7FR0+W1xIh4H9FSL8K2NNdmWPx94f0r2dY4+K27jBPCuK8mHAcm4QR8tpoL797XAzdz9+jRXkCpMx6KY3EhTwA==" saltValue="b3HyLh9EFtB3Fo+43AKefg==" spinCount="100000" sheet="1" objects="1" scenarios="1"/>
  <mergeCells count="3">
    <mergeCell ref="B3:F3"/>
    <mergeCell ref="A1:C1"/>
    <mergeCell ref="B4:G4"/>
  </mergeCells>
  <hyperlinks>
    <hyperlink ref="B4" r:id="rId1" location="Budget" display="https://dpi.wi.gov/parental-education-options/choice-programs/school-reports - Budget" xr:uid="{AF785E52-779B-4637-88CC-4DAE5F0F178E}"/>
    <hyperlink ref="A1" location="'Table of Contents'!D1" display="RETURN TO TABLE OF CONTENTS" xr:uid="{83920873-3196-464D-A550-1DCFAB01B595}"/>
  </hyperlinks>
  <pageMargins left="0.7" right="0.7" top="0.75" bottom="0.75" header="0.3" footer="0.3"/>
  <pageSetup scale="33" orientation="landscape" horizontalDpi="1200" verticalDpi="1200" r:id="rId2"/>
  <headerFooter>
    <oddHeader>&amp;L&amp;F
&amp;A&amp;R&amp;D
&amp;T</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4CC5B-B48C-4E7F-9D28-F68CC7DA578A}">
  <sheetPr>
    <tabColor rgb="FFFFFF00"/>
  </sheetPr>
  <dimension ref="A1:F24"/>
  <sheetViews>
    <sheetView workbookViewId="0">
      <pane xSplit="3" ySplit="6" topLeftCell="D7" activePane="bottomRight" state="frozen"/>
      <selection pane="topRight" activeCell="D1" sqref="D1"/>
      <selection pane="bottomLeft" activeCell="A7" sqref="A7"/>
      <selection pane="bottomRight" activeCell="B6" sqref="B6"/>
    </sheetView>
  </sheetViews>
  <sheetFormatPr defaultRowHeight="14.5" x14ac:dyDescent="0.35"/>
  <cols>
    <col min="1" max="1" width="2.453125" customWidth="1"/>
    <col min="3" max="3" width="36.26953125" customWidth="1"/>
    <col min="4" max="4" width="14.81640625" customWidth="1"/>
    <col min="5" max="5" width="14.7265625" customWidth="1"/>
    <col min="6" max="6" width="15" customWidth="1"/>
  </cols>
  <sheetData>
    <row r="1" spans="1:6" x14ac:dyDescent="0.35">
      <c r="A1" s="804" t="str">
        <f>'Parish Info'!$K$2</f>
        <v>RETURN TO TABLE OF CONTENTS</v>
      </c>
      <c r="B1" s="804"/>
      <c r="C1" s="804"/>
    </row>
    <row r="2" spans="1:6" ht="18.5" x14ac:dyDescent="0.45">
      <c r="A2" s="623"/>
      <c r="B2" s="624" t="s">
        <v>1170</v>
      </c>
    </row>
    <row r="3" spans="1:6" ht="18.5" x14ac:dyDescent="0.45">
      <c r="A3" s="623"/>
      <c r="B3" s="624" t="s">
        <v>1171</v>
      </c>
    </row>
    <row r="4" spans="1:6" x14ac:dyDescent="0.35">
      <c r="D4" s="598" t="s">
        <v>938</v>
      </c>
      <c r="E4" s="598" t="s">
        <v>939</v>
      </c>
      <c r="F4" s="598" t="s">
        <v>1125</v>
      </c>
    </row>
    <row r="5" spans="1:6" ht="58" x14ac:dyDescent="0.35">
      <c r="D5" s="596" t="s">
        <v>1122</v>
      </c>
      <c r="E5" s="596" t="s">
        <v>1123</v>
      </c>
      <c r="F5" s="9" t="s">
        <v>744</v>
      </c>
    </row>
    <row r="6" spans="1:6" ht="32.5" x14ac:dyDescent="0.35">
      <c r="B6" s="405" t="s">
        <v>671</v>
      </c>
      <c r="C6" s="384" t="s">
        <v>892</v>
      </c>
      <c r="D6" s="384" t="s">
        <v>889</v>
      </c>
      <c r="E6" s="12" t="s">
        <v>1124</v>
      </c>
      <c r="F6" s="6" t="s">
        <v>1126</v>
      </c>
    </row>
    <row r="7" spans="1:6" x14ac:dyDescent="0.35">
      <c r="B7" s="406">
        <v>11</v>
      </c>
      <c r="C7" s="594" t="s">
        <v>893</v>
      </c>
      <c r="D7" s="595">
        <f>'Assumptions - School Enrollment'!E33</f>
        <v>0</v>
      </c>
      <c r="E7" s="599">
        <f>'Assumptions - Arch'!E33</f>
        <v>6526.2</v>
      </c>
      <c r="F7" s="599">
        <f>D7*E7</f>
        <v>0</v>
      </c>
    </row>
    <row r="8" spans="1:6" x14ac:dyDescent="0.35">
      <c r="B8" s="406">
        <v>12</v>
      </c>
      <c r="C8" s="594" t="s">
        <v>894</v>
      </c>
      <c r="D8" s="595">
        <f>'Assumptions - School Enrollment'!E34</f>
        <v>0</v>
      </c>
      <c r="E8" s="599">
        <f>'Assumptions - Arch'!E33</f>
        <v>6526.2</v>
      </c>
      <c r="F8" s="599">
        <f>D8*E8</f>
        <v>0</v>
      </c>
    </row>
    <row r="9" spans="1:6" x14ac:dyDescent="0.35">
      <c r="B9" s="406">
        <v>13</v>
      </c>
      <c r="C9" s="594" t="s">
        <v>895</v>
      </c>
      <c r="D9" s="595">
        <f>'Assumptions - School Enrollment'!E35</f>
        <v>0</v>
      </c>
      <c r="E9" s="599">
        <f>'Assumptions - Arch'!E34</f>
        <v>5438.5</v>
      </c>
      <c r="F9" s="599">
        <f t="shared" ref="F9:F14" si="0">D9*E9</f>
        <v>0</v>
      </c>
    </row>
    <row r="10" spans="1:6" x14ac:dyDescent="0.35">
      <c r="B10" s="406">
        <v>14</v>
      </c>
      <c r="C10" s="594" t="s">
        <v>896</v>
      </c>
      <c r="D10" s="595">
        <f>'Assumptions - School Enrollment'!E36</f>
        <v>0</v>
      </c>
      <c r="E10" s="599">
        <f>'Assumptions - Arch'!E35</f>
        <v>6526.2</v>
      </c>
      <c r="F10" s="599">
        <f t="shared" si="0"/>
        <v>0</v>
      </c>
    </row>
    <row r="11" spans="1:6" x14ac:dyDescent="0.35">
      <c r="B11" s="406">
        <v>15</v>
      </c>
      <c r="C11" s="594" t="s">
        <v>897</v>
      </c>
      <c r="D11" s="595">
        <f>'Assumptions - School Enrollment'!E37</f>
        <v>0</v>
      </c>
      <c r="E11" s="599">
        <f>'Assumptions - Arch'!E36</f>
        <v>8701.6</v>
      </c>
      <c r="F11" s="599">
        <f t="shared" si="0"/>
        <v>0</v>
      </c>
    </row>
    <row r="12" spans="1:6" x14ac:dyDescent="0.35">
      <c r="B12" s="406">
        <v>16</v>
      </c>
      <c r="C12" s="594" t="s">
        <v>898</v>
      </c>
      <c r="D12" s="595">
        <f>'Assumptions - School Enrollment'!E38</f>
        <v>0</v>
      </c>
      <c r="E12" s="599">
        <f>'Assumptions - Arch'!E37</f>
        <v>10877</v>
      </c>
      <c r="F12" s="599">
        <f t="shared" si="0"/>
        <v>0</v>
      </c>
    </row>
    <row r="13" spans="1:6" x14ac:dyDescent="0.35">
      <c r="B13" s="406">
        <v>17</v>
      </c>
      <c r="C13" s="594" t="s">
        <v>568</v>
      </c>
      <c r="D13" s="595">
        <f>'Assumptions - School Enrollment'!E39</f>
        <v>0</v>
      </c>
      <c r="E13" s="599">
        <f>'Assumptions - Arch'!E37</f>
        <v>10877</v>
      </c>
      <c r="F13" s="599">
        <f t="shared" si="0"/>
        <v>0</v>
      </c>
    </row>
    <row r="14" spans="1:6" x14ac:dyDescent="0.35">
      <c r="B14" s="406">
        <v>19</v>
      </c>
      <c r="C14" s="594" t="s">
        <v>900</v>
      </c>
      <c r="D14" s="595">
        <f>'Assumptions - School Enrollment'!E41</f>
        <v>0</v>
      </c>
      <c r="E14" s="599">
        <f>'Assumptions - Arch'!E38</f>
        <v>13371</v>
      </c>
      <c r="F14" s="599">
        <f t="shared" si="0"/>
        <v>0</v>
      </c>
    </row>
    <row r="15" spans="1:6" ht="15" thickBot="1" x14ac:dyDescent="0.4">
      <c r="B15" s="406"/>
      <c r="C15" s="409" t="s">
        <v>1128</v>
      </c>
      <c r="D15" s="125"/>
      <c r="E15" s="125"/>
      <c r="F15" s="601">
        <f>SUM(F7:F14)</f>
        <v>0</v>
      </c>
    </row>
    <row r="16" spans="1:6" ht="29.5" thickTop="1" x14ac:dyDescent="0.35">
      <c r="F16" s="604" t="s">
        <v>1195</v>
      </c>
    </row>
    <row r="18" spans="2:6" ht="43.5" x14ac:dyDescent="0.35">
      <c r="D18" s="596" t="s">
        <v>1192</v>
      </c>
      <c r="E18" s="596" t="s">
        <v>1123</v>
      </c>
      <c r="F18" s="9" t="s">
        <v>744</v>
      </c>
    </row>
    <row r="19" spans="2:6" ht="32.5" x14ac:dyDescent="0.35">
      <c r="B19" s="405" t="s">
        <v>671</v>
      </c>
      <c r="C19" s="384" t="s">
        <v>892</v>
      </c>
      <c r="D19" s="384" t="s">
        <v>889</v>
      </c>
      <c r="E19" s="12" t="s">
        <v>1124</v>
      </c>
      <c r="F19" s="6" t="s">
        <v>1126</v>
      </c>
    </row>
    <row r="20" spans="2:6" ht="20" x14ac:dyDescent="0.35">
      <c r="B20" s="406">
        <v>10</v>
      </c>
      <c r="C20" s="600" t="s">
        <v>1129</v>
      </c>
      <c r="D20" s="595">
        <f>'Assumptions - SNSP Enrollment'!$D$17</f>
        <v>0</v>
      </c>
      <c r="E20" s="597">
        <f>'Assumptions - Arch'!E39</f>
        <v>16049</v>
      </c>
      <c r="F20" s="599">
        <f t="shared" ref="F20:F22" si="1">D20*E20</f>
        <v>0</v>
      </c>
    </row>
    <row r="21" spans="2:6" ht="20" x14ac:dyDescent="0.35">
      <c r="B21" s="406">
        <v>18</v>
      </c>
      <c r="C21" s="600" t="s">
        <v>1130</v>
      </c>
      <c r="D21" s="595">
        <f>'Assumptions - SNSP Enrollment'!$D$28</f>
        <v>0</v>
      </c>
      <c r="E21" s="597">
        <f>'Assumptions - Arch'!E40</f>
        <v>10877</v>
      </c>
      <c r="F21" s="599">
        <f t="shared" si="1"/>
        <v>0</v>
      </c>
    </row>
    <row r="22" spans="2:6" ht="20" x14ac:dyDescent="0.35">
      <c r="B22" s="406">
        <v>19</v>
      </c>
      <c r="C22" s="600" t="s">
        <v>1131</v>
      </c>
      <c r="D22" s="595">
        <f>'Assumptions - SNSP Enrollment'!$D$29</f>
        <v>0</v>
      </c>
      <c r="E22" s="597">
        <f>'Assumptions - Arch'!E41</f>
        <v>13371</v>
      </c>
      <c r="F22" s="599">
        <f t="shared" si="1"/>
        <v>0</v>
      </c>
    </row>
    <row r="23" spans="2:6" ht="15" thickBot="1" x14ac:dyDescent="0.4">
      <c r="C23" s="409" t="s">
        <v>1127</v>
      </c>
      <c r="D23" s="125"/>
      <c r="E23" s="125"/>
      <c r="F23" s="601">
        <f>SUM(F20:F22)</f>
        <v>0</v>
      </c>
    </row>
    <row r="24" spans="2:6" ht="29.5" thickTop="1" x14ac:dyDescent="0.35">
      <c r="F24" s="604" t="s">
        <v>1196</v>
      </c>
    </row>
  </sheetData>
  <sheetProtection algorithmName="SHA-512" hashValue="qT0rgc6kjWNll7o9MUXga9u/w573QVTEwcejcbjDWku44pBzqUOxUibjU4IvWV6JUPHavTn3d8wMyMCKkNxDZw==" saltValue="fPl80DksoDQgigQGK7miGw==" spinCount="100000" sheet="1" objects="1" scenarios="1"/>
  <mergeCells count="1">
    <mergeCell ref="A1:C1"/>
  </mergeCells>
  <hyperlinks>
    <hyperlink ref="A1" location="'Table of Contents'!D1" display="RETURN TO TABLE OF CONTENTS" xr:uid="{75209479-7FEA-4B30-B634-7FA2BE9C719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F5C64-F52D-4C8A-BC58-C89E7AAD8603}">
  <sheetPr codeName="Sheet5"/>
  <dimension ref="B1:K16"/>
  <sheetViews>
    <sheetView workbookViewId="0">
      <selection activeCell="H4" sqref="H4"/>
    </sheetView>
  </sheetViews>
  <sheetFormatPr defaultRowHeight="14.5" x14ac:dyDescent="0.35"/>
  <cols>
    <col min="1" max="1" width="3.453125" customWidth="1"/>
    <col min="2" max="2" width="22.453125" style="9" bestFit="1" customWidth="1"/>
    <col min="3" max="3" width="21.1796875" style="9" bestFit="1" customWidth="1"/>
    <col min="4" max="4" width="13.1796875" style="9" customWidth="1"/>
    <col min="5" max="6" width="9.1796875" style="9"/>
    <col min="7" max="7" width="16" bestFit="1" customWidth="1"/>
    <col min="8" max="8" width="31.453125" customWidth="1"/>
    <col min="9" max="10" width="26.7265625" customWidth="1"/>
    <col min="11" max="11" width="25.26953125" customWidth="1"/>
  </cols>
  <sheetData>
    <row r="1" spans="2:11" x14ac:dyDescent="0.35">
      <c r="B1" s="9" t="s">
        <v>692</v>
      </c>
      <c r="C1" s="9" t="s">
        <v>693</v>
      </c>
    </row>
    <row r="2" spans="2:11" ht="29" x14ac:dyDescent="0.35">
      <c r="B2" s="6" t="s">
        <v>540</v>
      </c>
      <c r="C2" s="6" t="s">
        <v>756</v>
      </c>
      <c r="D2" s="6" t="s">
        <v>555</v>
      </c>
      <c r="E2" s="12" t="s">
        <v>599</v>
      </c>
      <c r="F2" s="6" t="s">
        <v>553</v>
      </c>
      <c r="G2" s="6" t="s">
        <v>572</v>
      </c>
      <c r="H2" s="6" t="s">
        <v>588</v>
      </c>
      <c r="I2" s="6" t="s">
        <v>721</v>
      </c>
      <c r="J2" s="6" t="s">
        <v>721</v>
      </c>
      <c r="K2" s="6" t="s">
        <v>757</v>
      </c>
    </row>
    <row r="3" spans="2:11" x14ac:dyDescent="0.35">
      <c r="B3" s="10" t="s">
        <v>542</v>
      </c>
      <c r="C3" s="11">
        <v>2026</v>
      </c>
      <c r="D3" s="10" t="str">
        <f>RIGHT(B3,3)</f>
        <v>Jan</v>
      </c>
      <c r="E3" s="9">
        <v>7</v>
      </c>
      <c r="F3" s="9">
        <v>1</v>
      </c>
      <c r="G3" s="9" t="s">
        <v>573</v>
      </c>
      <c r="H3" t="s">
        <v>591</v>
      </c>
      <c r="I3" t="str">
        <f>'Optional - Monthly Allocations'!B5</f>
        <v>Even over 12 Months</v>
      </c>
      <c r="J3" t="str">
        <f>IF('Optional - Monthly Allocations'!Q5, I3, "")</f>
        <v>Even over 12 Months</v>
      </c>
      <c r="K3" s="9">
        <v>2025</v>
      </c>
    </row>
    <row r="4" spans="2:11" x14ac:dyDescent="0.35">
      <c r="B4" s="11" t="s">
        <v>543</v>
      </c>
      <c r="C4" s="11">
        <v>2026</v>
      </c>
      <c r="D4" s="10" t="str">
        <f t="shared" ref="D4:D14" si="0">RIGHT(B4,3)</f>
        <v>Feb</v>
      </c>
      <c r="E4" s="9">
        <v>8</v>
      </c>
      <c r="F4" s="9">
        <v>2</v>
      </c>
      <c r="G4" s="9" t="s">
        <v>574</v>
      </c>
      <c r="H4" t="s">
        <v>589</v>
      </c>
      <c r="I4" t="str">
        <f>'Optional - Monthly Allocations'!B6</f>
        <v>Quarterly</v>
      </c>
      <c r="J4" t="str">
        <f>IF('Optional - Monthly Allocations'!Q6, I4, "")</f>
        <v>Quarterly</v>
      </c>
      <c r="K4" s="9" t="s">
        <v>820</v>
      </c>
    </row>
    <row r="5" spans="2:11" x14ac:dyDescent="0.35">
      <c r="B5" s="11" t="s">
        <v>544</v>
      </c>
      <c r="C5" s="11">
        <v>2026</v>
      </c>
      <c r="D5" s="10" t="str">
        <f t="shared" si="0"/>
        <v>Mar</v>
      </c>
      <c r="E5" s="9">
        <v>9</v>
      </c>
      <c r="F5" s="9">
        <v>3</v>
      </c>
      <c r="G5" s="9" t="s">
        <v>16</v>
      </c>
      <c r="H5" t="s">
        <v>590</v>
      </c>
      <c r="I5" t="str">
        <f>'Optional - Monthly Allocations'!B7</f>
        <v>School Choice</v>
      </c>
      <c r="J5" t="str">
        <f>IF('Optional - Monthly Allocations'!Q7, I5, "")</f>
        <v>School Choice</v>
      </c>
      <c r="K5" s="6" t="s">
        <v>759</v>
      </c>
    </row>
    <row r="6" spans="2:11" x14ac:dyDescent="0.35">
      <c r="B6" s="11" t="s">
        <v>545</v>
      </c>
      <c r="C6" s="11">
        <v>2026</v>
      </c>
      <c r="D6" s="10" t="str">
        <f t="shared" si="0"/>
        <v>Apr</v>
      </c>
      <c r="E6" s="9">
        <v>10</v>
      </c>
      <c r="F6" s="9">
        <v>4</v>
      </c>
      <c r="G6" s="9"/>
      <c r="H6" t="s">
        <v>844</v>
      </c>
      <c r="I6" t="str">
        <f>'Optional - Monthly Allocations'!B8</f>
        <v>Scenario 1</v>
      </c>
      <c r="J6" t="str">
        <f>IF('Optional - Monthly Allocations'!Q8, I6, "")</f>
        <v/>
      </c>
      <c r="K6" s="9" t="s">
        <v>1181</v>
      </c>
    </row>
    <row r="7" spans="2:11" x14ac:dyDescent="0.35">
      <c r="B7" s="11" t="s">
        <v>541</v>
      </c>
      <c r="C7" s="11">
        <v>2026</v>
      </c>
      <c r="D7" s="10" t="str">
        <f t="shared" si="0"/>
        <v>May</v>
      </c>
      <c r="E7" s="9">
        <v>11</v>
      </c>
      <c r="F7" s="9">
        <v>5</v>
      </c>
      <c r="G7" s="9"/>
      <c r="I7" t="str">
        <f>'Optional - Monthly Allocations'!B9</f>
        <v>Scenario 2</v>
      </c>
      <c r="J7" t="str">
        <f>IF('Optional - Monthly Allocations'!Q9, I7, "")</f>
        <v/>
      </c>
      <c r="K7" s="6" t="s">
        <v>1185</v>
      </c>
    </row>
    <row r="8" spans="2:11" x14ac:dyDescent="0.35">
      <c r="B8" s="11" t="s">
        <v>546</v>
      </c>
      <c r="C8" s="11">
        <v>2026</v>
      </c>
      <c r="D8" s="10" t="str">
        <f t="shared" si="0"/>
        <v>Jun</v>
      </c>
      <c r="E8" s="9">
        <v>12</v>
      </c>
      <c r="F8" s="9">
        <v>6</v>
      </c>
      <c r="G8" s="9"/>
      <c r="I8" t="str">
        <f>'Optional - Monthly Allocations'!B10</f>
        <v>Scenario 3</v>
      </c>
      <c r="J8" t="str">
        <f>IF('Optional - Monthly Allocations'!Q10, I8, "")</f>
        <v/>
      </c>
      <c r="K8" s="9">
        <v>2024</v>
      </c>
    </row>
    <row r="9" spans="2:11" x14ac:dyDescent="0.35">
      <c r="B9" s="11" t="s">
        <v>547</v>
      </c>
      <c r="C9" s="11">
        <v>2025</v>
      </c>
      <c r="D9" s="10" t="str">
        <f t="shared" si="0"/>
        <v>Jul</v>
      </c>
      <c r="E9" s="9">
        <v>1</v>
      </c>
      <c r="F9" s="9">
        <v>7</v>
      </c>
      <c r="I9" t="str">
        <f>'Optional - Monthly Allocations'!B11</f>
        <v>Scenario 4</v>
      </c>
      <c r="J9" t="str">
        <f>IF('Optional - Monthly Allocations'!Q11, I9, "")</f>
        <v/>
      </c>
      <c r="K9" s="9" t="s">
        <v>830</v>
      </c>
    </row>
    <row r="10" spans="2:11" x14ac:dyDescent="0.35">
      <c r="B10" s="11" t="s">
        <v>548</v>
      </c>
      <c r="C10" s="11">
        <v>2025</v>
      </c>
      <c r="D10" s="10" t="str">
        <f t="shared" si="0"/>
        <v>Aug</v>
      </c>
      <c r="E10" s="9">
        <v>2</v>
      </c>
      <c r="F10" s="9">
        <v>8</v>
      </c>
      <c r="I10" t="str">
        <f>'Optional - Monthly Allocations'!B12</f>
        <v>Scenario 5</v>
      </c>
      <c r="J10" t="str">
        <f>IF('Optional - Monthly Allocations'!Q12, I10, "")</f>
        <v/>
      </c>
    </row>
    <row r="11" spans="2:11" x14ac:dyDescent="0.35">
      <c r="B11" s="11" t="s">
        <v>549</v>
      </c>
      <c r="C11" s="11">
        <v>2025</v>
      </c>
      <c r="D11" s="10" t="str">
        <f t="shared" si="0"/>
        <v>Sep</v>
      </c>
      <c r="E11" s="9">
        <v>3</v>
      </c>
      <c r="F11" s="9">
        <v>9</v>
      </c>
      <c r="I11" t="str">
        <f>'Optional - Monthly Allocations'!B13</f>
        <v>Scenario 6</v>
      </c>
      <c r="J11" t="str">
        <f>IF('Optional - Monthly Allocations'!Q13, I11, "")</f>
        <v/>
      </c>
    </row>
    <row r="12" spans="2:11" x14ac:dyDescent="0.35">
      <c r="B12" s="10" t="s">
        <v>550</v>
      </c>
      <c r="C12" s="11">
        <v>2025</v>
      </c>
      <c r="D12" s="10" t="str">
        <f t="shared" si="0"/>
        <v>Oct</v>
      </c>
      <c r="E12" s="9">
        <v>4</v>
      </c>
      <c r="F12" s="9">
        <v>10</v>
      </c>
      <c r="I12" t="str">
        <f>'Optional - Monthly Allocations'!B14</f>
        <v>Scenario 7</v>
      </c>
      <c r="J12" t="str">
        <f>IF('Optional - Monthly Allocations'!Q14, I12, "")</f>
        <v/>
      </c>
    </row>
    <row r="13" spans="2:11" x14ac:dyDescent="0.35">
      <c r="B13" s="11" t="s">
        <v>551</v>
      </c>
      <c r="C13" s="11">
        <v>2025</v>
      </c>
      <c r="D13" s="10" t="str">
        <f t="shared" si="0"/>
        <v>Nov</v>
      </c>
      <c r="E13" s="9">
        <v>5</v>
      </c>
      <c r="F13" s="9">
        <v>11</v>
      </c>
      <c r="I13" t="str">
        <f>'Optional - Monthly Allocations'!B15</f>
        <v>Scenario 8</v>
      </c>
      <c r="J13" t="str">
        <f>IF('Optional - Monthly Allocations'!Q15, I13, "")</f>
        <v/>
      </c>
    </row>
    <row r="14" spans="2:11" x14ac:dyDescent="0.35">
      <c r="B14" s="11" t="s">
        <v>552</v>
      </c>
      <c r="C14" s="11">
        <v>2025</v>
      </c>
      <c r="D14" s="10" t="str">
        <f t="shared" si="0"/>
        <v>Dec</v>
      </c>
      <c r="E14" s="9">
        <v>6</v>
      </c>
      <c r="F14" s="9">
        <v>12</v>
      </c>
      <c r="I14" t="str">
        <f>'Optional - Monthly Allocations'!B16</f>
        <v>Scenario 9</v>
      </c>
      <c r="J14" t="str">
        <f>IF('Optional - Monthly Allocations'!Q16, I14, "")</f>
        <v/>
      </c>
    </row>
    <row r="15" spans="2:11" x14ac:dyDescent="0.35">
      <c r="I15" t="str">
        <f>'Optional - Monthly Allocations'!B17</f>
        <v>Scenario 10</v>
      </c>
      <c r="J15" t="str">
        <f>IF('Optional - Monthly Allocations'!Q17, I15, "")</f>
        <v/>
      </c>
    </row>
    <row r="16" spans="2:11" x14ac:dyDescent="0.35">
      <c r="I16" t="str">
        <f>'Optional - Monthly Allocations'!B18</f>
        <v>Scenario 11</v>
      </c>
      <c r="J16" t="str">
        <f>IF('Optional - Monthly Allocations'!Q18, I16, "")</f>
        <v/>
      </c>
    </row>
  </sheetData>
  <sheetProtection algorithmName="SHA-512" hashValue="HgnG3pqeClNIjC3XE51civqbQw64gPZnfiVLF6TuYbUcHZXwqHi/nETcfb87Y93cKuMEClYRKhRpQWS8/Tzgng==" saltValue="LmCeRbTAtXQOjLJad/gEq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4 D A A B Q S w M E F A A C A A g A E H I i W v / c m o K j A A A A 9 g A A A B I A H A B D b 2 5 m a W c v U G F j a 2 F n Z S 5 4 b W w g o h g A K K A U A A A A A A A A A A A A A A A A A A A A A A A A A A A A h Y + 9 D o I w F I V f h X S n P 7 A Q c q m D q y Q m R O P a Q I V G u B h a L O / m 4 C P 5 C m I U d X M 8 3 / m G c + 7 X G 6 y m r g 0 u e r C m x 4 w I y k m g s e w r g 3 V G R n c M E 7 K S s F X l S d U 6 m G W 0 6 W S r j D T O n V P G v P f U x 7 Q f a h Z x L t g h 3 x R l o z t F P r L 5 L 4 c G r V N Y a i J h / x o j I y r i h I q E U w 5 s g Z A b / A r R v P f Z / k B Y j 6 0 b B y 0 1 h r s C 2 B K B v T / I B 1 B L A w Q U A A I A C A A Q c i J 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H I i W g P + j s 7 5 A A A A s g E A A B M A H A B G b 3 J t d W x h c y 9 T Z W N 0 a W 9 u M S 5 t I K I Y A C i g F A A A A A A A A A A A A A A A A A A A A A A A A A A A A J W Q Q U v D Q B C F 7 4 H 8 h 2 F 7 2 c A a z K o 9 W L x Y D I i i 0 B R E G g 9 p M j S h m x 3 Z 3 d S A + N / d N A G h g u B c B h 7 D e 9 8 b i 6 V r S E M 2 7 m Q R B m F g 6 8 J g B T M m z + X V m Z z D b V f t 0 M E a 2 3 d V O I R H 0 j t I y b T g L y 4 T K S / g k C T Q K 9 s z u A G F L g z A T 0 a d K d E r d 3 2 J K n 4 h s 9 8 S 7 X n a K I y X p B 1 q Z z m 7 v 8 7 H h G n Z / D Q w f Y W J J f 8 f U 3 x k i g T o T i k B z n Q Y i R F u x j y G w 6 H p i j 7 s A L 4 u t h 4 s Q + W / M W h 8 L C A A i 7 I G v n l o d P X m 7 1 h W I z o W / V i t s K W D d 3 p 2 N R p Y k u p a / c t y k v l p s v h k T 0 W L 7 C s K g 0 b / b b n 4 B l B L A Q I t A B Q A A g A I A B B y I l r / 3 J q C o w A A A P Y A A A A S A A A A A A A A A A A A A A A A A A A A A A B D b 2 5 m a W c v U G F j a 2 F n Z S 5 4 b W x Q S w E C L Q A U A A I A C A A Q c i J a D 8 r p q 6 Q A A A D p A A A A E w A A A A A A A A A A A A A A A A D v A A A A W 0 N v b n R l b n R f V H l w Z X N d L n h t b F B L A Q I t A B Q A A g A I A B B y I l o D / o 7 O + Q A A A L I B A A A T A A A A A A A A A A A A A A A A A O A B A A B G b 3 J t d W x h c y 9 T Z W N 0 a W 9 u M S 5 t U E s F B g A A A A A D A A M A w g A A A C Y 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c L A A A A A A A A 5 Q o 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z I w M j U t M j Y l M j B C d W R n Z X Q l M j B U Z W 1 w b G F 0 Z S U y M E x v b m c l M j B G b 3 J t J T I w M j A y N D E y M j M l M j B 2 M T E l M j B 4 b H N 4 P C 9 J d G V t U G F 0 a D 4 8 L 0 l 0 Z W 1 M b 2 N h d G l v b j 4 8 U 3 R h Y m x l R W 5 0 c m l l c z 4 8 R W 5 0 c n k g V H l w Z T 0 i S X N Q c m l 2 Y X R l I i B W Y W x 1 Z T 0 i b D A i I C 8 + P E V u d H J 5 I F R 5 c G U 9 I l F 1 Z X J 5 S U Q i I F Z h b H V l P S J z Z m Q 2 O D Z m Z D E t Z G N i N C 0 0 Z D A 5 L W E 3 Y W E t Z W E z Y 2 M 2 Y z M 4 M W U w I i A v P j x F b n R y e S B U e X B l P S J S Z W x h d G l v b n N o a X B J b m Z v Q 2 9 u d G F p b m V y I i B W Y W x 1 Z T 0 i c 3 s m c X V v d D t j b 2 x 1 b W 5 D b 3 V u d C Z x d W 9 0 O z o x L C Z x d W 9 0 O 2 t l e U N v b H V t b k 5 h b W V z J n F 1 b 3 Q 7 O l t d L C Z x d W 9 0 O 3 F 1 Z X J 5 U m V s Y X R p b 2 5 z a G l w c y Z x d W 9 0 O z p b X S w m c X V v d D t j b 2 x 1 b W 5 J Z G V u d G l 0 a W V z J n F 1 b 3 Q 7 O l s m c X V v d D t T Z W N 0 a W 9 u M S 8 y M D I 1 L T I 2 I E J 1 Z G d l d C B U Z W 1 w b G F 0 Z S B M b 2 5 n I E Z v c m 0 g M j A y N D E y M j M g d j E x I H h s c 3 g v Q X V 0 b 1 J l b W 9 2 Z W R D b 2 x 1 b W 5 z M S 5 7 T m F t Z S w w f S Z x d W 9 0 O 1 0 s J n F 1 b 3 Q 7 Q 2 9 s d W 1 u Q 2 9 1 b n Q m c X V v d D s 6 M S w m c X V v d D t L Z X l D b 2 x 1 b W 5 O Y W 1 l c y Z x d W 9 0 O z p b X S w m c X V v d D t D b 2 x 1 b W 5 J Z G V u d G l 0 a W V z J n F 1 b 3 Q 7 O l s m c X V v d D t T Z W N 0 a W 9 u M S 8 y M D I 1 L T I 2 I E J 1 Z G d l d C B U Z W 1 w b G F 0 Z S B M b 2 5 n I E Z v c m 0 g M j A y N D E y M j M g d j E x I H h s c 3 g v Q X V 0 b 1 J l b W 9 2 Z W R D b 2 x 1 b W 5 z M S 5 7 T m F t Z S w w f S Z x d W 9 0 O 1 0 s J n F 1 b 3 Q 7 U m V s Y X R p b 2 5 z a G l w S W 5 m b y Z x d W 9 0 O z p b X X 0 i I C 8 + P E V u d H J 5 I F R 5 c G U 9 I k Z p b G x T d G F 0 d X M i I F Z h b H V l P S J z Q 2 9 t c G x l d G U i I C 8 + P E V u d H J 5 I F R 5 c G U 9 I k Z p b G x D b 2 x 1 b W 5 O Y W 1 l c y I g V m F s d W U 9 I n N b J n F 1 b 3 Q 7 T m F t Z S Z x d W 9 0 O 1 0 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Q 2 9 s d W 1 u V H l w Z X M i I F Z h b H V l P S J z Q m c 9 P S I g L z 4 8 R W 5 0 c n k g V H l w Z T 0 i R m l s b E x h c 3 R V c G R h d G V k I i B W Y W x 1 Z T 0 i Z D I w M j U t M D E t M D J U M j A 6 M D U 6 M D E u O T k 3 N D c 2 M V o i I C 8 + P E V u d H J 5 I F R 5 c G U 9 I k Z p b G x F c n J v c k N v d W 5 0 I i B W Y W x 1 Z T 0 i b D A i I C 8 + P E V u d H J 5 I F R 5 c G U 9 I k F k Z G V k V G 9 E Y X R h T W 9 k Z W w i I F Z h b H V l P S J s M C I g L z 4 8 R W 5 0 c n k g V H l w Z T 0 i R m l s b G V k Q 2 9 t c G x l d G V S Z X N 1 b H R U b 1 d v c m t z a G V l d C I g V m F s d W U 9 I m w x I i A v P j x F b n R y e S B U e X B l P S J G a W x s V G F y Z 2 V 0 I i B W Y W x 1 Z T 0 i c 1 8 y M D I 1 X z I 2 X 0 J 1 Z G d l d F 9 U Z W 1 w b G F 0 Z V 9 M b 2 5 n X 0 Z v c m 1 f M j A y N D E y M j N f d j E x X 3 h s c 3 g i I C 8 + P E V u d H J 5 I F R 5 c G U 9 I k Z p b G x F c n J v c k N v Z G U i I F Z h b H V l P S J z V W 5 r b m 9 3 b i I g L z 4 8 R W 5 0 c n k g V H l w Z T 0 i R m l s b E N v d W 5 0 I i B W Y W x 1 Z T 0 i b D I 2 I i A v P j x F b n R y e S B U e X B l P S J S Z W N v d m V y e V R h c m d l d F J v d y I g V m F s d W U 9 I m w x I i A v P j x F b n R y e S B U e X B l P S J S Z W N v d m V y e V R h c m d l d E N v b H V t b i I g V m F s d W U 9 I m w x I i A v P j x F b n R y e S B U e X B l P S J S Z W N v d m V y e V R h c m d l d F N o Z W V 0 I i B W Y W x 1 Z T 0 i c 1 R h Y m x l I G 9 m I E N v b n R l b n R z I i A v P j x F b n R y e S B U e X B l P S J G a W x s V G 9 E Y X R h T W 9 k Z W x F b m F i b G V k I i B W Y W x 1 Z T 0 i b D A i I C 8 + P E V u d H J 5 I F R 5 c G U 9 I k Z p b G x P Y m p l Y 3 R U e X B l I i B W Y W x 1 Z T 0 i c 1 R h Y m x l I i A v P j x F b n R y e S B U e X B l P S J G a W x s R W 5 h Y m x l Z C I g V m F s d W U 9 I m w x I i A v P j w v U 3 R h Y m x l R W 5 0 c m l l c z 4 8 L 0 l 0 Z W 0 + P E l 0 Z W 0 + P E l 0 Z W 1 M b 2 N h d G l v b j 4 8 S X R l b V R 5 c G U + R m 9 y b X V s Y T w v S X R l b V R 5 c G U + P E l 0 Z W 1 Q Y X R o P l N l Y 3 R p b 2 4 x L z I w M j U t M j Y l M j B C d W R n Z X Q l M j B U Z W 1 w b G F 0 Z S U y M E x v b m c l M j B G b 3 J t J T I w M j A y N D E y M j M l M j B 2 M T E l M j B 4 b H N 4 L 1 N v d X J j Z T w v S X R l b V B h d G g + P C 9 J d G V t T G 9 j Y X R p b 2 4 + P F N 0 Y W J s Z U V u d H J p Z X M g L z 4 8 L 0 l 0 Z W 0 + P E l 0 Z W 0 + P E l 0 Z W 1 M b 2 N h d G l v b j 4 8 S X R l b V R 5 c G U + R m 9 y b X V s Y T w v S X R l b V R 5 c G U + P E l 0 Z W 1 Q Y X R o P l N l Y 3 R p b 2 4 x L z I w M j U t M j Y l M j B C d W R n Z X Q l M j B U Z W 1 w b G F 0 Z S U y M E x v b m c l M j B G b 3 J t J T I w M j A y N D E y M j M l M j B 2 M T E l M j B 4 b H N 4 L 0 Z p b H R l c m V k J T I w U m 9 3 c z w v S X R l b V B h d G g + P C 9 J d G V t T G 9 j Y X R p b 2 4 + P F N 0 Y W J s Z U V u d H J p Z X M g L z 4 8 L 0 l 0 Z W 0 + P E l 0 Z W 0 + P E l 0 Z W 1 M b 2 N h d G l v b j 4 8 S X R l b V R 5 c G U + R m 9 y b X V s Y T w v S X R l b V R 5 c G U + P E l 0 Z W 1 Q Y X R o P l N l Y 3 R p b 2 4 x L z I w M j U t M j Y l M j B C d W R n Z X Q l M j B U Z W 1 w b G F 0 Z S U y M E x v b m c l M j B G b 3 J t J T I w M j A y N D E y M j M l M j B 2 M T E l M j B 4 b H N 4 L 1 J l b W 9 2 Z W Q l M j B P d G h l c i U y M E N v b H V t b n M 8 L 0 l 0 Z W 1 Q Y X R o P j w v S X R l b U x v Y 2 F 0 a W 9 u P j x T d G F i b G V F b n R y a W V z I C 8 + P C 9 J d G V t P j w v S X R l b X M + P C 9 M b 2 N h b F B h Y 2 t h Z 2 V N Z X R h Z G F 0 Y U Z p b G U + F g A A A F B L B Q Y A A A A A A A A A A A A A A A A A A A A A A A A m A Q A A A Q A A A N C M n d 8 B F d E R j H o A w E / C l + s B A A A A x 7 G 5 r q I M w U K 6 E Q I B M c m k g A A A A A A C A A A A A A A Q Z g A A A A E A A C A A A A B x G g M m b T Z 7 y / w X J W 2 N 2 c j l L z m U l i 1 s K E F V C 1 J 5 X 0 D m Q g A A A A A O g A A A A A I A A C A A A A A k 1 N z z D n T E I G H L Y S F 8 F 8 G s 4 U R c I 1 i 3 f F 2 y V U p k I 1 x X j F A A A A A M 1 f j w f e h k G 1 K d e D T m z B r 6 u n x g L Q x G C K t 5 + D v Q A q 7 Z c m F N U R r L E o M H 9 a 7 e G 3 0 9 j I h b I P P z e z 7 6 8 P d E m O s D i r m j S 3 w / C C 4 W V I / p A b Y G W H f I m k A A A A D / 6 o X c j t 7 I 2 Q e F N i T s Z 9 t Q p E A Q w K m f z f G 6 M L + v r e Y j R c K E H V 2 c 0 Z 5 L 7 R n 3 6 p H s P I A U o 7 Q 7 w E A c N 3 3 U J Z 8 G S Q 5 1 < / D a t a M a s h u p > 
</file>

<file path=customXml/itemProps1.xml><?xml version="1.0" encoding="utf-8"?>
<ds:datastoreItem xmlns:ds="http://schemas.openxmlformats.org/officeDocument/2006/customXml" ds:itemID="{289B2788-4E73-4BFB-8C24-E206C961A43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29</vt:i4>
      </vt:variant>
    </vt:vector>
  </HeadingPairs>
  <TitlesOfParts>
    <vt:vector size="57" baseType="lpstr">
      <vt:lpstr>Parish Info</vt:lpstr>
      <vt:lpstr>Table of Contents</vt:lpstr>
      <vt:lpstr>FY 2026-27 Budget Summary</vt:lpstr>
      <vt:lpstr>Assumptions - Arch</vt:lpstr>
      <vt:lpstr>Assumptions - Parish</vt:lpstr>
      <vt:lpstr>Assumptions - School Enrollment</vt:lpstr>
      <vt:lpstr>Assumptions - SNSP Enrollment</vt:lpstr>
      <vt:lpstr>School Choice Tuition Calc</vt:lpstr>
      <vt:lpstr>Drop Down Options</vt:lpstr>
      <vt:lpstr>Optional - Monthly Allocations</vt:lpstr>
      <vt:lpstr>Administrative</vt:lpstr>
      <vt:lpstr>School</vt:lpstr>
      <vt:lpstr>Buildings &amp; Grounds</vt:lpstr>
      <vt:lpstr>Sacred Life &amp; Worship</vt:lpstr>
      <vt:lpstr>Christian Formation</vt:lpstr>
      <vt:lpstr>Social Ministry</vt:lpstr>
      <vt:lpstr>Other</vt:lpstr>
      <vt:lpstr>Restricted Funds</vt:lpstr>
      <vt:lpstr>Parish Department Summary</vt:lpstr>
      <vt:lpstr>Consolidated Budget</vt:lpstr>
      <vt:lpstr>Finance Council - Summary</vt:lpstr>
      <vt:lpstr>Cover Sheet</vt:lpstr>
      <vt:lpstr>WI School Choice</vt:lpstr>
      <vt:lpstr>School Choice - Sch7 Net Assets</vt:lpstr>
      <vt:lpstr>School Choice - Sch10 Reserves</vt:lpstr>
      <vt:lpstr>School Choice Eligible Expenses</vt:lpstr>
      <vt:lpstr>School Choice - Offsetting Rev</vt:lpstr>
      <vt:lpstr>Revisions</vt:lpstr>
      <vt:lpstr>'School Choice - Offsetting Rev'!_bookmark17</vt:lpstr>
      <vt:lpstr>'School Choice - Offsetting Rev'!_bookmark19</vt:lpstr>
      <vt:lpstr>'School Choice - Offsetting Rev'!_bookmark20</vt:lpstr>
      <vt:lpstr>Administrative!Print_Area</vt:lpstr>
      <vt:lpstr>'Assumptions - Arch'!Print_Area</vt:lpstr>
      <vt:lpstr>'Buildings &amp; Grounds'!Print_Area</vt:lpstr>
      <vt:lpstr>'Christian Formation'!Print_Area</vt:lpstr>
      <vt:lpstr>'Consolidated Budget'!Print_Area</vt:lpstr>
      <vt:lpstr>'Cover Sheet'!Print_Area</vt:lpstr>
      <vt:lpstr>'Finance Council - Summary'!Print_Area</vt:lpstr>
      <vt:lpstr>'FY 2026-27 Budget Summary'!Print_Area</vt:lpstr>
      <vt:lpstr>'Optional - Monthly Allocations'!Print_Area</vt:lpstr>
      <vt:lpstr>Other!Print_Area</vt:lpstr>
      <vt:lpstr>'Parish Department Summary'!Print_Area</vt:lpstr>
      <vt:lpstr>'Restricted Funds'!Print_Area</vt:lpstr>
      <vt:lpstr>'Sacred Life &amp; Worship'!Print_Area</vt:lpstr>
      <vt:lpstr>School!Print_Area</vt:lpstr>
      <vt:lpstr>'Social Ministry'!Print_Area</vt:lpstr>
      <vt:lpstr>'Table of Contents'!Print_Area</vt:lpstr>
      <vt:lpstr>Administrative!Print_Titles</vt:lpstr>
      <vt:lpstr>'Buildings &amp; Grounds'!Print_Titles</vt:lpstr>
      <vt:lpstr>'Christian Formation'!Print_Titles</vt:lpstr>
      <vt:lpstr>'Consolidated Budget'!Print_Titles</vt:lpstr>
      <vt:lpstr>Other!Print_Titles</vt:lpstr>
      <vt:lpstr>'Parish Department Summary'!Print_Titles</vt:lpstr>
      <vt:lpstr>'Restricted Funds'!Print_Titles</vt:lpstr>
      <vt:lpstr>'Sacred Life &amp; Worship'!Print_Titles</vt:lpstr>
      <vt:lpstr>School!Print_Titles</vt:lpstr>
      <vt:lpstr>'Social Ministry'!Print_Titles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Kratoska</dc:creator>
  <cp:lastModifiedBy>Rob Kratoska</cp:lastModifiedBy>
  <cp:lastPrinted>2025-12-11T20:06:49Z</cp:lastPrinted>
  <dcterms:created xsi:type="dcterms:W3CDTF">2024-07-05T21:36:48Z</dcterms:created>
  <dcterms:modified xsi:type="dcterms:W3CDTF">2026-05-05T22:13:56Z</dcterms:modified>
</cp:coreProperties>
</file>