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I:\Budget\Budgets\FY 2026-2027 Budgets\"/>
    </mc:Choice>
  </mc:AlternateContent>
  <xr:revisionPtr revIDLastSave="0" documentId="14_{F96C3814-EBBB-4487-92D3-4279D0D2BC5D}" xr6:coauthVersionLast="47" xr6:coauthVersionMax="47" xr10:uidLastSave="{00000000-0000-0000-0000-000000000000}"/>
  <bookViews>
    <workbookView xWindow="28680" yWindow="-120" windowWidth="29040" windowHeight="15720" tabRatio="650" firstSheet="1" activeTab="1" xr2:uid="{367E04F2-6B8D-4480-A826-7D309A3AD7D1}"/>
  </bookViews>
  <sheets>
    <sheet name="Parish Info" sheetId="3" state="hidden" r:id="rId1"/>
    <sheet name="Table of Contents" sheetId="42" r:id="rId2"/>
    <sheet name="FY 2026-27 Budget Summary" sheetId="15" r:id="rId3"/>
    <sheet name="Assumptions - Arch" sheetId="2" r:id="rId4"/>
    <sheet name="Assumptions - Parish" sheetId="5" r:id="rId5"/>
    <sheet name="Assumptions - School Enrollment" sheetId="24" r:id="rId6"/>
    <sheet name="Assumptions - SNSP Enrollment" sheetId="37" r:id="rId7"/>
    <sheet name="School Choice Tuition Calc" sheetId="41" r:id="rId8"/>
    <sheet name="Drop Down Options" sheetId="4" state="hidden" r:id="rId9"/>
    <sheet name="Optional - Monthly Allocations" sheetId="9" r:id="rId10"/>
    <sheet name="Administrative" sheetId="6" r:id="rId11"/>
    <sheet name="School" sheetId="44" r:id="rId12"/>
    <sheet name="Buildings &amp; Grounds" sheetId="45" r:id="rId13"/>
    <sheet name="Sacred Life &amp; Worship" sheetId="47" r:id="rId14"/>
    <sheet name="Christian Formation" sheetId="46" r:id="rId15"/>
    <sheet name="Social Ministry" sheetId="48" r:id="rId16"/>
    <sheet name="Other" sheetId="49" r:id="rId17"/>
    <sheet name="Restricted Funds" sheetId="53" r:id="rId18"/>
    <sheet name="Parish Department Summary" sheetId="51" r:id="rId19"/>
    <sheet name="Consolidated Budget" sheetId="52" r:id="rId20"/>
    <sheet name="Finance Council - Summary" sheetId="34" r:id="rId21"/>
    <sheet name="Cover Sheet" sheetId="13" r:id="rId22"/>
    <sheet name="WI School Choice" sheetId="38" r:id="rId23"/>
    <sheet name="School Choice - Sch7 Net Assets" sheetId="35" r:id="rId24"/>
    <sheet name="School Choice - Sch10 Reserves" sheetId="36" r:id="rId25"/>
    <sheet name="School Choice Eligible Expenses" sheetId="39" r:id="rId26"/>
    <sheet name="School Choice - Offsetting Rev" sheetId="40" r:id="rId27"/>
  </sheets>
  <definedNames>
    <definedName name="_bookmark17" localSheetId="26">'School Choice - Offsetting Rev'!$B$9</definedName>
    <definedName name="_bookmark19" localSheetId="26">'School Choice - Offsetting Rev'!$B$36</definedName>
    <definedName name="_bookmark20" localSheetId="26">'School Choice - Offsetting Rev'!$B$41</definedName>
    <definedName name="_xlnm._FilterDatabase" localSheetId="0" hidden="1">'Parish Info'!$B$1:$I$1</definedName>
    <definedName name="ExternalData_1" localSheetId="1" hidden="1">'Table of Contents'!$A$4:$A$27</definedName>
    <definedName name="_xlnm.Print_Area" localSheetId="10">Administrative!$B$4:$U$167</definedName>
    <definedName name="_xlnm.Print_Area" localSheetId="3">'Assumptions - Arch'!$B$2:$F$56</definedName>
    <definedName name="_xlnm.Print_Area" localSheetId="12">'Buildings &amp; Grounds'!$B$4:$U$167</definedName>
    <definedName name="_xlnm.Print_Area" localSheetId="14">'Christian Formation'!$B$4:$U$167</definedName>
    <definedName name="_xlnm.Print_Area" localSheetId="19">'Consolidated Budget'!$B$4:$U$167</definedName>
    <definedName name="_xlnm.Print_Area" localSheetId="21">'Cover Sheet'!$A$2:$I$41</definedName>
    <definedName name="_xlnm.Print_Area" localSheetId="20">'Finance Council - Summary'!$A$2:$N$301</definedName>
    <definedName name="_xlnm.Print_Area" localSheetId="2">'FY 2026-27 Budget Summary'!$A$2:$P$35</definedName>
    <definedName name="_xlnm.Print_Area" localSheetId="9">'Optional - Monthly Allocations'!$A$2:$P$10</definedName>
    <definedName name="_xlnm.Print_Area" localSheetId="16">Other!$B$4:$U$167</definedName>
    <definedName name="_xlnm.Print_Area" localSheetId="18">'Parish Department Summary'!$B$4:$U$167</definedName>
    <definedName name="_xlnm.Print_Area" localSheetId="17">'Restricted Funds'!$B$4:$U$167</definedName>
    <definedName name="_xlnm.Print_Area" localSheetId="13">'Sacred Life &amp; Worship'!$B$4:$U$167</definedName>
    <definedName name="_xlnm.Print_Area" localSheetId="11">School!$B$4:$U$167</definedName>
    <definedName name="_xlnm.Print_Area" localSheetId="15">'Social Ministry'!$B$4:$U$167</definedName>
    <definedName name="_xlnm.Print_Area" localSheetId="1">'Table of Contents'!$C$1:$E$27</definedName>
    <definedName name="_xlnm.Print_Titles" localSheetId="10">Administrative!$B:$D,Administrative!$5:$5</definedName>
    <definedName name="_xlnm.Print_Titles" localSheetId="12">'Buildings &amp; Grounds'!$B:$D,'Buildings &amp; Grounds'!$5:$5</definedName>
    <definedName name="_xlnm.Print_Titles" localSheetId="14">'Christian Formation'!$B:$D,'Christian Formation'!$5:$5</definedName>
    <definedName name="_xlnm.Print_Titles" localSheetId="19">'Consolidated Budget'!$B:$D,'Consolidated Budget'!$5:$5</definedName>
    <definedName name="_xlnm.Print_Titles" localSheetId="16">Other!$B:$D,Other!$5:$5</definedName>
    <definedName name="_xlnm.Print_Titles" localSheetId="18">'Parish Department Summary'!$B:$D,'Parish Department Summary'!$5:$5</definedName>
    <definedName name="_xlnm.Print_Titles" localSheetId="17">'Restricted Funds'!$B:$D,'Restricted Funds'!$5:$5</definedName>
    <definedName name="_xlnm.Print_Titles" localSheetId="13">'Sacred Life &amp; Worship'!$B:$D,'Sacred Life &amp; Worship'!$5:$5</definedName>
    <definedName name="_xlnm.Print_Titles" localSheetId="11">School!$B:$D,School!$5:$5</definedName>
    <definedName name="_xlnm.Print_Titles" localSheetId="15">'Social Ministry'!$B:$D,'Social Ministry'!$5:$5</definedName>
    <definedName name="PY_Choice_912_Pmt">#REF!</definedName>
    <definedName name="PY_Choice_K8_Pmt">#REF!</definedName>
    <definedName name="PY_SNSP_Pmt">#REF!</definedName>
    <definedName name="Schools" localSheetId="12">'Buildings &amp; Grounds'!#REF!</definedName>
    <definedName name="Schools" localSheetId="14">'Christian Formation'!#REF!</definedName>
    <definedName name="Schools" localSheetId="19">'Consolidated Budget'!#REF!</definedName>
    <definedName name="Schools" localSheetId="16">Other!#REF!</definedName>
    <definedName name="Schools" localSheetId="18">'Parish Department Summary'!#REF!</definedName>
    <definedName name="Schools" localSheetId="17">'Restricted Funds'!#REF!</definedName>
    <definedName name="Schools" localSheetId="13">'Sacred Life &amp; Worship'!#REF!</definedName>
    <definedName name="Schools" localSheetId="11">School!#REF!</definedName>
    <definedName name="Schools" localSheetId="15">'Social Ministry'!#REF!</definedName>
    <definedName name="Schools">Administrative!#REF!</definedName>
    <definedName name="ValidScenarios">OFFSET('Drop Down Options'!$J$3, 0, 0, COUNTA('Drop Down Options'!$J$3:$J$8), 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6" i="44" l="1"/>
  <c r="O127" i="44"/>
  <c r="B13" i="13" l="1"/>
  <c r="C36" i="15"/>
  <c r="C35" i="15"/>
  <c r="C34" i="15"/>
  <c r="D20" i="15"/>
  <c r="E20" i="15" s="1"/>
  <c r="C20" i="15"/>
  <c r="B37" i="15"/>
  <c r="B28" i="15"/>
  <c r="O31" i="24" l="1"/>
  <c r="G127" i="52"/>
  <c r="F127" i="52"/>
  <c r="E127" i="52"/>
  <c r="G77" i="52"/>
  <c r="F77" i="52"/>
  <c r="E77" i="52"/>
  <c r="I79" i="53"/>
  <c r="I79" i="49"/>
  <c r="I79" i="48"/>
  <c r="I79" i="46"/>
  <c r="I79" i="47"/>
  <c r="I79" i="45"/>
  <c r="I79" i="44"/>
  <c r="I77" i="44" l="1"/>
  <c r="I298" i="34"/>
  <c r="E298" i="34"/>
  <c r="C298" i="34"/>
  <c r="I294" i="34"/>
  <c r="E294" i="34"/>
  <c r="C294" i="34"/>
  <c r="E293" i="34"/>
  <c r="C293" i="34"/>
  <c r="E288" i="34"/>
  <c r="C288" i="34"/>
  <c r="E287" i="34"/>
  <c r="C287" i="34"/>
  <c r="E286" i="34"/>
  <c r="C286" i="34"/>
  <c r="E278" i="34"/>
  <c r="C278" i="34"/>
  <c r="T5" i="52"/>
  <c r="T5" i="51"/>
  <c r="T5" i="53"/>
  <c r="T5" i="49"/>
  <c r="T5" i="48"/>
  <c r="T5" i="46"/>
  <c r="T5" i="47"/>
  <c r="T5" i="45"/>
  <c r="T5" i="44"/>
  <c r="T5" i="6"/>
  <c r="D31" i="36"/>
  <c r="E38" i="35"/>
  <c r="D38" i="35"/>
  <c r="F37" i="35"/>
  <c r="F34" i="35"/>
  <c r="F38" i="35" s="1"/>
  <c r="C34" i="35"/>
  <c r="C38" i="35" s="1"/>
  <c r="E23" i="35"/>
  <c r="E39" i="35" s="1"/>
  <c r="D23" i="35"/>
  <c r="F22" i="35"/>
  <c r="F21" i="35"/>
  <c r="C16" i="35"/>
  <c r="F13" i="35"/>
  <c r="F16" i="35"/>
  <c r="F8" i="41"/>
  <c r="D8" i="41"/>
  <c r="E8" i="41"/>
  <c r="E21" i="41"/>
  <c r="E22" i="41"/>
  <c r="E20" i="41"/>
  <c r="E7" i="41"/>
  <c r="E14" i="41"/>
  <c r="E13" i="41"/>
  <c r="E9" i="41"/>
  <c r="E10" i="41"/>
  <c r="E11" i="41"/>
  <c r="E12" i="41"/>
  <c r="T165" i="53"/>
  <c r="O165" i="53"/>
  <c r="AE164" i="53"/>
  <c r="AC164" i="53"/>
  <c r="AB164" i="53"/>
  <c r="T164" i="53"/>
  <c r="R164" i="53"/>
  <c r="S164" i="53" s="1"/>
  <c r="O164" i="53"/>
  <c r="AI164" i="53" s="1"/>
  <c r="M159" i="53"/>
  <c r="L159" i="53"/>
  <c r="G159" i="53"/>
  <c r="F159" i="53"/>
  <c r="E159" i="53"/>
  <c r="AI158" i="53"/>
  <c r="AC158" i="53"/>
  <c r="AA158" i="53"/>
  <c r="Z158" i="53"/>
  <c r="R158" i="53"/>
  <c r="S158" i="53" s="1"/>
  <c r="O158" i="53"/>
  <c r="AH158" i="53" s="1"/>
  <c r="AF157" i="53"/>
  <c r="AE157" i="53"/>
  <c r="Z157" i="53"/>
  <c r="X157" i="53"/>
  <c r="T157" i="53"/>
  <c r="O157" i="53"/>
  <c r="AH157" i="53" s="1"/>
  <c r="AE156" i="53"/>
  <c r="AE159" i="53" s="1"/>
  <c r="AC156" i="53"/>
  <c r="AC159" i="53" s="1"/>
  <c r="AB156" i="53"/>
  <c r="AB159" i="53" s="1"/>
  <c r="T156" i="53"/>
  <c r="R156" i="53"/>
  <c r="O156" i="53"/>
  <c r="AI156" i="53" s="1"/>
  <c r="AI159" i="53" s="1"/>
  <c r="M151" i="53"/>
  <c r="L151" i="53"/>
  <c r="G151" i="53"/>
  <c r="F151" i="53"/>
  <c r="E151" i="53"/>
  <c r="AH150" i="53"/>
  <c r="AG150" i="53"/>
  <c r="AB150" i="53"/>
  <c r="Z150" i="53"/>
  <c r="Y150" i="53"/>
  <c r="O150" i="53"/>
  <c r="O149" i="53"/>
  <c r="AC149" i="53" s="1"/>
  <c r="E142" i="53"/>
  <c r="M141" i="53"/>
  <c r="L141" i="53"/>
  <c r="G141" i="53"/>
  <c r="F141" i="53"/>
  <c r="E141" i="53"/>
  <c r="I140" i="53"/>
  <c r="I139" i="53"/>
  <c r="I137" i="53"/>
  <c r="I135" i="53"/>
  <c r="I134" i="53"/>
  <c r="I133" i="53"/>
  <c r="I132" i="53"/>
  <c r="I131" i="53"/>
  <c r="I130" i="53"/>
  <c r="I129" i="53"/>
  <c r="M128" i="53"/>
  <c r="M142" i="53" s="1"/>
  <c r="L128" i="53"/>
  <c r="G128" i="53"/>
  <c r="F128" i="53"/>
  <c r="F142" i="53" s="1"/>
  <c r="E128" i="53"/>
  <c r="I125" i="53"/>
  <c r="I124" i="53"/>
  <c r="I123" i="53"/>
  <c r="I122" i="53"/>
  <c r="I121" i="53"/>
  <c r="I120" i="53"/>
  <c r="M118" i="53"/>
  <c r="L118" i="53"/>
  <c r="E118" i="53"/>
  <c r="I117" i="53"/>
  <c r="I116" i="53"/>
  <c r="M115" i="53"/>
  <c r="L115" i="53"/>
  <c r="G115" i="53"/>
  <c r="F115" i="53"/>
  <c r="F118" i="53" s="1"/>
  <c r="E115" i="53"/>
  <c r="I114" i="53"/>
  <c r="I113" i="53"/>
  <c r="I112" i="53"/>
  <c r="I111" i="53"/>
  <c r="I110" i="53"/>
  <c r="I109" i="53"/>
  <c r="I108" i="53"/>
  <c r="I107" i="53"/>
  <c r="I106" i="53"/>
  <c r="I105" i="53"/>
  <c r="M103" i="53"/>
  <c r="L103" i="53"/>
  <c r="G103" i="53"/>
  <c r="F103" i="53"/>
  <c r="E103" i="53"/>
  <c r="I102" i="53"/>
  <c r="I101" i="53"/>
  <c r="I100" i="53"/>
  <c r="I99" i="53"/>
  <c r="I98" i="53"/>
  <c r="I97" i="53"/>
  <c r="I96" i="53"/>
  <c r="I95" i="53"/>
  <c r="I94" i="53"/>
  <c r="I93" i="53"/>
  <c r="I92" i="53"/>
  <c r="I89" i="53"/>
  <c r="I88" i="53"/>
  <c r="I87" i="53"/>
  <c r="I86" i="53"/>
  <c r="I85" i="53"/>
  <c r="M84" i="53"/>
  <c r="L84" i="53"/>
  <c r="G84" i="53"/>
  <c r="F84" i="53"/>
  <c r="E84" i="53"/>
  <c r="I83" i="53"/>
  <c r="I82" i="53"/>
  <c r="I81" i="53"/>
  <c r="I80" i="53"/>
  <c r="M78" i="53"/>
  <c r="M90" i="53" s="1"/>
  <c r="L78" i="53"/>
  <c r="L90" i="53" s="1"/>
  <c r="G78" i="53"/>
  <c r="F78" i="53"/>
  <c r="F90" i="53" s="1"/>
  <c r="C285" i="34" s="1"/>
  <c r="C289" i="34" s="1"/>
  <c r="E78" i="53"/>
  <c r="E90" i="53" s="1"/>
  <c r="I76" i="53"/>
  <c r="I75" i="53"/>
  <c r="L68" i="53"/>
  <c r="M67" i="53"/>
  <c r="L67" i="53"/>
  <c r="G67" i="53"/>
  <c r="F67" i="53"/>
  <c r="E67" i="53"/>
  <c r="M64" i="53"/>
  <c r="L64" i="53"/>
  <c r="G64" i="53"/>
  <c r="F64" i="53"/>
  <c r="E64" i="53"/>
  <c r="M61" i="53"/>
  <c r="L61" i="53"/>
  <c r="G61" i="53"/>
  <c r="F61" i="53"/>
  <c r="E61" i="53"/>
  <c r="M57" i="53"/>
  <c r="L57" i="53"/>
  <c r="G57" i="53"/>
  <c r="F57" i="53"/>
  <c r="E57" i="53"/>
  <c r="M54" i="53"/>
  <c r="L54" i="53"/>
  <c r="G54" i="53"/>
  <c r="F54" i="53"/>
  <c r="E54" i="53"/>
  <c r="M50" i="53"/>
  <c r="L50" i="53"/>
  <c r="G50" i="53"/>
  <c r="E280" i="34" s="1"/>
  <c r="F50" i="53"/>
  <c r="C280" i="34" s="1"/>
  <c r="E50" i="53"/>
  <c r="W44" i="53"/>
  <c r="V44" i="53"/>
  <c r="U44" i="53"/>
  <c r="M44" i="53"/>
  <c r="L44" i="53"/>
  <c r="G44" i="53"/>
  <c r="E279" i="34" s="1"/>
  <c r="F44" i="53"/>
  <c r="C279" i="34" s="1"/>
  <c r="E44" i="53"/>
  <c r="AG36" i="53"/>
  <c r="AE36" i="53"/>
  <c r="AD36" i="53"/>
  <c r="AC36" i="53"/>
  <c r="Y36" i="53"/>
  <c r="T36" i="53"/>
  <c r="S36" i="53"/>
  <c r="R36" i="53"/>
  <c r="O36" i="53"/>
  <c r="AB36" i="53" s="1"/>
  <c r="M31" i="53"/>
  <c r="L31" i="53"/>
  <c r="G31" i="53"/>
  <c r="F31" i="53"/>
  <c r="E31" i="53"/>
  <c r="M25" i="53"/>
  <c r="L25" i="53"/>
  <c r="G25" i="53"/>
  <c r="E277" i="34" s="1"/>
  <c r="F25" i="53"/>
  <c r="C277" i="34" s="1"/>
  <c r="E25" i="53"/>
  <c r="M17" i="53"/>
  <c r="L17" i="53"/>
  <c r="L70" i="53" s="1"/>
  <c r="G17" i="53"/>
  <c r="E276" i="34" s="1"/>
  <c r="F17" i="53"/>
  <c r="C276" i="34" s="1"/>
  <c r="E17" i="53"/>
  <c r="AG11" i="53"/>
  <c r="AE11" i="53"/>
  <c r="AD11" i="53"/>
  <c r="AC11" i="53"/>
  <c r="Y11" i="53"/>
  <c r="T11" i="53"/>
  <c r="R11" i="53"/>
  <c r="S11" i="53" s="1"/>
  <c r="O11" i="53"/>
  <c r="AB11" i="53" s="1"/>
  <c r="S5" i="53"/>
  <c r="R5" i="53"/>
  <c r="O5" i="53"/>
  <c r="F5" i="53"/>
  <c r="E5" i="53"/>
  <c r="E4" i="53"/>
  <c r="A3" i="53"/>
  <c r="A2" i="53"/>
  <c r="W1" i="53"/>
  <c r="A1" i="53"/>
  <c r="I268" i="34"/>
  <c r="E268" i="34"/>
  <c r="C268" i="34"/>
  <c r="I264" i="34"/>
  <c r="E264" i="34"/>
  <c r="C264" i="34"/>
  <c r="E263" i="34"/>
  <c r="C263" i="34"/>
  <c r="E258" i="34"/>
  <c r="C258" i="34"/>
  <c r="E257" i="34"/>
  <c r="C257" i="34"/>
  <c r="E256" i="34"/>
  <c r="C256" i="34"/>
  <c r="E251" i="34"/>
  <c r="C251" i="34"/>
  <c r="E250" i="34"/>
  <c r="C250" i="34"/>
  <c r="E249" i="34"/>
  <c r="C249" i="34"/>
  <c r="E248" i="34"/>
  <c r="C248" i="34"/>
  <c r="I238" i="34"/>
  <c r="E238" i="34"/>
  <c r="C238" i="34"/>
  <c r="I234" i="34"/>
  <c r="E234" i="34"/>
  <c r="C234" i="34"/>
  <c r="E233" i="34"/>
  <c r="C233" i="34"/>
  <c r="E228" i="34"/>
  <c r="C228" i="34"/>
  <c r="E227" i="34"/>
  <c r="C227" i="34"/>
  <c r="E226" i="34"/>
  <c r="C226" i="34"/>
  <c r="E221" i="34"/>
  <c r="C221" i="34"/>
  <c r="E220" i="34"/>
  <c r="C220" i="34"/>
  <c r="E219" i="34"/>
  <c r="C219" i="34"/>
  <c r="E218" i="34"/>
  <c r="C218" i="34"/>
  <c r="I208" i="34"/>
  <c r="E208" i="34"/>
  <c r="C208" i="34"/>
  <c r="I204" i="34"/>
  <c r="E204" i="34"/>
  <c r="C204" i="34"/>
  <c r="E203" i="34"/>
  <c r="C203" i="34"/>
  <c r="E198" i="34"/>
  <c r="C198" i="34"/>
  <c r="E197" i="34"/>
  <c r="C197" i="34"/>
  <c r="E196" i="34"/>
  <c r="C196" i="34"/>
  <c r="E191" i="34"/>
  <c r="C191" i="34"/>
  <c r="E190" i="34"/>
  <c r="C190" i="34"/>
  <c r="E189" i="34"/>
  <c r="C189" i="34"/>
  <c r="E188" i="34"/>
  <c r="C188" i="34"/>
  <c r="I178" i="34"/>
  <c r="E178" i="34"/>
  <c r="C178" i="34"/>
  <c r="I174" i="34"/>
  <c r="E174" i="34"/>
  <c r="C174" i="34"/>
  <c r="E173" i="34"/>
  <c r="C173" i="34"/>
  <c r="E168" i="34"/>
  <c r="C168" i="34"/>
  <c r="E167" i="34"/>
  <c r="C167" i="34"/>
  <c r="E166" i="34"/>
  <c r="C166" i="34"/>
  <c r="E161" i="34"/>
  <c r="C161" i="34"/>
  <c r="E160" i="34"/>
  <c r="C160" i="34"/>
  <c r="E159" i="34"/>
  <c r="C159" i="34"/>
  <c r="E158" i="34"/>
  <c r="C158" i="34"/>
  <c r="I148" i="34"/>
  <c r="E148" i="34"/>
  <c r="C148" i="34"/>
  <c r="I144" i="34"/>
  <c r="E144" i="34"/>
  <c r="C144" i="34"/>
  <c r="E143" i="34"/>
  <c r="C143" i="34"/>
  <c r="E138" i="34"/>
  <c r="C138" i="34"/>
  <c r="E137" i="34"/>
  <c r="C137" i="34"/>
  <c r="E136" i="34"/>
  <c r="C136" i="34"/>
  <c r="E131" i="34"/>
  <c r="C131" i="34"/>
  <c r="E130" i="34"/>
  <c r="C130" i="34"/>
  <c r="E129" i="34"/>
  <c r="C129" i="34"/>
  <c r="E128" i="34"/>
  <c r="C128" i="34"/>
  <c r="I118" i="34"/>
  <c r="E118" i="34"/>
  <c r="C118" i="34"/>
  <c r="I114" i="34"/>
  <c r="E114" i="34"/>
  <c r="C114" i="34"/>
  <c r="E113" i="34"/>
  <c r="C113" i="34"/>
  <c r="E107" i="34"/>
  <c r="C107" i="34"/>
  <c r="E106" i="34"/>
  <c r="C106" i="34"/>
  <c r="E101" i="34"/>
  <c r="C101" i="34"/>
  <c r="E100" i="34"/>
  <c r="C100" i="34"/>
  <c r="E99" i="34"/>
  <c r="C99" i="34"/>
  <c r="E98" i="34"/>
  <c r="C98" i="34"/>
  <c r="I88" i="34"/>
  <c r="E88" i="34"/>
  <c r="C88" i="34"/>
  <c r="I84" i="34"/>
  <c r="E84" i="34"/>
  <c r="C84" i="34"/>
  <c r="E83" i="34"/>
  <c r="C83" i="34"/>
  <c r="E78" i="34"/>
  <c r="C78" i="34"/>
  <c r="E77" i="34"/>
  <c r="C77" i="34"/>
  <c r="C79" i="34" s="1"/>
  <c r="E76" i="34"/>
  <c r="C76" i="34"/>
  <c r="C75" i="34"/>
  <c r="E71" i="34"/>
  <c r="C71" i="34"/>
  <c r="E70" i="34"/>
  <c r="C70" i="34"/>
  <c r="E69" i="34"/>
  <c r="C69" i="34"/>
  <c r="E68" i="34"/>
  <c r="C68" i="34"/>
  <c r="I58" i="34"/>
  <c r="E58" i="34"/>
  <c r="C58" i="34"/>
  <c r="I54" i="34"/>
  <c r="E54" i="34"/>
  <c r="C54" i="34"/>
  <c r="E53" i="34"/>
  <c r="C53" i="34"/>
  <c r="E48" i="34"/>
  <c r="C48" i="34"/>
  <c r="E47" i="34"/>
  <c r="C47" i="34"/>
  <c r="E46" i="34"/>
  <c r="C46" i="34"/>
  <c r="E41" i="34"/>
  <c r="C41" i="34"/>
  <c r="E40" i="34"/>
  <c r="C40" i="34"/>
  <c r="E39" i="34"/>
  <c r="C39" i="34"/>
  <c r="C42" i="34" s="1"/>
  <c r="E38" i="34"/>
  <c r="C38" i="34"/>
  <c r="E37" i="34"/>
  <c r="C37" i="34"/>
  <c r="C36" i="34"/>
  <c r="I28" i="34"/>
  <c r="E28" i="34"/>
  <c r="C28" i="34"/>
  <c r="E68" i="53" l="1"/>
  <c r="E70" i="53" s="1"/>
  <c r="F68" i="53"/>
  <c r="C281" i="34" s="1"/>
  <c r="C282" i="34" s="1"/>
  <c r="C291" i="34" s="1"/>
  <c r="C296" i="34" s="1"/>
  <c r="AE149" i="53"/>
  <c r="AE151" i="53" s="1"/>
  <c r="Y149" i="53"/>
  <c r="Y151" i="53" s="1"/>
  <c r="AD149" i="53"/>
  <c r="O151" i="53"/>
  <c r="I293" i="34" s="1"/>
  <c r="AG149" i="53"/>
  <c r="AG151" i="53" s="1"/>
  <c r="C23" i="35"/>
  <c r="C39" i="35" s="1"/>
  <c r="C42" i="35"/>
  <c r="F42" i="35"/>
  <c r="F23" i="35"/>
  <c r="F39" i="35" s="1"/>
  <c r="E143" i="53"/>
  <c r="G90" i="53"/>
  <c r="E285" i="34" s="1"/>
  <c r="E289" i="34" s="1"/>
  <c r="M68" i="53"/>
  <c r="X11" i="53"/>
  <c r="AF11" i="53"/>
  <c r="X36" i="53"/>
  <c r="AF36" i="53"/>
  <c r="G68" i="53"/>
  <c r="Z11" i="53"/>
  <c r="AH11" i="53"/>
  <c r="M70" i="53"/>
  <c r="Z36" i="53"/>
  <c r="AH36" i="53"/>
  <c r="AA11" i="53"/>
  <c r="AI11" i="53"/>
  <c r="AA36" i="53"/>
  <c r="AI36" i="53"/>
  <c r="AD165" i="53"/>
  <c r="AC165" i="53"/>
  <c r="R165" i="53"/>
  <c r="S165" i="53" s="1"/>
  <c r="AB165" i="53"/>
  <c r="AI165" i="53"/>
  <c r="AA165" i="53"/>
  <c r="AG165" i="53"/>
  <c r="Y165" i="53"/>
  <c r="AH165" i="53"/>
  <c r="AF165" i="53"/>
  <c r="AE165" i="53"/>
  <c r="X165" i="53"/>
  <c r="F143" i="53"/>
  <c r="Z165" i="53"/>
  <c r="G118" i="53"/>
  <c r="L142" i="53"/>
  <c r="L143" i="53" s="1"/>
  <c r="L144" i="53" s="1"/>
  <c r="L160" i="53" s="1"/>
  <c r="L166" i="53" s="1"/>
  <c r="M143" i="53"/>
  <c r="AF150" i="53"/>
  <c r="X150" i="53"/>
  <c r="AE150" i="53"/>
  <c r="T150" i="53"/>
  <c r="AD150" i="53"/>
  <c r="AC150" i="53"/>
  <c r="AC151" i="53" s="1"/>
  <c r="R150" i="53"/>
  <c r="S150" i="53" s="1"/>
  <c r="AI150" i="53"/>
  <c r="AA150" i="53"/>
  <c r="R159" i="53"/>
  <c r="S159" i="53" s="1"/>
  <c r="S156" i="53"/>
  <c r="AD157" i="53"/>
  <c r="AC157" i="53"/>
  <c r="R157" i="53"/>
  <c r="S157" i="53" s="1"/>
  <c r="AB157" i="53"/>
  <c r="AI157" i="53"/>
  <c r="AA157" i="53"/>
  <c r="AG157" i="53"/>
  <c r="Y157" i="53"/>
  <c r="AJ157" i="53" s="1"/>
  <c r="AK157" i="53" s="1"/>
  <c r="AG158" i="53"/>
  <c r="Y158" i="53"/>
  <c r="AF158" i="53"/>
  <c r="X158" i="53"/>
  <c r="AE158" i="53"/>
  <c r="T158" i="53"/>
  <c r="AD158" i="53"/>
  <c r="AB158" i="53"/>
  <c r="G142" i="53"/>
  <c r="G143" i="53" s="1"/>
  <c r="X149" i="53"/>
  <c r="AF149" i="53"/>
  <c r="AF151" i="53" s="1"/>
  <c r="AD156" i="53"/>
  <c r="AD159" i="53" s="1"/>
  <c r="O159" i="53"/>
  <c r="AD164" i="53"/>
  <c r="Z149" i="53"/>
  <c r="Z151" i="53" s="1"/>
  <c r="AH149" i="53"/>
  <c r="AH151" i="53" s="1"/>
  <c r="X156" i="53"/>
  <c r="AF156" i="53"/>
  <c r="AF159" i="53" s="1"/>
  <c r="X164" i="53"/>
  <c r="AF164" i="53"/>
  <c r="AA149" i="53"/>
  <c r="AI149" i="53"/>
  <c r="Y156" i="53"/>
  <c r="Y159" i="53" s="1"/>
  <c r="AG156" i="53"/>
  <c r="AG159" i="53" s="1"/>
  <c r="Y164" i="53"/>
  <c r="AG164" i="53"/>
  <c r="AB149" i="53"/>
  <c r="AB151" i="53" s="1"/>
  <c r="Z156" i="53"/>
  <c r="Z159" i="53" s="1"/>
  <c r="AH156" i="53"/>
  <c r="AH159" i="53" s="1"/>
  <c r="Z164" i="53"/>
  <c r="AH164" i="53"/>
  <c r="R149" i="53"/>
  <c r="AA156" i="53"/>
  <c r="AA159" i="53" s="1"/>
  <c r="AA164" i="53"/>
  <c r="AD151" i="53" l="1"/>
  <c r="F70" i="53"/>
  <c r="F144" i="53" s="1"/>
  <c r="F160" i="53" s="1"/>
  <c r="F166" i="53" s="1"/>
  <c r="C300" i="34" s="1"/>
  <c r="G70" i="53"/>
  <c r="G144" i="53" s="1"/>
  <c r="G160" i="53" s="1"/>
  <c r="G166" i="53" s="1"/>
  <c r="E300" i="34" s="1"/>
  <c r="E281" i="34"/>
  <c r="E282" i="34" s="1"/>
  <c r="E291" i="34" s="1"/>
  <c r="E296" i="34" s="1"/>
  <c r="C34" i="36"/>
  <c r="G44" i="35"/>
  <c r="E144" i="53"/>
  <c r="E160" i="53" s="1"/>
  <c r="E166" i="53" s="1"/>
  <c r="AI151" i="53"/>
  <c r="M144" i="53"/>
  <c r="M160" i="53" s="1"/>
  <c r="M166" i="53" s="1"/>
  <c r="AJ36" i="53"/>
  <c r="AK36" i="53" s="1"/>
  <c r="X159" i="53"/>
  <c r="AJ156" i="53"/>
  <c r="AA151" i="53"/>
  <c r="AJ11" i="53"/>
  <c r="AK11" i="53" s="1"/>
  <c r="AJ150" i="53"/>
  <c r="AK150" i="53" s="1"/>
  <c r="AJ158" i="53"/>
  <c r="AK158" i="53" s="1"/>
  <c r="AJ165" i="53"/>
  <c r="AK165" i="53" s="1"/>
  <c r="R151" i="53"/>
  <c r="S151" i="53" s="1"/>
  <c r="S149" i="53"/>
  <c r="AJ164" i="53"/>
  <c r="AK164" i="53" s="1"/>
  <c r="AJ149" i="53"/>
  <c r="X151" i="53"/>
  <c r="AK149" i="53" l="1"/>
  <c r="AJ151" i="53"/>
  <c r="AK156" i="53"/>
  <c r="AJ159" i="53"/>
  <c r="I24" i="34" l="1"/>
  <c r="C24" i="34"/>
  <c r="C23" i="34"/>
  <c r="E23" i="34"/>
  <c r="E24" i="34"/>
  <c r="E17" i="34"/>
  <c r="E16" i="34"/>
  <c r="C17" i="34"/>
  <c r="C16" i="34"/>
  <c r="E11" i="34"/>
  <c r="E10" i="34"/>
  <c r="E9" i="34"/>
  <c r="E8" i="34"/>
  <c r="E7" i="34"/>
  <c r="C11" i="34"/>
  <c r="C10" i="34"/>
  <c r="C9" i="34"/>
  <c r="C8" i="34"/>
  <c r="C7" i="34"/>
  <c r="C6" i="34"/>
  <c r="B213" i="34"/>
  <c r="B183" i="34"/>
  <c r="B153" i="34"/>
  <c r="B123" i="34"/>
  <c r="B93" i="34"/>
  <c r="B63" i="34"/>
  <c r="B33" i="34"/>
  <c r="D19" i="15"/>
  <c r="C33" i="15" s="1"/>
  <c r="C19" i="15"/>
  <c r="C32" i="15" s="1"/>
  <c r="AJ165" i="52"/>
  <c r="AI165" i="52"/>
  <c r="AH165" i="52"/>
  <c r="AG165" i="52"/>
  <c r="AF165" i="52"/>
  <c r="AE165" i="52"/>
  <c r="AD165" i="52"/>
  <c r="AC165" i="52"/>
  <c r="AB165" i="52"/>
  <c r="AA165" i="52"/>
  <c r="Z165" i="52"/>
  <c r="Y165" i="52"/>
  <c r="X165" i="52"/>
  <c r="AJ164" i="52"/>
  <c r="AI164" i="52"/>
  <c r="AH164" i="52"/>
  <c r="AG164" i="52"/>
  <c r="AF164" i="52"/>
  <c r="AE164" i="52"/>
  <c r="AD164" i="52"/>
  <c r="AC164" i="52"/>
  <c r="AB164" i="52"/>
  <c r="AA164" i="52"/>
  <c r="Z164" i="52"/>
  <c r="Y164" i="52"/>
  <c r="X164" i="52"/>
  <c r="AJ158" i="52"/>
  <c r="AI158" i="52"/>
  <c r="AH158" i="52"/>
  <c r="AG158" i="52"/>
  <c r="AF158" i="52"/>
  <c r="AE158" i="52"/>
  <c r="AD158" i="52"/>
  <c r="AC158" i="52"/>
  <c r="AB158" i="52"/>
  <c r="AA158" i="52"/>
  <c r="Z158" i="52"/>
  <c r="Y158" i="52"/>
  <c r="X158" i="52"/>
  <c r="AJ157" i="52"/>
  <c r="AI157" i="52"/>
  <c r="AH157" i="52"/>
  <c r="AG157" i="52"/>
  <c r="AF157" i="52"/>
  <c r="AE157" i="52"/>
  <c r="AD157" i="52"/>
  <c r="AC157" i="52"/>
  <c r="AB157" i="52"/>
  <c r="AA157" i="52"/>
  <c r="Z157" i="52"/>
  <c r="Y157" i="52"/>
  <c r="X157" i="52"/>
  <c r="AJ156" i="52"/>
  <c r="AI156" i="52"/>
  <c r="AI159" i="52" s="1"/>
  <c r="AH156" i="52"/>
  <c r="AG156" i="52"/>
  <c r="AF156" i="52"/>
  <c r="AF159" i="52" s="1"/>
  <c r="AE156" i="52"/>
  <c r="AD156" i="52"/>
  <c r="AD159" i="52" s="1"/>
  <c r="AC156" i="52"/>
  <c r="AB156" i="52"/>
  <c r="AA156" i="52"/>
  <c r="AA159" i="52" s="1"/>
  <c r="Z156" i="52"/>
  <c r="Y156" i="52"/>
  <c r="X156" i="52"/>
  <c r="AJ150" i="52"/>
  <c r="AI150" i="52"/>
  <c r="AH150" i="52"/>
  <c r="AG150" i="52"/>
  <c r="AF150" i="52"/>
  <c r="AE150" i="52"/>
  <c r="AD150" i="52"/>
  <c r="AC150" i="52"/>
  <c r="AB150" i="52"/>
  <c r="AA150" i="52"/>
  <c r="Z150" i="52"/>
  <c r="Y150" i="52"/>
  <c r="X150" i="52"/>
  <c r="AJ36" i="52"/>
  <c r="AI36" i="52"/>
  <c r="AH36" i="52"/>
  <c r="AG36" i="52"/>
  <c r="AF36" i="52"/>
  <c r="AE36" i="52"/>
  <c r="AD36" i="52"/>
  <c r="AC36" i="52"/>
  <c r="AB36" i="52"/>
  <c r="AA36" i="52"/>
  <c r="Z36" i="52"/>
  <c r="Y36" i="52"/>
  <c r="X36" i="52"/>
  <c r="AJ11" i="52"/>
  <c r="AI11" i="52"/>
  <c r="AH11" i="52"/>
  <c r="AG11" i="52"/>
  <c r="AF11" i="52"/>
  <c r="AE11" i="52"/>
  <c r="AD11" i="52"/>
  <c r="AC11" i="52"/>
  <c r="AB11" i="52"/>
  <c r="AA11" i="52"/>
  <c r="Z11" i="52"/>
  <c r="Y11" i="52"/>
  <c r="X11" i="52"/>
  <c r="O165" i="52"/>
  <c r="R165" i="52" s="1"/>
  <c r="S165" i="52" s="1"/>
  <c r="O164" i="52"/>
  <c r="O158" i="52"/>
  <c r="O157" i="52"/>
  <c r="O156" i="52"/>
  <c r="O150" i="52"/>
  <c r="O36" i="52"/>
  <c r="O11" i="52"/>
  <c r="G165" i="52"/>
  <c r="F165" i="52"/>
  <c r="E165" i="52"/>
  <c r="G164" i="52"/>
  <c r="F164" i="52"/>
  <c r="E164" i="52"/>
  <c r="G158" i="52"/>
  <c r="F158" i="52"/>
  <c r="E158" i="52"/>
  <c r="G157" i="52"/>
  <c r="F157" i="52"/>
  <c r="E157" i="52"/>
  <c r="G156" i="52"/>
  <c r="G159" i="52" s="1"/>
  <c r="F156" i="52"/>
  <c r="E156" i="52"/>
  <c r="G155" i="52"/>
  <c r="F155" i="52"/>
  <c r="F159" i="52" s="1"/>
  <c r="E155" i="52"/>
  <c r="E159" i="52" s="1"/>
  <c r="G150" i="52"/>
  <c r="F150" i="52"/>
  <c r="E150" i="52"/>
  <c r="G149" i="52"/>
  <c r="F149" i="52"/>
  <c r="E149" i="52"/>
  <c r="G148" i="52"/>
  <c r="F148" i="52"/>
  <c r="E148" i="52"/>
  <c r="G140" i="52"/>
  <c r="F140" i="52"/>
  <c r="E140" i="52"/>
  <c r="E141" i="52" s="1"/>
  <c r="G139" i="52"/>
  <c r="F139" i="52"/>
  <c r="E139" i="52"/>
  <c r="G137" i="52"/>
  <c r="F137" i="52"/>
  <c r="E137" i="52"/>
  <c r="G135" i="52"/>
  <c r="F135" i="52"/>
  <c r="E135" i="52"/>
  <c r="G134" i="52"/>
  <c r="F134" i="52"/>
  <c r="E134" i="52"/>
  <c r="G133" i="52"/>
  <c r="F133" i="52"/>
  <c r="E133" i="52"/>
  <c r="G132" i="52"/>
  <c r="F132" i="52"/>
  <c r="E132" i="52"/>
  <c r="G131" i="52"/>
  <c r="F131" i="52"/>
  <c r="E131" i="52"/>
  <c r="G130" i="52"/>
  <c r="F130" i="52"/>
  <c r="E130" i="52"/>
  <c r="G129" i="52"/>
  <c r="F129" i="52"/>
  <c r="E129" i="52"/>
  <c r="G126" i="52"/>
  <c r="F126" i="52"/>
  <c r="E126" i="52"/>
  <c r="G125" i="52"/>
  <c r="F125" i="52"/>
  <c r="E125" i="52"/>
  <c r="G124" i="52"/>
  <c r="F124" i="52"/>
  <c r="E124" i="52"/>
  <c r="G123" i="52"/>
  <c r="F123" i="52"/>
  <c r="E123" i="52"/>
  <c r="G122" i="52"/>
  <c r="F122" i="52"/>
  <c r="E122" i="52"/>
  <c r="G121" i="52"/>
  <c r="F121" i="52"/>
  <c r="E121" i="52"/>
  <c r="G120" i="52"/>
  <c r="F120" i="52"/>
  <c r="E120" i="52"/>
  <c r="G117" i="52"/>
  <c r="F117" i="52"/>
  <c r="E117" i="52"/>
  <c r="G116" i="52"/>
  <c r="F116" i="52"/>
  <c r="E116" i="52"/>
  <c r="G114" i="52"/>
  <c r="G115" i="52" s="1"/>
  <c r="F114" i="52"/>
  <c r="E114" i="52"/>
  <c r="E115" i="52" s="1"/>
  <c r="E118" i="52" s="1"/>
  <c r="G113" i="52"/>
  <c r="F113" i="52"/>
  <c r="E113" i="52"/>
  <c r="G112" i="52"/>
  <c r="F112" i="52"/>
  <c r="E112" i="52"/>
  <c r="G111" i="52"/>
  <c r="F111" i="52"/>
  <c r="E111" i="52"/>
  <c r="G110" i="52"/>
  <c r="F110" i="52"/>
  <c r="E110" i="52"/>
  <c r="G109" i="52"/>
  <c r="F109" i="52"/>
  <c r="E109" i="52"/>
  <c r="G108" i="52"/>
  <c r="F108" i="52"/>
  <c r="E108" i="52"/>
  <c r="G107" i="52"/>
  <c r="F107" i="52"/>
  <c r="E107" i="52"/>
  <c r="G106" i="52"/>
  <c r="F106" i="52"/>
  <c r="E106" i="52"/>
  <c r="G105" i="52"/>
  <c r="F105" i="52"/>
  <c r="E105" i="52"/>
  <c r="G102" i="52"/>
  <c r="F102" i="52"/>
  <c r="E102" i="52"/>
  <c r="G101" i="52"/>
  <c r="F101" i="52"/>
  <c r="E101" i="52"/>
  <c r="G100" i="52"/>
  <c r="F100" i="52"/>
  <c r="E100" i="52"/>
  <c r="G99" i="52"/>
  <c r="F99" i="52"/>
  <c r="E99" i="52"/>
  <c r="G98" i="52"/>
  <c r="F98" i="52"/>
  <c r="E98" i="52"/>
  <c r="G97" i="52"/>
  <c r="F97" i="52"/>
  <c r="E97" i="52"/>
  <c r="G96" i="52"/>
  <c r="F96" i="52"/>
  <c r="E96" i="52"/>
  <c r="G95" i="52"/>
  <c r="F95" i="52"/>
  <c r="E95" i="52"/>
  <c r="G94" i="52"/>
  <c r="F94" i="52"/>
  <c r="E94" i="52"/>
  <c r="G93" i="52"/>
  <c r="F93" i="52"/>
  <c r="F103" i="52" s="1"/>
  <c r="E93" i="52"/>
  <c r="E103" i="52" s="1"/>
  <c r="G92" i="52"/>
  <c r="F92" i="52"/>
  <c r="E92" i="52"/>
  <c r="G89" i="52"/>
  <c r="F89" i="52"/>
  <c r="E89" i="52"/>
  <c r="G88" i="52"/>
  <c r="F88" i="52"/>
  <c r="E88" i="52"/>
  <c r="G87" i="52"/>
  <c r="F87" i="52"/>
  <c r="E87" i="52"/>
  <c r="G86" i="52"/>
  <c r="F86" i="52"/>
  <c r="E86" i="52"/>
  <c r="G85" i="52"/>
  <c r="F85" i="52"/>
  <c r="E85" i="52"/>
  <c r="G83" i="52"/>
  <c r="F83" i="52"/>
  <c r="E83" i="52"/>
  <c r="G82" i="52"/>
  <c r="F82" i="52"/>
  <c r="E82" i="52"/>
  <c r="G81" i="52"/>
  <c r="F81" i="52"/>
  <c r="E81" i="52"/>
  <c r="G80" i="52"/>
  <c r="F80" i="52"/>
  <c r="E80" i="52"/>
  <c r="G76" i="52"/>
  <c r="F76" i="52"/>
  <c r="E76" i="52"/>
  <c r="F75" i="52"/>
  <c r="E75" i="52"/>
  <c r="E78" i="52" s="1"/>
  <c r="G66" i="52"/>
  <c r="F66" i="52"/>
  <c r="E66" i="52"/>
  <c r="G65" i="52"/>
  <c r="F65" i="52"/>
  <c r="F67" i="52" s="1"/>
  <c r="E65" i="52"/>
  <c r="G63" i="52"/>
  <c r="F63" i="52"/>
  <c r="E63" i="52"/>
  <c r="G62" i="52"/>
  <c r="G64" i="52" s="1"/>
  <c r="F62" i="52"/>
  <c r="F64" i="52" s="1"/>
  <c r="E62" i="52"/>
  <c r="E64" i="52" s="1"/>
  <c r="G60" i="52"/>
  <c r="G61" i="52" s="1"/>
  <c r="F60" i="52"/>
  <c r="E60" i="52"/>
  <c r="E61" i="52" s="1"/>
  <c r="G59" i="52"/>
  <c r="F59" i="52"/>
  <c r="F61" i="52" s="1"/>
  <c r="E59" i="52"/>
  <c r="G58" i="52"/>
  <c r="F58" i="52"/>
  <c r="E58" i="52"/>
  <c r="G56" i="52"/>
  <c r="G57" i="52" s="1"/>
  <c r="F56" i="52"/>
  <c r="E56" i="52"/>
  <c r="E57" i="52" s="1"/>
  <c r="G55" i="52"/>
  <c r="F55" i="52"/>
  <c r="F57" i="52" s="1"/>
  <c r="E55" i="52"/>
  <c r="G53" i="52"/>
  <c r="G54" i="52" s="1"/>
  <c r="F53" i="52"/>
  <c r="E53" i="52"/>
  <c r="E54" i="52" s="1"/>
  <c r="G52" i="52"/>
  <c r="F52" i="52"/>
  <c r="E52" i="52"/>
  <c r="G49" i="52"/>
  <c r="F49" i="52"/>
  <c r="E49" i="52"/>
  <c r="G48" i="52"/>
  <c r="F48" i="52"/>
  <c r="E48" i="52"/>
  <c r="G47" i="52"/>
  <c r="F47" i="52"/>
  <c r="E47" i="52"/>
  <c r="G46" i="52"/>
  <c r="F46" i="52"/>
  <c r="F50" i="52" s="1"/>
  <c r="E46" i="52"/>
  <c r="G42" i="52"/>
  <c r="F42" i="52"/>
  <c r="E42" i="52"/>
  <c r="G41" i="52"/>
  <c r="F41" i="52"/>
  <c r="E41" i="52"/>
  <c r="G40" i="52"/>
  <c r="F40" i="52"/>
  <c r="E40" i="52"/>
  <c r="G37" i="52"/>
  <c r="F37" i="52"/>
  <c r="E37" i="52"/>
  <c r="G36" i="52"/>
  <c r="F36" i="52"/>
  <c r="E36" i="52"/>
  <c r="G35" i="52"/>
  <c r="F35" i="52"/>
  <c r="E35" i="52"/>
  <c r="G34" i="52"/>
  <c r="F34" i="52"/>
  <c r="E34" i="52"/>
  <c r="G33" i="52"/>
  <c r="F33" i="52"/>
  <c r="E33" i="52"/>
  <c r="G30" i="52"/>
  <c r="F30" i="52"/>
  <c r="E30" i="52"/>
  <c r="G29" i="52"/>
  <c r="F29" i="52"/>
  <c r="E29" i="52"/>
  <c r="G28" i="52"/>
  <c r="F28" i="52"/>
  <c r="E28" i="52"/>
  <c r="G27" i="52"/>
  <c r="G31" i="52" s="1"/>
  <c r="F27" i="52"/>
  <c r="F31" i="52" s="1"/>
  <c r="E27" i="52"/>
  <c r="G24" i="52"/>
  <c r="F24" i="52"/>
  <c r="E24" i="52"/>
  <c r="G23" i="52"/>
  <c r="F23" i="52"/>
  <c r="E23" i="52"/>
  <c r="G22" i="52"/>
  <c r="F22" i="52"/>
  <c r="E22" i="52"/>
  <c r="G21" i="52"/>
  <c r="F21" i="52"/>
  <c r="E21" i="52"/>
  <c r="G20" i="52"/>
  <c r="F20" i="52"/>
  <c r="E20" i="52"/>
  <c r="G19" i="52"/>
  <c r="F19" i="52"/>
  <c r="E19" i="52"/>
  <c r="G16" i="52"/>
  <c r="F16" i="52"/>
  <c r="E16" i="52"/>
  <c r="G15" i="52"/>
  <c r="F15" i="52"/>
  <c r="E15" i="52"/>
  <c r="G12" i="52"/>
  <c r="F12" i="52"/>
  <c r="E12" i="52"/>
  <c r="G11" i="52"/>
  <c r="F11" i="52"/>
  <c r="F17" i="52" s="1"/>
  <c r="E11" i="52"/>
  <c r="G10" i="52"/>
  <c r="F10" i="52"/>
  <c r="E10" i="52"/>
  <c r="G8" i="52"/>
  <c r="F8" i="52"/>
  <c r="E8" i="52"/>
  <c r="F7" i="52"/>
  <c r="E7" i="52"/>
  <c r="AK165" i="52"/>
  <c r="AK164" i="52"/>
  <c r="AH159" i="52"/>
  <c r="AG159" i="52"/>
  <c r="Z159" i="52"/>
  <c r="Y159" i="52"/>
  <c r="AK158" i="52"/>
  <c r="R158" i="52"/>
  <c r="S158" i="52" s="1"/>
  <c r="AK157" i="52"/>
  <c r="AK156" i="52"/>
  <c r="AE159" i="52"/>
  <c r="AC159" i="52"/>
  <c r="AB159" i="52"/>
  <c r="X159" i="52"/>
  <c r="E151" i="52"/>
  <c r="R150" i="52"/>
  <c r="S150" i="52" s="1"/>
  <c r="G151" i="52"/>
  <c r="F151" i="52"/>
  <c r="G141" i="52"/>
  <c r="F141" i="52"/>
  <c r="G128" i="52"/>
  <c r="F128" i="52"/>
  <c r="E128" i="52"/>
  <c r="F115" i="52"/>
  <c r="F118" i="52" s="1"/>
  <c r="G103" i="52"/>
  <c r="G84" i="52"/>
  <c r="F84" i="52"/>
  <c r="E84" i="52"/>
  <c r="F78" i="52"/>
  <c r="E67" i="52"/>
  <c r="G67" i="52"/>
  <c r="F54" i="52"/>
  <c r="G50" i="52"/>
  <c r="E50" i="52"/>
  <c r="R36" i="52"/>
  <c r="S36" i="52" s="1"/>
  <c r="E44" i="52"/>
  <c r="E31" i="52"/>
  <c r="F25" i="52"/>
  <c r="E25" i="52"/>
  <c r="G25" i="52"/>
  <c r="AK11" i="52"/>
  <c r="S5" i="52"/>
  <c r="R5" i="52"/>
  <c r="O5" i="52"/>
  <c r="F5" i="52"/>
  <c r="E5" i="52"/>
  <c r="E4" i="52"/>
  <c r="A3" i="52"/>
  <c r="A2" i="52"/>
  <c r="W1" i="52"/>
  <c r="A1" i="52"/>
  <c r="AJ165" i="51"/>
  <c r="AI165" i="51"/>
  <c r="AH165" i="51"/>
  <c r="AG165" i="51"/>
  <c r="AF165" i="51"/>
  <c r="AE165" i="51"/>
  <c r="AD165" i="51"/>
  <c r="AC165" i="51"/>
  <c r="AB165" i="51"/>
  <c r="AA165" i="51"/>
  <c r="Z165" i="51"/>
  <c r="Y165" i="51"/>
  <c r="X165" i="51"/>
  <c r="AJ164" i="51"/>
  <c r="AI164" i="51"/>
  <c r="AH164" i="51"/>
  <c r="AG164" i="51"/>
  <c r="AF164" i="51"/>
  <c r="AE164" i="51"/>
  <c r="AD164" i="51"/>
  <c r="AC164" i="51"/>
  <c r="AB164" i="51"/>
  <c r="AA164" i="51"/>
  <c r="Z164" i="51"/>
  <c r="Y164" i="51"/>
  <c r="X164" i="51"/>
  <c r="AJ156" i="51"/>
  <c r="AI156" i="51"/>
  <c r="AH156" i="51"/>
  <c r="AG156" i="51"/>
  <c r="AF156" i="51"/>
  <c r="AE156" i="51"/>
  <c r="AD156" i="51"/>
  <c r="AC156" i="51"/>
  <c r="AB156" i="51"/>
  <c r="AA156" i="51"/>
  <c r="Z156" i="51"/>
  <c r="Y156" i="51"/>
  <c r="X156" i="51"/>
  <c r="AJ158" i="51"/>
  <c r="AI158" i="51"/>
  <c r="AH158" i="51"/>
  <c r="AG158" i="51"/>
  <c r="AF158" i="51"/>
  <c r="AE158" i="51"/>
  <c r="AD158" i="51"/>
  <c r="AC158" i="51"/>
  <c r="AB158" i="51"/>
  <c r="AA158" i="51"/>
  <c r="Z158" i="51"/>
  <c r="Y158" i="51"/>
  <c r="X158" i="51"/>
  <c r="AJ157" i="51"/>
  <c r="AI157" i="51"/>
  <c r="AH157" i="51"/>
  <c r="AG157" i="51"/>
  <c r="AF157" i="51"/>
  <c r="AE157" i="51"/>
  <c r="AD157" i="51"/>
  <c r="AC157" i="51"/>
  <c r="AB157" i="51"/>
  <c r="AA157" i="51"/>
  <c r="Z157" i="51"/>
  <c r="Y157" i="51"/>
  <c r="X157" i="51"/>
  <c r="AJ150" i="51"/>
  <c r="AI150" i="51"/>
  <c r="AH150" i="51"/>
  <c r="AG150" i="51"/>
  <c r="AF150" i="51"/>
  <c r="AE150" i="51"/>
  <c r="AD150" i="51"/>
  <c r="AC150" i="51"/>
  <c r="AB150" i="51"/>
  <c r="AA150" i="51"/>
  <c r="Z150" i="51"/>
  <c r="Y150" i="51"/>
  <c r="X150" i="51"/>
  <c r="E19" i="15" l="1"/>
  <c r="R156" i="52"/>
  <c r="R159" i="52" s="1"/>
  <c r="S159" i="52" s="1"/>
  <c r="AK150" i="52"/>
  <c r="AK36" i="52"/>
  <c r="R164" i="52"/>
  <c r="S164" i="52" s="1"/>
  <c r="R157" i="52"/>
  <c r="S157" i="52" s="1"/>
  <c r="E142" i="52"/>
  <c r="G68" i="52"/>
  <c r="E68" i="52"/>
  <c r="G44" i="52"/>
  <c r="F44" i="52"/>
  <c r="R11" i="52"/>
  <c r="S11" i="52" s="1"/>
  <c r="E17" i="52"/>
  <c r="F142" i="52"/>
  <c r="C18" i="34" s="1"/>
  <c r="G142" i="52"/>
  <c r="E18" i="34" s="1"/>
  <c r="F68" i="52"/>
  <c r="F70" i="52" s="1"/>
  <c r="G118" i="52"/>
  <c r="S156" i="52"/>
  <c r="O159" i="52"/>
  <c r="AJ159" i="52"/>
  <c r="E70" i="52" l="1"/>
  <c r="O165" i="51" l="1"/>
  <c r="O164" i="51"/>
  <c r="O158" i="51"/>
  <c r="R158" i="51" s="1"/>
  <c r="S158" i="51" s="1"/>
  <c r="O157" i="51"/>
  <c r="O156" i="51"/>
  <c r="O150" i="51"/>
  <c r="G165" i="51"/>
  <c r="F165" i="51"/>
  <c r="E165" i="51"/>
  <c r="G164" i="51"/>
  <c r="F164" i="51"/>
  <c r="E164" i="51"/>
  <c r="G158" i="51"/>
  <c r="F158" i="51"/>
  <c r="E158" i="51"/>
  <c r="G157" i="51"/>
  <c r="F157" i="51"/>
  <c r="E157" i="51"/>
  <c r="G156" i="51"/>
  <c r="F156" i="51"/>
  <c r="E156" i="51"/>
  <c r="G155" i="51"/>
  <c r="G159" i="51" s="1"/>
  <c r="F155" i="51"/>
  <c r="E155" i="51"/>
  <c r="E159" i="51" s="1"/>
  <c r="G148" i="51"/>
  <c r="F148" i="51"/>
  <c r="E148" i="51"/>
  <c r="G150" i="51"/>
  <c r="F150" i="51"/>
  <c r="E150" i="51"/>
  <c r="G149" i="51"/>
  <c r="F149" i="51"/>
  <c r="E149" i="51"/>
  <c r="G140" i="51"/>
  <c r="F140" i="51"/>
  <c r="F141" i="51" s="1"/>
  <c r="E140" i="51"/>
  <c r="G139" i="51"/>
  <c r="G141" i="51" s="1"/>
  <c r="F139" i="51"/>
  <c r="E139" i="51"/>
  <c r="G137" i="51"/>
  <c r="F137" i="51"/>
  <c r="E137" i="51"/>
  <c r="G135" i="51"/>
  <c r="F135" i="51"/>
  <c r="E135" i="51"/>
  <c r="G134" i="51"/>
  <c r="F134" i="51"/>
  <c r="E134" i="51"/>
  <c r="G133" i="51"/>
  <c r="F133" i="51"/>
  <c r="E133" i="51"/>
  <c r="G132" i="51"/>
  <c r="F132" i="51"/>
  <c r="E132" i="51"/>
  <c r="G131" i="51"/>
  <c r="F131" i="51"/>
  <c r="E131" i="51"/>
  <c r="G130" i="51"/>
  <c r="F130" i="51"/>
  <c r="E130" i="51"/>
  <c r="G129" i="51"/>
  <c r="F129" i="51"/>
  <c r="E129" i="51"/>
  <c r="G126" i="51"/>
  <c r="G128" i="51" s="1"/>
  <c r="F126" i="51"/>
  <c r="F128" i="51" s="1"/>
  <c r="E126" i="51"/>
  <c r="E128" i="51" s="1"/>
  <c r="G125" i="51"/>
  <c r="F125" i="51"/>
  <c r="E125" i="51"/>
  <c r="G124" i="51"/>
  <c r="F124" i="51"/>
  <c r="E124" i="51"/>
  <c r="G123" i="51"/>
  <c r="F123" i="51"/>
  <c r="E123" i="51"/>
  <c r="G122" i="51"/>
  <c r="F122" i="51"/>
  <c r="E122" i="51"/>
  <c r="G121" i="51"/>
  <c r="F121" i="51"/>
  <c r="E121" i="51"/>
  <c r="G120" i="51"/>
  <c r="F120" i="51"/>
  <c r="E120" i="51"/>
  <c r="G117" i="51"/>
  <c r="F117" i="51"/>
  <c r="E117" i="51"/>
  <c r="G116" i="51"/>
  <c r="F116" i="51"/>
  <c r="E116" i="51"/>
  <c r="G114" i="51"/>
  <c r="F114" i="51"/>
  <c r="E114" i="51"/>
  <c r="G113" i="51"/>
  <c r="G115" i="51" s="1"/>
  <c r="F113" i="51"/>
  <c r="F115" i="51" s="1"/>
  <c r="E113" i="51"/>
  <c r="E115" i="51" s="1"/>
  <c r="G112" i="51"/>
  <c r="F112" i="51"/>
  <c r="E112" i="51"/>
  <c r="G111" i="51"/>
  <c r="F111" i="51"/>
  <c r="E111" i="51"/>
  <c r="G110" i="51"/>
  <c r="F110" i="51"/>
  <c r="E110" i="51"/>
  <c r="G109" i="51"/>
  <c r="F109" i="51"/>
  <c r="E109" i="51"/>
  <c r="G108" i="51"/>
  <c r="F108" i="51"/>
  <c r="E108" i="51"/>
  <c r="G107" i="51"/>
  <c r="F107" i="51"/>
  <c r="E107" i="51"/>
  <c r="G106" i="51"/>
  <c r="F106" i="51"/>
  <c r="E106" i="51"/>
  <c r="G105" i="51"/>
  <c r="G118" i="51" s="1"/>
  <c r="F105" i="51"/>
  <c r="F118" i="51" s="1"/>
  <c r="E105" i="51"/>
  <c r="E118" i="51" s="1"/>
  <c r="G102" i="51"/>
  <c r="F102" i="51"/>
  <c r="E102" i="51"/>
  <c r="G101" i="51"/>
  <c r="F101" i="51"/>
  <c r="E101" i="51"/>
  <c r="G100" i="51"/>
  <c r="F100" i="51"/>
  <c r="E100" i="51"/>
  <c r="G99" i="51"/>
  <c r="F99" i="51"/>
  <c r="E99" i="51"/>
  <c r="G98" i="51"/>
  <c r="F98" i="51"/>
  <c r="E98" i="51"/>
  <c r="G97" i="51"/>
  <c r="F97" i="51"/>
  <c r="E97" i="51"/>
  <c r="G96" i="51"/>
  <c r="F96" i="51"/>
  <c r="E96" i="51"/>
  <c r="G95" i="51"/>
  <c r="F95" i="51"/>
  <c r="E95" i="51"/>
  <c r="G94" i="51"/>
  <c r="F94" i="51"/>
  <c r="E94" i="51"/>
  <c r="G93" i="51"/>
  <c r="F93" i="51"/>
  <c r="E93" i="51"/>
  <c r="G92" i="51"/>
  <c r="G103" i="51" s="1"/>
  <c r="F92" i="51"/>
  <c r="F103" i="51" s="1"/>
  <c r="E92" i="51"/>
  <c r="G89" i="51"/>
  <c r="F89" i="51"/>
  <c r="E89" i="51"/>
  <c r="G88" i="51"/>
  <c r="F88" i="51"/>
  <c r="E88" i="51"/>
  <c r="G87" i="51"/>
  <c r="F87" i="51"/>
  <c r="E87" i="51"/>
  <c r="G86" i="51"/>
  <c r="F86" i="51"/>
  <c r="E86" i="51"/>
  <c r="G85" i="51"/>
  <c r="F85" i="51"/>
  <c r="E85" i="51"/>
  <c r="G83" i="51"/>
  <c r="F83" i="51"/>
  <c r="E83" i="51"/>
  <c r="G82" i="51"/>
  <c r="F82" i="51"/>
  <c r="E82" i="51"/>
  <c r="G81" i="51"/>
  <c r="G84" i="51" s="1"/>
  <c r="F81" i="51"/>
  <c r="F84" i="51" s="1"/>
  <c r="E81" i="51"/>
  <c r="G80" i="51"/>
  <c r="F80" i="51"/>
  <c r="E80" i="51"/>
  <c r="G79" i="51"/>
  <c r="G79" i="52" s="1"/>
  <c r="F79" i="51"/>
  <c r="F79" i="52" s="1"/>
  <c r="F90" i="52" s="1"/>
  <c r="E79" i="51"/>
  <c r="E79" i="52" s="1"/>
  <c r="E90" i="52" s="1"/>
  <c r="E143" i="52" s="1"/>
  <c r="E144" i="52" s="1"/>
  <c r="E160" i="52" s="1"/>
  <c r="E166" i="52" s="1"/>
  <c r="G76" i="51"/>
  <c r="F76" i="51"/>
  <c r="E76" i="51"/>
  <c r="G75" i="51"/>
  <c r="F75" i="51"/>
  <c r="F78" i="51" s="1"/>
  <c r="E75" i="51"/>
  <c r="O36" i="51"/>
  <c r="O11" i="51"/>
  <c r="R11" i="51" s="1"/>
  <c r="S11" i="51" s="1"/>
  <c r="AJ36" i="51"/>
  <c r="AI36" i="51"/>
  <c r="AH36" i="51"/>
  <c r="AG36" i="51"/>
  <c r="AF36" i="51"/>
  <c r="AE36" i="51"/>
  <c r="AD36" i="51"/>
  <c r="AC36" i="51"/>
  <c r="AB36" i="51"/>
  <c r="AA36" i="51"/>
  <c r="Z36" i="51"/>
  <c r="Y36" i="51"/>
  <c r="X36" i="51"/>
  <c r="AJ11" i="51"/>
  <c r="AI11" i="51"/>
  <c r="AH11" i="51"/>
  <c r="AG11" i="51"/>
  <c r="AF11" i="51"/>
  <c r="AE11" i="51"/>
  <c r="AD11" i="51"/>
  <c r="AC11" i="51"/>
  <c r="AB11" i="51"/>
  <c r="AA11" i="51"/>
  <c r="Z11" i="51"/>
  <c r="Y11" i="51"/>
  <c r="X11" i="51"/>
  <c r="G66" i="51"/>
  <c r="F66" i="51"/>
  <c r="E66" i="51"/>
  <c r="G65" i="51"/>
  <c r="G67" i="51" s="1"/>
  <c r="F65" i="51"/>
  <c r="F67" i="51" s="1"/>
  <c r="E65" i="51"/>
  <c r="E67" i="51" s="1"/>
  <c r="G63" i="51"/>
  <c r="F63" i="51"/>
  <c r="E63" i="51"/>
  <c r="G62" i="51"/>
  <c r="G64" i="51" s="1"/>
  <c r="F62" i="51"/>
  <c r="F64" i="51" s="1"/>
  <c r="E62" i="51"/>
  <c r="E64" i="51" s="1"/>
  <c r="G60" i="51"/>
  <c r="F60" i="51"/>
  <c r="E60" i="51"/>
  <c r="G59" i="51"/>
  <c r="G61" i="51" s="1"/>
  <c r="F59" i="51"/>
  <c r="F61" i="51" s="1"/>
  <c r="E59" i="51"/>
  <c r="E61" i="51" s="1"/>
  <c r="G58" i="51"/>
  <c r="F58" i="51"/>
  <c r="E58" i="51"/>
  <c r="G56" i="51"/>
  <c r="F56" i="51"/>
  <c r="E56" i="51"/>
  <c r="G55" i="51"/>
  <c r="F55" i="51"/>
  <c r="E55" i="51"/>
  <c r="G53" i="51"/>
  <c r="F53" i="51"/>
  <c r="E53" i="51"/>
  <c r="G52" i="51"/>
  <c r="F52" i="51"/>
  <c r="E52" i="51"/>
  <c r="E54" i="51" s="1"/>
  <c r="G49" i="51"/>
  <c r="F49" i="51"/>
  <c r="E49" i="51"/>
  <c r="G48" i="51"/>
  <c r="F48" i="51"/>
  <c r="E48" i="51"/>
  <c r="G47" i="51"/>
  <c r="F47" i="51"/>
  <c r="E47" i="51"/>
  <c r="G46" i="51"/>
  <c r="G50" i="51" s="1"/>
  <c r="F46" i="51"/>
  <c r="F50" i="51" s="1"/>
  <c r="E46" i="51"/>
  <c r="E50" i="51" s="1"/>
  <c r="G42" i="51"/>
  <c r="F42" i="51"/>
  <c r="E42" i="51"/>
  <c r="G41" i="51"/>
  <c r="F41" i="51"/>
  <c r="E41" i="51"/>
  <c r="G40" i="51"/>
  <c r="F40" i="51"/>
  <c r="E40" i="51"/>
  <c r="G37" i="51"/>
  <c r="F37" i="51"/>
  <c r="E37" i="51"/>
  <c r="G36" i="51"/>
  <c r="F36" i="51"/>
  <c r="E36" i="51"/>
  <c r="G35" i="51"/>
  <c r="F35" i="51"/>
  <c r="E35" i="51"/>
  <c r="G34" i="51"/>
  <c r="F34" i="51"/>
  <c r="E34" i="51"/>
  <c r="G33" i="51"/>
  <c r="G44" i="51" s="1"/>
  <c r="F33" i="51"/>
  <c r="F44" i="51" s="1"/>
  <c r="E33" i="51"/>
  <c r="E44" i="51" s="1"/>
  <c r="G30" i="51"/>
  <c r="F30" i="51"/>
  <c r="E30" i="51"/>
  <c r="G29" i="51"/>
  <c r="F29" i="51"/>
  <c r="E29" i="51"/>
  <c r="G28" i="51"/>
  <c r="F28" i="51"/>
  <c r="E28" i="51"/>
  <c r="G27" i="51"/>
  <c r="G31" i="51" s="1"/>
  <c r="F27" i="51"/>
  <c r="F31" i="51" s="1"/>
  <c r="E27" i="51"/>
  <c r="E31" i="51" s="1"/>
  <c r="G24" i="51"/>
  <c r="F24" i="51"/>
  <c r="E24" i="51"/>
  <c r="G23" i="51"/>
  <c r="F23" i="51"/>
  <c r="E23" i="51"/>
  <c r="G22" i="51"/>
  <c r="F22" i="51"/>
  <c r="E22" i="51"/>
  <c r="G21" i="51"/>
  <c r="F21" i="51"/>
  <c r="E21" i="51"/>
  <c r="G20" i="51"/>
  <c r="F20" i="51"/>
  <c r="E20" i="51"/>
  <c r="G19" i="51"/>
  <c r="G25" i="51" s="1"/>
  <c r="F19" i="51"/>
  <c r="F25" i="51" s="1"/>
  <c r="E19" i="51"/>
  <c r="E25" i="51" s="1"/>
  <c r="G16" i="51"/>
  <c r="F16" i="51"/>
  <c r="E16" i="51"/>
  <c r="G15" i="51"/>
  <c r="F15" i="51"/>
  <c r="E15" i="51"/>
  <c r="G12" i="51"/>
  <c r="F12" i="51"/>
  <c r="E12" i="51"/>
  <c r="G11" i="51"/>
  <c r="F11" i="51"/>
  <c r="E11" i="51"/>
  <c r="G10" i="51"/>
  <c r="F10" i="51"/>
  <c r="E10" i="51"/>
  <c r="G8" i="51"/>
  <c r="F8" i="51"/>
  <c r="E8" i="51"/>
  <c r="G7" i="51"/>
  <c r="G7" i="52" s="1"/>
  <c r="G17" i="52" s="1"/>
  <c r="F7" i="51"/>
  <c r="E7" i="51"/>
  <c r="AI159" i="51"/>
  <c r="S5" i="51"/>
  <c r="R5" i="51"/>
  <c r="O5" i="51"/>
  <c r="F5" i="51"/>
  <c r="E5" i="51"/>
  <c r="E4" i="51"/>
  <c r="A3" i="51"/>
  <c r="A2" i="51"/>
  <c r="W1" i="51"/>
  <c r="A1" i="51"/>
  <c r="AF165" i="49"/>
  <c r="AE165" i="49"/>
  <c r="X165" i="49"/>
  <c r="T165" i="49"/>
  <c r="O165" i="49"/>
  <c r="AD165" i="49" s="1"/>
  <c r="AE164" i="49"/>
  <c r="AC164" i="49"/>
  <c r="AB164" i="49"/>
  <c r="T164" i="49"/>
  <c r="R164" i="49"/>
  <c r="S164" i="49" s="1"/>
  <c r="O164" i="49"/>
  <c r="AI164" i="49" s="1"/>
  <c r="M159" i="49"/>
  <c r="L159" i="49"/>
  <c r="G159" i="49"/>
  <c r="F159" i="49"/>
  <c r="E159" i="49"/>
  <c r="O158" i="49"/>
  <c r="AF157" i="49"/>
  <c r="AE157" i="49"/>
  <c r="X157" i="49"/>
  <c r="T157" i="49"/>
  <c r="O157" i="49"/>
  <c r="AD157" i="49" s="1"/>
  <c r="AE156" i="49"/>
  <c r="AE159" i="49" s="1"/>
  <c r="AC156" i="49"/>
  <c r="AC159" i="49" s="1"/>
  <c r="AB156" i="49"/>
  <c r="AB159" i="49" s="1"/>
  <c r="T156" i="49"/>
  <c r="R156" i="49"/>
  <c r="O156" i="49"/>
  <c r="AI156" i="49" s="1"/>
  <c r="AI159" i="49" s="1"/>
  <c r="M151" i="49"/>
  <c r="L151" i="49"/>
  <c r="G151" i="49"/>
  <c r="F151" i="49"/>
  <c r="E151" i="49"/>
  <c r="Y150" i="49"/>
  <c r="O150" i="49"/>
  <c r="O149" i="49"/>
  <c r="E142" i="49"/>
  <c r="M141" i="49"/>
  <c r="L141" i="49"/>
  <c r="G141" i="49"/>
  <c r="F141" i="49"/>
  <c r="E141" i="49"/>
  <c r="I140" i="49"/>
  <c r="I139" i="49"/>
  <c r="I137" i="49"/>
  <c r="I135" i="49"/>
  <c r="I134" i="49"/>
  <c r="I133" i="49"/>
  <c r="I132" i="49"/>
  <c r="I131" i="49"/>
  <c r="I130" i="49"/>
  <c r="I129" i="49"/>
  <c r="M128" i="49"/>
  <c r="M142" i="49" s="1"/>
  <c r="L128" i="49"/>
  <c r="L142" i="49" s="1"/>
  <c r="G128" i="49"/>
  <c r="F128" i="49"/>
  <c r="F142" i="49" s="1"/>
  <c r="E128" i="49"/>
  <c r="I125" i="49"/>
  <c r="I124" i="49"/>
  <c r="I123" i="49"/>
  <c r="I122" i="49"/>
  <c r="I121" i="49"/>
  <c r="I120" i="49"/>
  <c r="M118" i="49"/>
  <c r="G118" i="49"/>
  <c r="F118" i="49"/>
  <c r="I117" i="49"/>
  <c r="I116" i="49"/>
  <c r="M115" i="49"/>
  <c r="L115" i="49"/>
  <c r="L118" i="49" s="1"/>
  <c r="G115" i="49"/>
  <c r="F115" i="49"/>
  <c r="E115" i="49"/>
  <c r="E118" i="49" s="1"/>
  <c r="I114" i="49"/>
  <c r="I113" i="49"/>
  <c r="I112" i="49"/>
  <c r="I111" i="49"/>
  <c r="I110" i="49"/>
  <c r="I109" i="49"/>
  <c r="I108" i="49"/>
  <c r="I107" i="49"/>
  <c r="I106" i="49"/>
  <c r="I105" i="49"/>
  <c r="M103" i="49"/>
  <c r="L103" i="49"/>
  <c r="G103" i="49"/>
  <c r="F103" i="49"/>
  <c r="E103" i="49"/>
  <c r="I102" i="49"/>
  <c r="I101" i="49"/>
  <c r="I100" i="49"/>
  <c r="I99" i="49"/>
  <c r="I98" i="49"/>
  <c r="I97" i="49"/>
  <c r="I96" i="49"/>
  <c r="I95" i="49"/>
  <c r="I94" i="49"/>
  <c r="I93" i="49"/>
  <c r="I92" i="49"/>
  <c r="M90" i="49"/>
  <c r="I89" i="49"/>
  <c r="I88" i="49"/>
  <c r="I87" i="49"/>
  <c r="I86" i="49"/>
  <c r="I85" i="49"/>
  <c r="M84" i="49"/>
  <c r="L84" i="49"/>
  <c r="G84" i="49"/>
  <c r="F84" i="49"/>
  <c r="F90" i="49" s="1"/>
  <c r="C255" i="34" s="1"/>
  <c r="C259" i="34" s="1"/>
  <c r="E84" i="49"/>
  <c r="I83" i="49"/>
  <c r="I82" i="49"/>
  <c r="I81" i="49"/>
  <c r="I80" i="49"/>
  <c r="M78" i="49"/>
  <c r="L78" i="49"/>
  <c r="G78" i="49"/>
  <c r="F78" i="49"/>
  <c r="E78" i="49"/>
  <c r="E90" i="49" s="1"/>
  <c r="I76" i="49"/>
  <c r="I75" i="49"/>
  <c r="M70" i="49"/>
  <c r="E68" i="49"/>
  <c r="M67" i="49"/>
  <c r="L67" i="49"/>
  <c r="G67" i="49"/>
  <c r="F67" i="49"/>
  <c r="E67" i="49"/>
  <c r="M64" i="49"/>
  <c r="L64" i="49"/>
  <c r="G64" i="49"/>
  <c r="F64" i="49"/>
  <c r="E64" i="49"/>
  <c r="M61" i="49"/>
  <c r="L61" i="49"/>
  <c r="G61" i="49"/>
  <c r="F61" i="49"/>
  <c r="E61" i="49"/>
  <c r="M57" i="49"/>
  <c r="L57" i="49"/>
  <c r="G57" i="49"/>
  <c r="F57" i="49"/>
  <c r="E57" i="49"/>
  <c r="M54" i="49"/>
  <c r="M68" i="49" s="1"/>
  <c r="L54" i="49"/>
  <c r="G54" i="49"/>
  <c r="F54" i="49"/>
  <c r="F68" i="49" s="1"/>
  <c r="E54" i="49"/>
  <c r="M50" i="49"/>
  <c r="L50" i="49"/>
  <c r="G50" i="49"/>
  <c r="F50" i="49"/>
  <c r="E50" i="49"/>
  <c r="W44" i="49"/>
  <c r="V44" i="49"/>
  <c r="U44" i="49"/>
  <c r="M44" i="49"/>
  <c r="L44" i="49"/>
  <c r="G44" i="49"/>
  <c r="F44" i="49"/>
  <c r="E44" i="49"/>
  <c r="AA36" i="49"/>
  <c r="O36" i="49"/>
  <c r="M31" i="49"/>
  <c r="L31" i="49"/>
  <c r="G31" i="49"/>
  <c r="F31" i="49"/>
  <c r="E31" i="49"/>
  <c r="M25" i="49"/>
  <c r="L25" i="49"/>
  <c r="G25" i="49"/>
  <c r="E247" i="34" s="1"/>
  <c r="F25" i="49"/>
  <c r="C247" i="34" s="1"/>
  <c r="E25" i="49"/>
  <c r="M17" i="49"/>
  <c r="L17" i="49"/>
  <c r="G17" i="49"/>
  <c r="E246" i="34" s="1"/>
  <c r="F17" i="49"/>
  <c r="C246" i="34" s="1"/>
  <c r="E17" i="49"/>
  <c r="AH11" i="49"/>
  <c r="AA11" i="49"/>
  <c r="O11" i="49"/>
  <c r="AI11" i="49" s="1"/>
  <c r="S5" i="49"/>
  <c r="R5" i="49"/>
  <c r="O5" i="49"/>
  <c r="F5" i="49"/>
  <c r="E5" i="49"/>
  <c r="E4" i="49"/>
  <c r="A3" i="49"/>
  <c r="A2" i="49"/>
  <c r="W1" i="49"/>
  <c r="A1" i="49"/>
  <c r="O165" i="48"/>
  <c r="AE164" i="48"/>
  <c r="AC164" i="48"/>
  <c r="AB164" i="48"/>
  <c r="T164" i="48"/>
  <c r="R164" i="48"/>
  <c r="S164" i="48" s="1"/>
  <c r="O164" i="48"/>
  <c r="AI164" i="48" s="1"/>
  <c r="M159" i="48"/>
  <c r="L159" i="48"/>
  <c r="G159" i="48"/>
  <c r="F159" i="48"/>
  <c r="E159" i="48"/>
  <c r="AI158" i="48"/>
  <c r="AC158" i="48"/>
  <c r="AA158" i="48"/>
  <c r="Z158" i="48"/>
  <c r="R158" i="48"/>
  <c r="S158" i="48" s="1"/>
  <c r="O158" i="48"/>
  <c r="AH158" i="48" s="1"/>
  <c r="AF157" i="48"/>
  <c r="AE157" i="48"/>
  <c r="Z157" i="48"/>
  <c r="X157" i="48"/>
  <c r="T157" i="48"/>
  <c r="O157" i="48"/>
  <c r="AH157" i="48" s="1"/>
  <c r="AE156" i="48"/>
  <c r="AE159" i="48" s="1"/>
  <c r="AC156" i="48"/>
  <c r="AC159" i="48" s="1"/>
  <c r="AB156" i="48"/>
  <c r="AB159" i="48" s="1"/>
  <c r="T156" i="48"/>
  <c r="R156" i="48"/>
  <c r="O156" i="48"/>
  <c r="AI156" i="48" s="1"/>
  <c r="AI159" i="48" s="1"/>
  <c r="M151" i="48"/>
  <c r="L151" i="48"/>
  <c r="G151" i="48"/>
  <c r="F151" i="48"/>
  <c r="E151" i="48"/>
  <c r="AH150" i="48"/>
  <c r="AG150" i="48"/>
  <c r="AB150" i="48"/>
  <c r="Z150" i="48"/>
  <c r="Y150" i="48"/>
  <c r="O150" i="48"/>
  <c r="O149" i="48"/>
  <c r="E142" i="48"/>
  <c r="M141" i="48"/>
  <c r="L141" i="48"/>
  <c r="G141" i="48"/>
  <c r="F141" i="48"/>
  <c r="E141" i="48"/>
  <c r="I140" i="48"/>
  <c r="I139" i="48"/>
  <c r="I137" i="48"/>
  <c r="I135" i="48"/>
  <c r="I134" i="48"/>
  <c r="I133" i="48"/>
  <c r="I132" i="48"/>
  <c r="I131" i="48"/>
  <c r="I130" i="48"/>
  <c r="I129" i="48"/>
  <c r="M128" i="48"/>
  <c r="M142" i="48" s="1"/>
  <c r="L128" i="48"/>
  <c r="G128" i="48"/>
  <c r="F128" i="48"/>
  <c r="F142" i="48" s="1"/>
  <c r="E128" i="48"/>
  <c r="I125" i="48"/>
  <c r="I124" i="48"/>
  <c r="I123" i="48"/>
  <c r="I122" i="48"/>
  <c r="I121" i="48"/>
  <c r="I120" i="48"/>
  <c r="M118" i="48"/>
  <c r="L118" i="48"/>
  <c r="G118" i="48"/>
  <c r="F118" i="48"/>
  <c r="I117" i="48"/>
  <c r="I116" i="48"/>
  <c r="M115" i="48"/>
  <c r="L115" i="48"/>
  <c r="G115" i="48"/>
  <c r="F115" i="48"/>
  <c r="E115" i="48"/>
  <c r="E118" i="48" s="1"/>
  <c r="I114" i="48"/>
  <c r="I113" i="48"/>
  <c r="I112" i="48"/>
  <c r="I111" i="48"/>
  <c r="I110" i="48"/>
  <c r="I109" i="48"/>
  <c r="I108" i="48"/>
  <c r="I107" i="48"/>
  <c r="I106" i="48"/>
  <c r="I105" i="48"/>
  <c r="M103" i="48"/>
  <c r="L103" i="48"/>
  <c r="G103" i="48"/>
  <c r="F103" i="48"/>
  <c r="E103" i="48"/>
  <c r="I102" i="48"/>
  <c r="I101" i="48"/>
  <c r="I100" i="48"/>
  <c r="I99" i="48"/>
  <c r="I98" i="48"/>
  <c r="I97" i="48"/>
  <c r="I96" i="48"/>
  <c r="I95" i="48"/>
  <c r="I94" i="48"/>
  <c r="I93" i="48"/>
  <c r="I92" i="48"/>
  <c r="G90" i="48"/>
  <c r="E225" i="34" s="1"/>
  <c r="E229" i="34" s="1"/>
  <c r="I89" i="48"/>
  <c r="I88" i="48"/>
  <c r="I87" i="48"/>
  <c r="I86" i="48"/>
  <c r="I85" i="48"/>
  <c r="M84" i="48"/>
  <c r="L84" i="48"/>
  <c r="G84" i="48"/>
  <c r="F84" i="48"/>
  <c r="F90" i="48" s="1"/>
  <c r="C225" i="34" s="1"/>
  <c r="C229" i="34" s="1"/>
  <c r="E84" i="48"/>
  <c r="I83" i="48"/>
  <c r="I82" i="48"/>
  <c r="I81" i="48"/>
  <c r="I80" i="48"/>
  <c r="M78" i="48"/>
  <c r="M90" i="48" s="1"/>
  <c r="L78" i="48"/>
  <c r="L90" i="48" s="1"/>
  <c r="G78" i="48"/>
  <c r="F78" i="48"/>
  <c r="E78" i="48"/>
  <c r="E90" i="48" s="1"/>
  <c r="I76" i="48"/>
  <c r="I75" i="48"/>
  <c r="L70" i="48"/>
  <c r="L68" i="48"/>
  <c r="F68" i="48"/>
  <c r="M67" i="48"/>
  <c r="L67" i="48"/>
  <c r="G67" i="48"/>
  <c r="F67" i="48"/>
  <c r="E67" i="48"/>
  <c r="M64" i="48"/>
  <c r="L64" i="48"/>
  <c r="G64" i="48"/>
  <c r="F64" i="48"/>
  <c r="E64" i="48"/>
  <c r="M61" i="48"/>
  <c r="L61" i="48"/>
  <c r="G61" i="48"/>
  <c r="F61" i="48"/>
  <c r="E61" i="48"/>
  <c r="M57" i="48"/>
  <c r="L57" i="48"/>
  <c r="G57" i="48"/>
  <c r="F57" i="48"/>
  <c r="E57" i="48"/>
  <c r="M54" i="48"/>
  <c r="L54" i="48"/>
  <c r="G54" i="48"/>
  <c r="G68" i="48" s="1"/>
  <c r="F54" i="48"/>
  <c r="E54" i="48"/>
  <c r="E68" i="48" s="1"/>
  <c r="M50" i="48"/>
  <c r="L50" i="48"/>
  <c r="G50" i="48"/>
  <c r="F50" i="48"/>
  <c r="E50" i="48"/>
  <c r="W44" i="48"/>
  <c r="V44" i="48"/>
  <c r="U44" i="48"/>
  <c r="M44" i="48"/>
  <c r="L44" i="48"/>
  <c r="G44" i="48"/>
  <c r="F44" i="48"/>
  <c r="E44" i="48"/>
  <c r="AE36" i="48"/>
  <c r="AC36" i="48"/>
  <c r="O36" i="48"/>
  <c r="Z36" i="48" s="1"/>
  <c r="M31" i="48"/>
  <c r="L31" i="48"/>
  <c r="G31" i="48"/>
  <c r="F31" i="48"/>
  <c r="E31" i="48"/>
  <c r="M25" i="48"/>
  <c r="L25" i="48"/>
  <c r="G25" i="48"/>
  <c r="E217" i="34" s="1"/>
  <c r="F25" i="48"/>
  <c r="C217" i="34" s="1"/>
  <c r="E25" i="48"/>
  <c r="M17" i="48"/>
  <c r="L17" i="48"/>
  <c r="G17" i="48"/>
  <c r="F17" i="48"/>
  <c r="E17" i="48"/>
  <c r="AE11" i="48"/>
  <c r="O11" i="48"/>
  <c r="S5" i="48"/>
  <c r="R5" i="48"/>
  <c r="O5" i="48"/>
  <c r="F5" i="48"/>
  <c r="E5" i="48"/>
  <c r="E4" i="48"/>
  <c r="A3" i="48"/>
  <c r="A2" i="48"/>
  <c r="W1" i="48"/>
  <c r="A1" i="48"/>
  <c r="AE165" i="47"/>
  <c r="O165" i="47"/>
  <c r="AH165" i="47" s="1"/>
  <c r="AF164" i="47"/>
  <c r="AE164" i="47"/>
  <c r="AB164" i="47"/>
  <c r="X164" i="47"/>
  <c r="T164" i="47"/>
  <c r="O164" i="47"/>
  <c r="AI164" i="47" s="1"/>
  <c r="M159" i="47"/>
  <c r="L159" i="47"/>
  <c r="G159" i="47"/>
  <c r="F159" i="47"/>
  <c r="E159" i="47"/>
  <c r="AH158" i="47"/>
  <c r="AC158" i="47"/>
  <c r="O158" i="47"/>
  <c r="AH157" i="47"/>
  <c r="Z157" i="47"/>
  <c r="T157" i="47"/>
  <c r="O157" i="47"/>
  <c r="AE157" i="47" s="1"/>
  <c r="AF156" i="47"/>
  <c r="AF159" i="47" s="1"/>
  <c r="AE156" i="47"/>
  <c r="AE159" i="47" s="1"/>
  <c r="AB156" i="47"/>
  <c r="AB159" i="47" s="1"/>
  <c r="X156" i="47"/>
  <c r="X159" i="47" s="1"/>
  <c r="T156" i="47"/>
  <c r="O156" i="47"/>
  <c r="AI156" i="47" s="1"/>
  <c r="AI159" i="47" s="1"/>
  <c r="M151" i="47"/>
  <c r="L151" i="47"/>
  <c r="G151" i="47"/>
  <c r="F151" i="47"/>
  <c r="E151" i="47"/>
  <c r="AG150" i="47"/>
  <c r="AE150" i="47"/>
  <c r="AC150" i="47"/>
  <c r="AB150" i="47"/>
  <c r="Y150" i="47"/>
  <c r="T150" i="47"/>
  <c r="R150" i="47"/>
  <c r="S150" i="47" s="1"/>
  <c r="O150" i="47"/>
  <c r="AF150" i="47" s="1"/>
  <c r="O149" i="47"/>
  <c r="AD149" i="47" s="1"/>
  <c r="E142" i="47"/>
  <c r="M141" i="47"/>
  <c r="L141" i="47"/>
  <c r="L142" i="47" s="1"/>
  <c r="G141" i="47"/>
  <c r="F141" i="47"/>
  <c r="E141" i="47"/>
  <c r="I140" i="47"/>
  <c r="I139" i="47"/>
  <c r="I137" i="47"/>
  <c r="I135" i="47"/>
  <c r="I134" i="47"/>
  <c r="I133" i="47"/>
  <c r="I132" i="47"/>
  <c r="I131" i="47"/>
  <c r="I130" i="47"/>
  <c r="I129" i="47"/>
  <c r="M128" i="47"/>
  <c r="M142" i="47" s="1"/>
  <c r="L128" i="47"/>
  <c r="G128" i="47"/>
  <c r="F128" i="47"/>
  <c r="F142" i="47" s="1"/>
  <c r="E128" i="47"/>
  <c r="I125" i="47"/>
  <c r="I124" i="47"/>
  <c r="I123" i="47"/>
  <c r="I122" i="47"/>
  <c r="I121" i="47"/>
  <c r="I120" i="47"/>
  <c r="F118" i="47"/>
  <c r="E118" i="47"/>
  <c r="I117" i="47"/>
  <c r="I116" i="47"/>
  <c r="M115" i="47"/>
  <c r="M118" i="47" s="1"/>
  <c r="L115" i="47"/>
  <c r="L118" i="47" s="1"/>
  <c r="G115" i="47"/>
  <c r="F115" i="47"/>
  <c r="E115" i="47"/>
  <c r="I114" i="47"/>
  <c r="I113" i="47"/>
  <c r="I112" i="47"/>
  <c r="I111" i="47"/>
  <c r="I110" i="47"/>
  <c r="I109" i="47"/>
  <c r="I108" i="47"/>
  <c r="I107" i="47"/>
  <c r="I106" i="47"/>
  <c r="I105" i="47"/>
  <c r="M103" i="47"/>
  <c r="L103" i="47"/>
  <c r="G103" i="47"/>
  <c r="F103" i="47"/>
  <c r="E103" i="47"/>
  <c r="I102" i="47"/>
  <c r="I101" i="47"/>
  <c r="I100" i="47"/>
  <c r="I99" i="47"/>
  <c r="I98" i="47"/>
  <c r="I97" i="47"/>
  <c r="I96" i="47"/>
  <c r="I95" i="47"/>
  <c r="I94" i="47"/>
  <c r="I93" i="47"/>
  <c r="I92" i="47"/>
  <c r="I89" i="47"/>
  <c r="I88" i="47"/>
  <c r="I87" i="47"/>
  <c r="I86" i="47"/>
  <c r="I85" i="47"/>
  <c r="M84" i="47"/>
  <c r="L84" i="47"/>
  <c r="G84" i="47"/>
  <c r="F84" i="47"/>
  <c r="F90" i="47" s="1"/>
  <c r="C165" i="34" s="1"/>
  <c r="C169" i="34" s="1"/>
  <c r="E84" i="47"/>
  <c r="E90" i="47" s="1"/>
  <c r="I83" i="47"/>
  <c r="I82" i="47"/>
  <c r="I81" i="47"/>
  <c r="I80" i="47"/>
  <c r="M78" i="47"/>
  <c r="L78" i="47"/>
  <c r="L90" i="47" s="1"/>
  <c r="G78" i="47"/>
  <c r="G90" i="47" s="1"/>
  <c r="E165" i="34" s="1"/>
  <c r="E169" i="34" s="1"/>
  <c r="F78" i="47"/>
  <c r="E78" i="47"/>
  <c r="I76" i="47"/>
  <c r="I75" i="47"/>
  <c r="M67" i="47"/>
  <c r="L67" i="47"/>
  <c r="G67" i="47"/>
  <c r="F67" i="47"/>
  <c r="E67" i="47"/>
  <c r="E68" i="47" s="1"/>
  <c r="M64" i="47"/>
  <c r="L64" i="47"/>
  <c r="G64" i="47"/>
  <c r="F64" i="47"/>
  <c r="E64" i="47"/>
  <c r="M61" i="47"/>
  <c r="L61" i="47"/>
  <c r="G61" i="47"/>
  <c r="F61" i="47"/>
  <c r="E61" i="47"/>
  <c r="M57" i="47"/>
  <c r="L57" i="47"/>
  <c r="G57" i="47"/>
  <c r="F57" i="47"/>
  <c r="E57" i="47"/>
  <c r="M54" i="47"/>
  <c r="L54" i="47"/>
  <c r="L68" i="47" s="1"/>
  <c r="G54" i="47"/>
  <c r="F54" i="47"/>
  <c r="F68" i="47" s="1"/>
  <c r="E54" i="47"/>
  <c r="M50" i="47"/>
  <c r="L50" i="47"/>
  <c r="G50" i="47"/>
  <c r="F50" i="47"/>
  <c r="E50" i="47"/>
  <c r="W44" i="47"/>
  <c r="V44" i="47"/>
  <c r="U44" i="47"/>
  <c r="M44" i="47"/>
  <c r="L44" i="47"/>
  <c r="G44" i="47"/>
  <c r="F44" i="47"/>
  <c r="E44" i="47"/>
  <c r="AI36" i="47"/>
  <c r="AE36" i="47"/>
  <c r="AD36" i="47"/>
  <c r="AB36" i="47"/>
  <c r="AA36" i="47"/>
  <c r="T36" i="47"/>
  <c r="O36" i="47"/>
  <c r="AH36" i="47" s="1"/>
  <c r="M31" i="47"/>
  <c r="L31" i="47"/>
  <c r="G31" i="47"/>
  <c r="F31" i="47"/>
  <c r="E31" i="47"/>
  <c r="M25" i="47"/>
  <c r="L25" i="47"/>
  <c r="G25" i="47"/>
  <c r="E157" i="34" s="1"/>
  <c r="F25" i="47"/>
  <c r="C157" i="34" s="1"/>
  <c r="E25" i="47"/>
  <c r="M17" i="47"/>
  <c r="L17" i="47"/>
  <c r="G17" i="47"/>
  <c r="E156" i="34" s="1"/>
  <c r="E162" i="34" s="1"/>
  <c r="F17" i="47"/>
  <c r="E17" i="47"/>
  <c r="AI11" i="47"/>
  <c r="AE11" i="47"/>
  <c r="AD11" i="47"/>
  <c r="AB11" i="47"/>
  <c r="AA11" i="47"/>
  <c r="T11" i="47"/>
  <c r="O11" i="47"/>
  <c r="AH11" i="47" s="1"/>
  <c r="S5" i="47"/>
  <c r="R5" i="47"/>
  <c r="O5" i="47"/>
  <c r="F5" i="47"/>
  <c r="E5" i="47"/>
  <c r="E4" i="47"/>
  <c r="A3" i="47"/>
  <c r="A2" i="47"/>
  <c r="W1" i="47"/>
  <c r="A1" i="47"/>
  <c r="O165" i="46"/>
  <c r="AF164" i="46"/>
  <c r="AE164" i="46"/>
  <c r="AD164" i="46"/>
  <c r="AC164" i="46"/>
  <c r="AB164" i="46"/>
  <c r="X164" i="46"/>
  <c r="T164" i="46"/>
  <c r="S164" i="46"/>
  <c r="R164" i="46"/>
  <c r="O164" i="46"/>
  <c r="AI164" i="46" s="1"/>
  <c r="O159" i="46"/>
  <c r="M159" i="46"/>
  <c r="L159" i="46"/>
  <c r="G159" i="46"/>
  <c r="F159" i="46"/>
  <c r="E159" i="46"/>
  <c r="AI158" i="46"/>
  <c r="AB158" i="46"/>
  <c r="AA158" i="46"/>
  <c r="R158" i="46"/>
  <c r="S158" i="46" s="1"/>
  <c r="O158" i="46"/>
  <c r="Z158" i="46" s="1"/>
  <c r="AI157" i="46"/>
  <c r="AG157" i="46"/>
  <c r="X157" i="46"/>
  <c r="O157" i="46"/>
  <c r="AF156" i="46"/>
  <c r="AF159" i="46" s="1"/>
  <c r="AE156" i="46"/>
  <c r="AE159" i="46" s="1"/>
  <c r="AD156" i="46"/>
  <c r="AD159" i="46" s="1"/>
  <c r="AC156" i="46"/>
  <c r="AC159" i="46" s="1"/>
  <c r="AB156" i="46"/>
  <c r="AB159" i="46" s="1"/>
  <c r="X156" i="46"/>
  <c r="X159" i="46" s="1"/>
  <c r="T156" i="46"/>
  <c r="R156" i="46"/>
  <c r="R159" i="46" s="1"/>
  <c r="S159" i="46" s="1"/>
  <c r="O156" i="46"/>
  <c r="AI156" i="46" s="1"/>
  <c r="AI159" i="46" s="1"/>
  <c r="M151" i="46"/>
  <c r="L151" i="46"/>
  <c r="G151" i="46"/>
  <c r="F151" i="46"/>
  <c r="E151" i="46"/>
  <c r="AH150" i="46"/>
  <c r="AB150" i="46"/>
  <c r="O150" i="46"/>
  <c r="O149" i="46"/>
  <c r="Z149" i="46" s="1"/>
  <c r="L142" i="46"/>
  <c r="M141" i="46"/>
  <c r="L141" i="46"/>
  <c r="G141" i="46"/>
  <c r="F141" i="46"/>
  <c r="F142" i="46" s="1"/>
  <c r="E141" i="46"/>
  <c r="I140" i="46"/>
  <c r="I139" i="46"/>
  <c r="I137" i="46"/>
  <c r="I135" i="46"/>
  <c r="I134" i="46"/>
  <c r="I133" i="46"/>
  <c r="I132" i="46"/>
  <c r="I131" i="46"/>
  <c r="I130" i="46"/>
  <c r="I129" i="46"/>
  <c r="M128" i="46"/>
  <c r="L128" i="46"/>
  <c r="G128" i="46"/>
  <c r="F128" i="46"/>
  <c r="E128" i="46"/>
  <c r="E142" i="46" s="1"/>
  <c r="I125" i="46"/>
  <c r="I124" i="46"/>
  <c r="I123" i="46"/>
  <c r="I122" i="46"/>
  <c r="I121" i="46"/>
  <c r="I120" i="46"/>
  <c r="L118" i="46"/>
  <c r="F118" i="46"/>
  <c r="E118" i="46"/>
  <c r="I117" i="46"/>
  <c r="I116" i="46"/>
  <c r="M115" i="46"/>
  <c r="M118" i="46" s="1"/>
  <c r="L115" i="46"/>
  <c r="G115" i="46"/>
  <c r="G118" i="46" s="1"/>
  <c r="F115" i="46"/>
  <c r="E115" i="46"/>
  <c r="I114" i="46"/>
  <c r="I113" i="46"/>
  <c r="I112" i="46"/>
  <c r="I111" i="46"/>
  <c r="I110" i="46"/>
  <c r="I109" i="46"/>
  <c r="I108" i="46"/>
  <c r="I107" i="46"/>
  <c r="I106" i="46"/>
  <c r="I105" i="46"/>
  <c r="M103" i="46"/>
  <c r="L103" i="46"/>
  <c r="G103" i="46"/>
  <c r="F103" i="46"/>
  <c r="E103" i="46"/>
  <c r="I102" i="46"/>
  <c r="I101" i="46"/>
  <c r="I100" i="46"/>
  <c r="I99" i="46"/>
  <c r="I98" i="46"/>
  <c r="I97" i="46"/>
  <c r="I96" i="46"/>
  <c r="I95" i="46"/>
  <c r="I94" i="46"/>
  <c r="I93" i="46"/>
  <c r="I92" i="46"/>
  <c r="I89" i="46"/>
  <c r="I88" i="46"/>
  <c r="I87" i="46"/>
  <c r="I86" i="46"/>
  <c r="I85" i="46"/>
  <c r="M84" i="46"/>
  <c r="L84" i="46"/>
  <c r="L90" i="46" s="1"/>
  <c r="G84" i="46"/>
  <c r="F84" i="46"/>
  <c r="F90" i="46" s="1"/>
  <c r="C195" i="34" s="1"/>
  <c r="C199" i="34" s="1"/>
  <c r="E84" i="46"/>
  <c r="I83" i="46"/>
  <c r="I82" i="46"/>
  <c r="I81" i="46"/>
  <c r="I80" i="46"/>
  <c r="M78" i="46"/>
  <c r="M90" i="46" s="1"/>
  <c r="L78" i="46"/>
  <c r="G78" i="46"/>
  <c r="F78" i="46"/>
  <c r="E78" i="46"/>
  <c r="E90" i="46" s="1"/>
  <c r="I76" i="46"/>
  <c r="I75" i="46"/>
  <c r="L70" i="46"/>
  <c r="M67" i="46"/>
  <c r="L67" i="46"/>
  <c r="G67" i="46"/>
  <c r="F67" i="46"/>
  <c r="E67" i="46"/>
  <c r="M64" i="46"/>
  <c r="L64" i="46"/>
  <c r="G64" i="46"/>
  <c r="F64" i="46"/>
  <c r="E64" i="46"/>
  <c r="M61" i="46"/>
  <c r="L61" i="46"/>
  <c r="G61" i="46"/>
  <c r="F61" i="46"/>
  <c r="E61" i="46"/>
  <c r="M57" i="46"/>
  <c r="L57" i="46"/>
  <c r="G57" i="46"/>
  <c r="F57" i="46"/>
  <c r="E57" i="46"/>
  <c r="M54" i="46"/>
  <c r="M68" i="46" s="1"/>
  <c r="L54" i="46"/>
  <c r="L68" i="46" s="1"/>
  <c r="G54" i="46"/>
  <c r="G68" i="46" s="1"/>
  <c r="F54" i="46"/>
  <c r="F68" i="46" s="1"/>
  <c r="E54" i="46"/>
  <c r="E68" i="46" s="1"/>
  <c r="M50" i="46"/>
  <c r="L50" i="46"/>
  <c r="G50" i="46"/>
  <c r="F50" i="46"/>
  <c r="E50" i="46"/>
  <c r="W44" i="46"/>
  <c r="V44" i="46"/>
  <c r="U44" i="46"/>
  <c r="M44" i="46"/>
  <c r="L44" i="46"/>
  <c r="G44" i="46"/>
  <c r="F44" i="46"/>
  <c r="E44" i="46"/>
  <c r="AI36" i="46"/>
  <c r="AG36" i="46"/>
  <c r="AE36" i="46"/>
  <c r="AD36" i="46"/>
  <c r="AC36" i="46"/>
  <c r="AB36" i="46"/>
  <c r="AA36" i="46"/>
  <c r="Y36" i="46"/>
  <c r="T36" i="46"/>
  <c r="S36" i="46"/>
  <c r="R36" i="46"/>
  <c r="O36" i="46"/>
  <c r="AH36" i="46" s="1"/>
  <c r="M31" i="46"/>
  <c r="L31" i="46"/>
  <c r="G31" i="46"/>
  <c r="F31" i="46"/>
  <c r="E31" i="46"/>
  <c r="M25" i="46"/>
  <c r="L25" i="46"/>
  <c r="G25" i="46"/>
  <c r="E187" i="34" s="1"/>
  <c r="F25" i="46"/>
  <c r="C187" i="34" s="1"/>
  <c r="E25" i="46"/>
  <c r="M17" i="46"/>
  <c r="L17" i="46"/>
  <c r="G17" i="46"/>
  <c r="F17" i="46"/>
  <c r="E17" i="46"/>
  <c r="AI11" i="46"/>
  <c r="AG11" i="46"/>
  <c r="AE11" i="46"/>
  <c r="AD11" i="46"/>
  <c r="AC11" i="46"/>
  <c r="AB11" i="46"/>
  <c r="AA11" i="46"/>
  <c r="Y11" i="46"/>
  <c r="T11" i="46"/>
  <c r="S11" i="46"/>
  <c r="R11" i="46"/>
  <c r="O11" i="46"/>
  <c r="AH11" i="46" s="1"/>
  <c r="S5" i="46"/>
  <c r="R5" i="46"/>
  <c r="O5" i="46"/>
  <c r="F5" i="46"/>
  <c r="E5" i="46"/>
  <c r="E4" i="46"/>
  <c r="A3" i="46"/>
  <c r="A2" i="46"/>
  <c r="W1" i="46"/>
  <c r="A1" i="46"/>
  <c r="AD165" i="45"/>
  <c r="Z165" i="45"/>
  <c r="X165" i="45"/>
  <c r="O165" i="45"/>
  <c r="AA165" i="45" s="1"/>
  <c r="AI164" i="45"/>
  <c r="AF164" i="45"/>
  <c r="AE164" i="45"/>
  <c r="AC164" i="45"/>
  <c r="AB164" i="45"/>
  <c r="AA164" i="45"/>
  <c r="X164" i="45"/>
  <c r="T164" i="45"/>
  <c r="R164" i="45"/>
  <c r="S164" i="45" s="1"/>
  <c r="O164" i="45"/>
  <c r="AH164" i="45" s="1"/>
  <c r="AF159" i="45"/>
  <c r="AC159" i="45"/>
  <c r="X159" i="45"/>
  <c r="M159" i="45"/>
  <c r="L159" i="45"/>
  <c r="G159" i="45"/>
  <c r="F159" i="45"/>
  <c r="E159" i="45"/>
  <c r="AI158" i="45"/>
  <c r="AH158" i="45"/>
  <c r="AG158" i="45"/>
  <c r="AA158" i="45"/>
  <c r="Z158" i="45"/>
  <c r="R158" i="45"/>
  <c r="S158" i="45" s="1"/>
  <c r="O158" i="45"/>
  <c r="AC158" i="45" s="1"/>
  <c r="AH157" i="45"/>
  <c r="AE157" i="45"/>
  <c r="AD157" i="45"/>
  <c r="O157" i="45"/>
  <c r="AI156" i="45"/>
  <c r="AI159" i="45" s="1"/>
  <c r="AF156" i="45"/>
  <c r="AE156" i="45"/>
  <c r="AE159" i="45" s="1"/>
  <c r="AC156" i="45"/>
  <c r="AB156" i="45"/>
  <c r="AB159" i="45" s="1"/>
  <c r="AA156" i="45"/>
  <c r="AA159" i="45" s="1"/>
  <c r="X156" i="45"/>
  <c r="T156" i="45"/>
  <c r="R156" i="45"/>
  <c r="O156" i="45"/>
  <c r="AH156" i="45" s="1"/>
  <c r="AH159" i="45" s="1"/>
  <c r="M151" i="45"/>
  <c r="L151" i="45"/>
  <c r="G151" i="45"/>
  <c r="F151" i="45"/>
  <c r="E151" i="45"/>
  <c r="AH150" i="45"/>
  <c r="AG150" i="45"/>
  <c r="AC150" i="45"/>
  <c r="AB150" i="45"/>
  <c r="Z150" i="45"/>
  <c r="Y150" i="45"/>
  <c r="R150" i="45"/>
  <c r="S150" i="45" s="1"/>
  <c r="O150" i="45"/>
  <c r="O149" i="45"/>
  <c r="Z149" i="45" s="1"/>
  <c r="Z151" i="45" s="1"/>
  <c r="L142" i="45"/>
  <c r="M141" i="45"/>
  <c r="L141" i="45"/>
  <c r="G141" i="45"/>
  <c r="F141" i="45"/>
  <c r="E141" i="45"/>
  <c r="E142" i="45" s="1"/>
  <c r="I140" i="45"/>
  <c r="I139" i="45"/>
  <c r="I137" i="45"/>
  <c r="I135" i="45"/>
  <c r="I134" i="45"/>
  <c r="I133" i="45"/>
  <c r="I132" i="45"/>
  <c r="I131" i="45"/>
  <c r="I130" i="45"/>
  <c r="I129" i="45"/>
  <c r="M128" i="45"/>
  <c r="M142" i="45" s="1"/>
  <c r="L128" i="45"/>
  <c r="G128" i="45"/>
  <c r="F128" i="45"/>
  <c r="F142" i="45" s="1"/>
  <c r="E128" i="45"/>
  <c r="I125" i="45"/>
  <c r="I124" i="45"/>
  <c r="I123" i="45"/>
  <c r="I122" i="45"/>
  <c r="I121" i="45"/>
  <c r="I120" i="45"/>
  <c r="M118" i="45"/>
  <c r="F118" i="45"/>
  <c r="E118" i="45"/>
  <c r="I117" i="45"/>
  <c r="I116" i="45"/>
  <c r="M115" i="45"/>
  <c r="L115" i="45"/>
  <c r="L118" i="45" s="1"/>
  <c r="G115" i="45"/>
  <c r="G118" i="45" s="1"/>
  <c r="F115" i="45"/>
  <c r="E115" i="45"/>
  <c r="I114" i="45"/>
  <c r="I113" i="45"/>
  <c r="I112" i="45"/>
  <c r="I111" i="45"/>
  <c r="I110" i="45"/>
  <c r="I109" i="45"/>
  <c r="I108" i="45"/>
  <c r="I107" i="45"/>
  <c r="I106" i="45"/>
  <c r="I105" i="45"/>
  <c r="M103" i="45"/>
  <c r="L103" i="45"/>
  <c r="G103" i="45"/>
  <c r="F103" i="45"/>
  <c r="E103" i="45"/>
  <c r="I102" i="45"/>
  <c r="I101" i="45"/>
  <c r="I100" i="45"/>
  <c r="I99" i="45"/>
  <c r="I98" i="45"/>
  <c r="I97" i="45"/>
  <c r="I96" i="45"/>
  <c r="I95" i="45"/>
  <c r="I94" i="45"/>
  <c r="I93" i="45"/>
  <c r="I92" i="45"/>
  <c r="L90" i="45"/>
  <c r="G90" i="45"/>
  <c r="E135" i="34" s="1"/>
  <c r="E139" i="34" s="1"/>
  <c r="I89" i="45"/>
  <c r="I88" i="45"/>
  <c r="I87" i="45"/>
  <c r="I86" i="45"/>
  <c r="I85" i="45"/>
  <c r="M84" i="45"/>
  <c r="L84" i="45"/>
  <c r="G84" i="45"/>
  <c r="F84" i="45"/>
  <c r="E84" i="45"/>
  <c r="I83" i="45"/>
  <c r="I82" i="45"/>
  <c r="I81" i="45"/>
  <c r="I80" i="45"/>
  <c r="M78" i="45"/>
  <c r="M90" i="45" s="1"/>
  <c r="L78" i="45"/>
  <c r="G78" i="45"/>
  <c r="F78" i="45"/>
  <c r="E78" i="45"/>
  <c r="I76" i="45"/>
  <c r="I75" i="45"/>
  <c r="M67" i="45"/>
  <c r="L67" i="45"/>
  <c r="G67" i="45"/>
  <c r="F67" i="45"/>
  <c r="E67" i="45"/>
  <c r="M64" i="45"/>
  <c r="L64" i="45"/>
  <c r="G64" i="45"/>
  <c r="F64" i="45"/>
  <c r="E64" i="45"/>
  <c r="M61" i="45"/>
  <c r="L61" i="45"/>
  <c r="G61" i="45"/>
  <c r="F61" i="45"/>
  <c r="E61" i="45"/>
  <c r="M57" i="45"/>
  <c r="L57" i="45"/>
  <c r="G57" i="45"/>
  <c r="G68" i="45" s="1"/>
  <c r="F57" i="45"/>
  <c r="E57" i="45"/>
  <c r="M54" i="45"/>
  <c r="M68" i="45" s="1"/>
  <c r="L54" i="45"/>
  <c r="G54" i="45"/>
  <c r="F54" i="45"/>
  <c r="E54" i="45"/>
  <c r="E68" i="45" s="1"/>
  <c r="M50" i="45"/>
  <c r="L50" i="45"/>
  <c r="G50" i="45"/>
  <c r="F50" i="45"/>
  <c r="E50" i="45"/>
  <c r="W44" i="45"/>
  <c r="V44" i="45"/>
  <c r="U44" i="45"/>
  <c r="M44" i="45"/>
  <c r="L44" i="45"/>
  <c r="G44" i="45"/>
  <c r="F44" i="45"/>
  <c r="E44" i="45"/>
  <c r="AH36" i="45"/>
  <c r="AG36" i="45"/>
  <c r="Y36" i="45"/>
  <c r="X36" i="45"/>
  <c r="O36" i="45"/>
  <c r="AF36" i="45" s="1"/>
  <c r="M31" i="45"/>
  <c r="L31" i="45"/>
  <c r="G31" i="45"/>
  <c r="G70" i="45" s="1"/>
  <c r="F31" i="45"/>
  <c r="E31" i="45"/>
  <c r="M25" i="45"/>
  <c r="L25" i="45"/>
  <c r="G25" i="45"/>
  <c r="E127" i="34" s="1"/>
  <c r="F25" i="45"/>
  <c r="C127" i="34" s="1"/>
  <c r="E25" i="45"/>
  <c r="M17" i="45"/>
  <c r="L17" i="45"/>
  <c r="G17" i="45"/>
  <c r="E126" i="34" s="1"/>
  <c r="F17" i="45"/>
  <c r="C126" i="34" s="1"/>
  <c r="E17" i="45"/>
  <c r="AF11" i="45"/>
  <c r="Z11" i="45"/>
  <c r="Y11" i="45"/>
  <c r="X11" i="45"/>
  <c r="O11" i="45"/>
  <c r="AH11" i="45" s="1"/>
  <c r="S5" i="45"/>
  <c r="R5" i="45"/>
  <c r="O5" i="45"/>
  <c r="F5" i="45"/>
  <c r="E5" i="45"/>
  <c r="E4" i="45"/>
  <c r="A3" i="45"/>
  <c r="A2" i="45"/>
  <c r="W1" i="45"/>
  <c r="A1" i="45"/>
  <c r="AI165" i="44"/>
  <c r="AE165" i="44"/>
  <c r="AD165" i="44"/>
  <c r="AA165" i="44"/>
  <c r="T165" i="44"/>
  <c r="O165" i="44"/>
  <c r="AC165" i="44" s="1"/>
  <c r="AI164" i="44"/>
  <c r="AF164" i="44"/>
  <c r="AE164" i="44"/>
  <c r="AB164" i="44"/>
  <c r="AA164" i="44"/>
  <c r="X164" i="44"/>
  <c r="T164" i="44"/>
  <c r="O164" i="44"/>
  <c r="AH164" i="44" s="1"/>
  <c r="M159" i="44"/>
  <c r="L159" i="44"/>
  <c r="G159" i="44"/>
  <c r="F159" i="44"/>
  <c r="E159" i="44"/>
  <c r="O158" i="44"/>
  <c r="AI157" i="44"/>
  <c r="AE157" i="44"/>
  <c r="AD157" i="44"/>
  <c r="AA157" i="44"/>
  <c r="T157" i="44"/>
  <c r="O157" i="44"/>
  <c r="AC157" i="44" s="1"/>
  <c r="AI156" i="44"/>
  <c r="AI159" i="44" s="1"/>
  <c r="AF156" i="44"/>
  <c r="AF159" i="44" s="1"/>
  <c r="AE156" i="44"/>
  <c r="AE159" i="44" s="1"/>
  <c r="AB156" i="44"/>
  <c r="AB159" i="44" s="1"/>
  <c r="AA156" i="44"/>
  <c r="AA159" i="44" s="1"/>
  <c r="X156" i="44"/>
  <c r="X159" i="44" s="1"/>
  <c r="T156" i="44"/>
  <c r="O156" i="44"/>
  <c r="AH156" i="44" s="1"/>
  <c r="AH159" i="44" s="1"/>
  <c r="M151" i="44"/>
  <c r="L151" i="44"/>
  <c r="G151" i="44"/>
  <c r="F151" i="44"/>
  <c r="E151" i="44"/>
  <c r="AG150" i="44"/>
  <c r="AF150" i="44"/>
  <c r="AC150" i="44"/>
  <c r="AB150" i="44"/>
  <c r="Y150" i="44"/>
  <c r="X150" i="44"/>
  <c r="T150" i="44"/>
  <c r="R150" i="44"/>
  <c r="S150" i="44" s="1"/>
  <c r="O150" i="44"/>
  <c r="AE150" i="44" s="1"/>
  <c r="O149" i="44"/>
  <c r="M141" i="44"/>
  <c r="L141" i="44"/>
  <c r="G141" i="44"/>
  <c r="F141" i="44"/>
  <c r="E141" i="44"/>
  <c r="E142" i="44" s="1"/>
  <c r="I140" i="44"/>
  <c r="I139" i="44"/>
  <c r="I137" i="44"/>
  <c r="I135" i="44"/>
  <c r="I134" i="44"/>
  <c r="I133" i="44"/>
  <c r="I132" i="44"/>
  <c r="I131" i="44"/>
  <c r="I130" i="44"/>
  <c r="I129" i="44"/>
  <c r="M128" i="44"/>
  <c r="M142" i="44" s="1"/>
  <c r="L128" i="44"/>
  <c r="L142" i="44" s="1"/>
  <c r="G128" i="44"/>
  <c r="F128" i="44"/>
  <c r="E128" i="44"/>
  <c r="I125" i="44"/>
  <c r="I124" i="44"/>
  <c r="I123" i="44"/>
  <c r="I122" i="44"/>
  <c r="I121" i="44"/>
  <c r="I120" i="44"/>
  <c r="G118" i="44"/>
  <c r="E118" i="44"/>
  <c r="I117" i="44"/>
  <c r="I116" i="44"/>
  <c r="M115" i="44"/>
  <c r="M118" i="44" s="1"/>
  <c r="L115" i="44"/>
  <c r="L118" i="44" s="1"/>
  <c r="G115" i="44"/>
  <c r="F115" i="44"/>
  <c r="F118" i="44" s="1"/>
  <c r="E115" i="44"/>
  <c r="I114" i="44"/>
  <c r="I113" i="44"/>
  <c r="I112" i="44"/>
  <c r="I111" i="44"/>
  <c r="I110" i="44"/>
  <c r="I109" i="44"/>
  <c r="I108" i="44"/>
  <c r="I107" i="44"/>
  <c r="I106" i="44"/>
  <c r="I105" i="44"/>
  <c r="M103" i="44"/>
  <c r="L103" i="44"/>
  <c r="G103" i="44"/>
  <c r="F103" i="44"/>
  <c r="E103" i="44"/>
  <c r="I102" i="44"/>
  <c r="I101" i="44"/>
  <c r="I100" i="44"/>
  <c r="I99" i="44"/>
  <c r="I98" i="44"/>
  <c r="I97" i="44"/>
  <c r="I96" i="44"/>
  <c r="I95" i="44"/>
  <c r="I94" i="44"/>
  <c r="I93" i="44"/>
  <c r="I92" i="44"/>
  <c r="I89" i="44"/>
  <c r="I88" i="44"/>
  <c r="I87" i="44"/>
  <c r="I86" i="44"/>
  <c r="I85" i="44"/>
  <c r="M84" i="44"/>
  <c r="L84" i="44"/>
  <c r="G84" i="44"/>
  <c r="F84" i="44"/>
  <c r="E84" i="44"/>
  <c r="I83" i="44"/>
  <c r="I82" i="44"/>
  <c r="I81" i="44"/>
  <c r="I80" i="44"/>
  <c r="M78" i="44"/>
  <c r="M90" i="44" s="1"/>
  <c r="L78" i="44"/>
  <c r="L90" i="44" s="1"/>
  <c r="G78" i="44"/>
  <c r="F78" i="44"/>
  <c r="F90" i="44" s="1"/>
  <c r="C105" i="34" s="1"/>
  <c r="E78" i="44"/>
  <c r="E90" i="44" s="1"/>
  <c r="I76" i="44"/>
  <c r="I75" i="44"/>
  <c r="G68" i="44"/>
  <c r="M67" i="44"/>
  <c r="L67" i="44"/>
  <c r="G67" i="44"/>
  <c r="F67" i="44"/>
  <c r="E67" i="44"/>
  <c r="M64" i="44"/>
  <c r="L64" i="44"/>
  <c r="G64" i="44"/>
  <c r="F64" i="44"/>
  <c r="E64" i="44"/>
  <c r="M61" i="44"/>
  <c r="L61" i="44"/>
  <c r="G61" i="44"/>
  <c r="F61" i="44"/>
  <c r="E61" i="44"/>
  <c r="M57" i="44"/>
  <c r="L57" i="44"/>
  <c r="G57" i="44"/>
  <c r="F57" i="44"/>
  <c r="E57" i="44"/>
  <c r="M54" i="44"/>
  <c r="L54" i="44"/>
  <c r="L68" i="44" s="1"/>
  <c r="G54" i="44"/>
  <c r="F54" i="44"/>
  <c r="E54" i="44"/>
  <c r="E68" i="44" s="1"/>
  <c r="M50" i="44"/>
  <c r="L50" i="44"/>
  <c r="G50" i="44"/>
  <c r="F50" i="44"/>
  <c r="E50" i="44"/>
  <c r="W44" i="44"/>
  <c r="V44" i="44"/>
  <c r="U44" i="44"/>
  <c r="M44" i="44"/>
  <c r="L44" i="44"/>
  <c r="G44" i="44"/>
  <c r="F44" i="44"/>
  <c r="E44" i="44"/>
  <c r="AI36" i="44"/>
  <c r="AF36" i="44"/>
  <c r="AE36" i="44"/>
  <c r="AB36" i="44"/>
  <c r="AA36" i="44"/>
  <c r="X36" i="44"/>
  <c r="T36" i="44"/>
  <c r="O36" i="44"/>
  <c r="AD36" i="44" s="1"/>
  <c r="M31" i="44"/>
  <c r="L31" i="44"/>
  <c r="G31" i="44"/>
  <c r="F31" i="44"/>
  <c r="E31" i="44"/>
  <c r="M25" i="44"/>
  <c r="L25" i="44"/>
  <c r="G25" i="44"/>
  <c r="E97" i="34" s="1"/>
  <c r="F25" i="44"/>
  <c r="C97" i="34" s="1"/>
  <c r="E25" i="44"/>
  <c r="M17" i="44"/>
  <c r="L17" i="44"/>
  <c r="G17" i="44"/>
  <c r="F17" i="44"/>
  <c r="C96" i="34" s="1"/>
  <c r="E17" i="44"/>
  <c r="AI11" i="44"/>
  <c r="AH11" i="44"/>
  <c r="AF11" i="44"/>
  <c r="AE11" i="44"/>
  <c r="Z11" i="44"/>
  <c r="X11" i="44"/>
  <c r="T11" i="44"/>
  <c r="R11" i="44"/>
  <c r="S11" i="44" s="1"/>
  <c r="O11" i="44"/>
  <c r="AA11" i="44" s="1"/>
  <c r="S5" i="44"/>
  <c r="R5" i="44"/>
  <c r="O5" i="44"/>
  <c r="F5" i="44"/>
  <c r="E5" i="44"/>
  <c r="E4" i="44"/>
  <c r="A3" i="44"/>
  <c r="A2" i="44"/>
  <c r="W1" i="44"/>
  <c r="A1" i="44"/>
  <c r="E252" i="34" l="1"/>
  <c r="C102" i="34"/>
  <c r="C132" i="34"/>
  <c r="F70" i="47"/>
  <c r="C156" i="34"/>
  <c r="C162" i="34" s="1"/>
  <c r="C171" i="34" s="1"/>
  <c r="C176" i="34" s="1"/>
  <c r="F70" i="48"/>
  <c r="C216" i="34"/>
  <c r="C222" i="34" s="1"/>
  <c r="C231" i="34" s="1"/>
  <c r="C236" i="34" s="1"/>
  <c r="C252" i="34"/>
  <c r="C261" i="34" s="1"/>
  <c r="C266" i="34" s="1"/>
  <c r="F70" i="46"/>
  <c r="C186" i="34"/>
  <c r="C192" i="34" s="1"/>
  <c r="C201" i="34" s="1"/>
  <c r="C206" i="34" s="1"/>
  <c r="G70" i="48"/>
  <c r="E216" i="34"/>
  <c r="E222" i="34" s="1"/>
  <c r="E231" i="34" s="1"/>
  <c r="E236" i="34" s="1"/>
  <c r="G70" i="46"/>
  <c r="E186" i="34"/>
  <c r="E192" i="34" s="1"/>
  <c r="E141" i="34"/>
  <c r="E146" i="34" s="1"/>
  <c r="G70" i="44"/>
  <c r="E96" i="34"/>
  <c r="E102" i="34" s="1"/>
  <c r="E132" i="34"/>
  <c r="E171" i="34"/>
  <c r="E176" i="34" s="1"/>
  <c r="AE149" i="46"/>
  <c r="E143" i="48"/>
  <c r="C15" i="34"/>
  <c r="F143" i="52"/>
  <c r="F144" i="52" s="1"/>
  <c r="F160" i="52" s="1"/>
  <c r="F166" i="52" s="1"/>
  <c r="C30" i="34" s="1"/>
  <c r="F90" i="51"/>
  <c r="C45" i="34" s="1"/>
  <c r="C49" i="34" s="1"/>
  <c r="C51" i="34" s="1"/>
  <c r="C56" i="34" s="1"/>
  <c r="E6" i="34"/>
  <c r="G70" i="52"/>
  <c r="AH149" i="44"/>
  <c r="AD149" i="44"/>
  <c r="AC149" i="44"/>
  <c r="AC151" i="44" s="1"/>
  <c r="Y149" i="45"/>
  <c r="Y151" i="45" s="1"/>
  <c r="AC149" i="45"/>
  <c r="AC151" i="45" s="1"/>
  <c r="X149" i="46"/>
  <c r="AD149" i="45"/>
  <c r="Y149" i="46"/>
  <c r="AD149" i="46"/>
  <c r="AD151" i="46" s="1"/>
  <c r="AC149" i="48"/>
  <c r="AG149" i="48"/>
  <c r="AG151" i="48" s="1"/>
  <c r="AE149" i="48"/>
  <c r="AD149" i="48"/>
  <c r="O151" i="48"/>
  <c r="I233" i="34" s="1"/>
  <c r="Y149" i="48"/>
  <c r="Y151" i="48" s="1"/>
  <c r="AC149" i="49"/>
  <c r="AG149" i="49"/>
  <c r="AE149" i="49"/>
  <c r="AE151" i="49" s="1"/>
  <c r="AD149" i="49"/>
  <c r="Y149" i="49"/>
  <c r="Y151" i="49" s="1"/>
  <c r="G78" i="51"/>
  <c r="G75" i="52"/>
  <c r="G78" i="52" s="1"/>
  <c r="G17" i="51"/>
  <c r="E36" i="34" s="1"/>
  <c r="E42" i="34" s="1"/>
  <c r="G151" i="51"/>
  <c r="E57" i="51"/>
  <c r="E68" i="51" s="1"/>
  <c r="F54" i="51"/>
  <c r="F57" i="51"/>
  <c r="R165" i="51"/>
  <c r="S165" i="51" s="1"/>
  <c r="G54" i="51"/>
  <c r="G57" i="51"/>
  <c r="F159" i="51"/>
  <c r="E17" i="51"/>
  <c r="E78" i="51"/>
  <c r="E90" i="51" s="1"/>
  <c r="E84" i="51"/>
  <c r="E103" i="51"/>
  <c r="E141" i="51"/>
  <c r="E151" i="51"/>
  <c r="R150" i="51"/>
  <c r="S150" i="51" s="1"/>
  <c r="F17" i="51"/>
  <c r="F70" i="51" s="1"/>
  <c r="F151" i="51"/>
  <c r="R156" i="51"/>
  <c r="S156" i="51" s="1"/>
  <c r="G68" i="51"/>
  <c r="G90" i="51"/>
  <c r="E45" i="34" s="1"/>
  <c r="E49" i="34" s="1"/>
  <c r="G142" i="51"/>
  <c r="F142" i="51"/>
  <c r="F143" i="51" s="1"/>
  <c r="E142" i="51"/>
  <c r="F68" i="51"/>
  <c r="R36" i="51"/>
  <c r="S36" i="51" s="1"/>
  <c r="O159" i="51"/>
  <c r="R164" i="51"/>
  <c r="S164" i="51" s="1"/>
  <c r="R157" i="51"/>
  <c r="S157" i="51" s="1"/>
  <c r="R159" i="51"/>
  <c r="S159" i="51" s="1"/>
  <c r="AB159" i="51"/>
  <c r="AC159" i="51"/>
  <c r="AE159" i="51"/>
  <c r="AK11" i="51"/>
  <c r="AD159" i="51"/>
  <c r="AF159" i="51"/>
  <c r="Y159" i="51"/>
  <c r="AG159" i="51"/>
  <c r="Z159" i="51"/>
  <c r="AH159" i="51"/>
  <c r="AA159" i="51"/>
  <c r="AG36" i="49"/>
  <c r="Y36" i="49"/>
  <c r="AF36" i="49"/>
  <c r="X36" i="49"/>
  <c r="AE36" i="49"/>
  <c r="T36" i="49"/>
  <c r="AD36" i="49"/>
  <c r="AC36" i="49"/>
  <c r="R36" i="49"/>
  <c r="S36" i="49" s="1"/>
  <c r="AB36" i="49"/>
  <c r="AH36" i="49"/>
  <c r="Z36" i="49"/>
  <c r="L68" i="49"/>
  <c r="L70" i="49"/>
  <c r="AG11" i="49"/>
  <c r="Y11" i="49"/>
  <c r="AF11" i="49"/>
  <c r="X11" i="49"/>
  <c r="AJ11" i="49" s="1"/>
  <c r="AK11" i="49" s="1"/>
  <c r="AE11" i="49"/>
  <c r="T11" i="49"/>
  <c r="AD11" i="49"/>
  <c r="AC11" i="49"/>
  <c r="R11" i="49"/>
  <c r="S11" i="49" s="1"/>
  <c r="AB11" i="49"/>
  <c r="AI36" i="49"/>
  <c r="Z11" i="49"/>
  <c r="G90" i="49"/>
  <c r="E255" i="34" s="1"/>
  <c r="E259" i="34" s="1"/>
  <c r="E261" i="34" s="1"/>
  <c r="E266" i="34" s="1"/>
  <c r="E70" i="49"/>
  <c r="E144" i="49" s="1"/>
  <c r="E160" i="49" s="1"/>
  <c r="E166" i="49" s="1"/>
  <c r="F70" i="49"/>
  <c r="AG158" i="49"/>
  <c r="Y158" i="49"/>
  <c r="AF158" i="49"/>
  <c r="X158" i="49"/>
  <c r="AE158" i="49"/>
  <c r="T158" i="49"/>
  <c r="AD158" i="49"/>
  <c r="AC158" i="49"/>
  <c r="R158" i="49"/>
  <c r="S158" i="49" s="1"/>
  <c r="AB158" i="49"/>
  <c r="AI158" i="49"/>
  <c r="AH158" i="49"/>
  <c r="AA158" i="49"/>
  <c r="Z158" i="49"/>
  <c r="G68" i="49"/>
  <c r="G70" i="49" s="1"/>
  <c r="L90" i="49"/>
  <c r="L143" i="49" s="1"/>
  <c r="F143" i="49"/>
  <c r="G142" i="49"/>
  <c r="G143" i="49" s="1"/>
  <c r="M143" i="49"/>
  <c r="M144" i="49" s="1"/>
  <c r="M160" i="49" s="1"/>
  <c r="M166" i="49" s="1"/>
  <c r="E143" i="49"/>
  <c r="AF150" i="49"/>
  <c r="X150" i="49"/>
  <c r="AE150" i="49"/>
  <c r="T150" i="49"/>
  <c r="AD150" i="49"/>
  <c r="AC150" i="49"/>
  <c r="R150" i="49"/>
  <c r="S150" i="49" s="1"/>
  <c r="O151" i="49"/>
  <c r="I263" i="34" s="1"/>
  <c r="AB150" i="49"/>
  <c r="AI150" i="49"/>
  <c r="AA150" i="49"/>
  <c r="AH150" i="49"/>
  <c r="AG150" i="49"/>
  <c r="AG151" i="49" s="1"/>
  <c r="Z150" i="49"/>
  <c r="R159" i="49"/>
  <c r="S159" i="49" s="1"/>
  <c r="S156" i="49"/>
  <c r="X149" i="49"/>
  <c r="AF149" i="49"/>
  <c r="AD156" i="49"/>
  <c r="AD159" i="49" s="1"/>
  <c r="Y157" i="49"/>
  <c r="AG157" i="49"/>
  <c r="O159" i="49"/>
  <c r="AD164" i="49"/>
  <c r="Y165" i="49"/>
  <c r="AJ165" i="49" s="1"/>
  <c r="AK165" i="49" s="1"/>
  <c r="AG165" i="49"/>
  <c r="Z157" i="49"/>
  <c r="AJ157" i="49" s="1"/>
  <c r="AK157" i="49" s="1"/>
  <c r="AH157" i="49"/>
  <c r="Z165" i="49"/>
  <c r="AH165" i="49"/>
  <c r="Z149" i="49"/>
  <c r="Z151" i="49" s="1"/>
  <c r="AH149" i="49"/>
  <c r="X156" i="49"/>
  <c r="AF156" i="49"/>
  <c r="AF159" i="49" s="1"/>
  <c r="AA157" i="49"/>
  <c r="AI157" i="49"/>
  <c r="X164" i="49"/>
  <c r="AF164" i="49"/>
  <c r="AA165" i="49"/>
  <c r="AI165" i="49"/>
  <c r="AA149" i="49"/>
  <c r="AA151" i="49" s="1"/>
  <c r="AI149" i="49"/>
  <c r="AI151" i="49" s="1"/>
  <c r="Y156" i="49"/>
  <c r="Y159" i="49" s="1"/>
  <c r="AG156" i="49"/>
  <c r="AG159" i="49" s="1"/>
  <c r="AB157" i="49"/>
  <c r="Y164" i="49"/>
  <c r="AG164" i="49"/>
  <c r="AB165" i="49"/>
  <c r="AB149" i="49"/>
  <c r="AB151" i="49" s="1"/>
  <c r="Z156" i="49"/>
  <c r="Z159" i="49" s="1"/>
  <c r="AH156" i="49"/>
  <c r="AH159" i="49" s="1"/>
  <c r="R157" i="49"/>
  <c r="S157" i="49" s="1"/>
  <c r="AC157" i="49"/>
  <c r="Z164" i="49"/>
  <c r="AH164" i="49"/>
  <c r="R165" i="49"/>
  <c r="S165" i="49" s="1"/>
  <c r="AC165" i="49"/>
  <c r="R149" i="49"/>
  <c r="AA156" i="49"/>
  <c r="AA159" i="49" s="1"/>
  <c r="AA164" i="49"/>
  <c r="AI11" i="48"/>
  <c r="AA11" i="48"/>
  <c r="AG11" i="48"/>
  <c r="Y11" i="48"/>
  <c r="AF11" i="48"/>
  <c r="X11" i="48"/>
  <c r="AD11" i="48"/>
  <c r="AH11" i="48"/>
  <c r="AH36" i="48"/>
  <c r="R11" i="48"/>
  <c r="S11" i="48" s="1"/>
  <c r="T11" i="48"/>
  <c r="R36" i="48"/>
  <c r="S36" i="48" s="1"/>
  <c r="M68" i="48"/>
  <c r="M70" i="48" s="1"/>
  <c r="Z11" i="48"/>
  <c r="T36" i="48"/>
  <c r="AB11" i="48"/>
  <c r="AI36" i="48"/>
  <c r="AA36" i="48"/>
  <c r="AG36" i="48"/>
  <c r="Y36" i="48"/>
  <c r="AF36" i="48"/>
  <c r="X36" i="48"/>
  <c r="AD36" i="48"/>
  <c r="AC11" i="48"/>
  <c r="E70" i="48"/>
  <c r="E144" i="48" s="1"/>
  <c r="E160" i="48" s="1"/>
  <c r="E166" i="48" s="1"/>
  <c r="AB36" i="48"/>
  <c r="AD165" i="48"/>
  <c r="AC165" i="48"/>
  <c r="R165" i="48"/>
  <c r="S165" i="48" s="1"/>
  <c r="AB165" i="48"/>
  <c r="AI165" i="48"/>
  <c r="AA165" i="48"/>
  <c r="AG165" i="48"/>
  <c r="Y165" i="48"/>
  <c r="AH165" i="48"/>
  <c r="AF165" i="48"/>
  <c r="AE165" i="48"/>
  <c r="X165" i="48"/>
  <c r="T165" i="48"/>
  <c r="Z165" i="48"/>
  <c r="F143" i="48"/>
  <c r="L142" i="48"/>
  <c r="L143" i="48" s="1"/>
  <c r="L144" i="48" s="1"/>
  <c r="L160" i="48" s="1"/>
  <c r="L166" i="48" s="1"/>
  <c r="M143" i="48"/>
  <c r="AF150" i="48"/>
  <c r="X150" i="48"/>
  <c r="AE150" i="48"/>
  <c r="T150" i="48"/>
  <c r="AD150" i="48"/>
  <c r="AC150" i="48"/>
  <c r="R150" i="48"/>
  <c r="S150" i="48" s="1"/>
  <c r="AI150" i="48"/>
  <c r="AA150" i="48"/>
  <c r="R159" i="48"/>
  <c r="S159" i="48" s="1"/>
  <c r="S156" i="48"/>
  <c r="AD157" i="48"/>
  <c r="AC157" i="48"/>
  <c r="R157" i="48"/>
  <c r="S157" i="48" s="1"/>
  <c r="AB157" i="48"/>
  <c r="AI157" i="48"/>
  <c r="AA157" i="48"/>
  <c r="AG157" i="48"/>
  <c r="Y157" i="48"/>
  <c r="AJ157" i="48" s="1"/>
  <c r="AK157" i="48" s="1"/>
  <c r="AG158" i="48"/>
  <c r="Y158" i="48"/>
  <c r="AF158" i="48"/>
  <c r="X158" i="48"/>
  <c r="AE158" i="48"/>
  <c r="T158" i="48"/>
  <c r="AD158" i="48"/>
  <c r="AB158" i="48"/>
  <c r="G142" i="48"/>
  <c r="G143" i="48" s="1"/>
  <c r="G144" i="48" s="1"/>
  <c r="G160" i="48" s="1"/>
  <c r="G166" i="48" s="1"/>
  <c r="E240" i="34" s="1"/>
  <c r="X149" i="48"/>
  <c r="AF149" i="48"/>
  <c r="AD156" i="48"/>
  <c r="AD159" i="48" s="1"/>
  <c r="O159" i="48"/>
  <c r="AD164" i="48"/>
  <c r="Z149" i="48"/>
  <c r="Z151" i="48" s="1"/>
  <c r="AH149" i="48"/>
  <c r="AH151" i="48" s="1"/>
  <c r="X156" i="48"/>
  <c r="AF156" i="48"/>
  <c r="AF159" i="48" s="1"/>
  <c r="X164" i="48"/>
  <c r="AF164" i="48"/>
  <c r="AA149" i="48"/>
  <c r="AI149" i="48"/>
  <c r="Y156" i="48"/>
  <c r="Y159" i="48" s="1"/>
  <c r="AG156" i="48"/>
  <c r="AG159" i="48" s="1"/>
  <c r="Y164" i="48"/>
  <c r="AG164" i="48"/>
  <c r="AB149" i="48"/>
  <c r="AB151" i="48" s="1"/>
  <c r="Z156" i="48"/>
  <c r="Z159" i="48" s="1"/>
  <c r="AH156" i="48"/>
  <c r="AH159" i="48" s="1"/>
  <c r="Z164" i="48"/>
  <c r="AH164" i="48"/>
  <c r="R149" i="48"/>
  <c r="AA156" i="48"/>
  <c r="AA159" i="48" s="1"/>
  <c r="AA164" i="48"/>
  <c r="M68" i="47"/>
  <c r="M70" i="47" s="1"/>
  <c r="E70" i="47"/>
  <c r="G118" i="47"/>
  <c r="R11" i="47"/>
  <c r="S11" i="47" s="1"/>
  <c r="AC11" i="47"/>
  <c r="R36" i="47"/>
  <c r="S36" i="47" s="1"/>
  <c r="AC36" i="47"/>
  <c r="M90" i="47"/>
  <c r="X11" i="47"/>
  <c r="AF11" i="47"/>
  <c r="X36" i="47"/>
  <c r="AJ36" i="47" s="1"/>
  <c r="AK36" i="47" s="1"/>
  <c r="AF36" i="47"/>
  <c r="G68" i="47"/>
  <c r="G70" i="47" s="1"/>
  <c r="Y11" i="47"/>
  <c r="AG11" i="47"/>
  <c r="L70" i="47"/>
  <c r="Y36" i="47"/>
  <c r="AG36" i="47"/>
  <c r="F143" i="47"/>
  <c r="Z11" i="47"/>
  <c r="Z36" i="47"/>
  <c r="G142" i="47"/>
  <c r="G143" i="47" s="1"/>
  <c r="L143" i="47"/>
  <c r="M143" i="47"/>
  <c r="AC149" i="47"/>
  <c r="AC151" i="47" s="1"/>
  <c r="R149" i="47"/>
  <c r="AB149" i="47"/>
  <c r="AB151" i="47" s="1"/>
  <c r="AI149" i="47"/>
  <c r="AI151" i="47" s="1"/>
  <c r="AA149" i="47"/>
  <c r="AF149" i="47"/>
  <c r="AF151" i="47" s="1"/>
  <c r="X149" i="47"/>
  <c r="AE149" i="47"/>
  <c r="AE151" i="47" s="1"/>
  <c r="Z149" i="47"/>
  <c r="Y149" i="47"/>
  <c r="Y151" i="47" s="1"/>
  <c r="O151" i="47"/>
  <c r="I173" i="34" s="1"/>
  <c r="AH149" i="47"/>
  <c r="AH151" i="47" s="1"/>
  <c r="AG149" i="47"/>
  <c r="AG151" i="47" s="1"/>
  <c r="AG158" i="47"/>
  <c r="Y158" i="47"/>
  <c r="AF158" i="47"/>
  <c r="X158" i="47"/>
  <c r="AE158" i="47"/>
  <c r="T158" i="47"/>
  <c r="AD158" i="47"/>
  <c r="AB158" i="47"/>
  <c r="AI158" i="47"/>
  <c r="AA158" i="47"/>
  <c r="AD165" i="47"/>
  <c r="AC165" i="47"/>
  <c r="R165" i="47"/>
  <c r="S165" i="47" s="1"/>
  <c r="AB165" i="47"/>
  <c r="AI165" i="47"/>
  <c r="AA165" i="47"/>
  <c r="AG165" i="47"/>
  <c r="Y165" i="47"/>
  <c r="AF165" i="47"/>
  <c r="X165" i="47"/>
  <c r="R158" i="47"/>
  <c r="S158" i="47" s="1"/>
  <c r="T165" i="47"/>
  <c r="E143" i="47"/>
  <c r="AD157" i="47"/>
  <c r="AC157" i="47"/>
  <c r="R157" i="47"/>
  <c r="S157" i="47" s="1"/>
  <c r="AB157" i="47"/>
  <c r="AI157" i="47"/>
  <c r="AA157" i="47"/>
  <c r="AG157" i="47"/>
  <c r="Y157" i="47"/>
  <c r="AF157" i="47"/>
  <c r="X157" i="47"/>
  <c r="Z158" i="47"/>
  <c r="Z165" i="47"/>
  <c r="Z150" i="47"/>
  <c r="AH150" i="47"/>
  <c r="R156" i="47"/>
  <c r="AC156" i="47"/>
  <c r="AC159" i="47" s="1"/>
  <c r="R164" i="47"/>
  <c r="S164" i="47" s="1"/>
  <c r="AC164" i="47"/>
  <c r="AA150" i="47"/>
  <c r="AI150" i="47"/>
  <c r="AD156" i="47"/>
  <c r="AD159" i="47" s="1"/>
  <c r="O159" i="47"/>
  <c r="AD164" i="47"/>
  <c r="AD150" i="47"/>
  <c r="AD151" i="47" s="1"/>
  <c r="Y156" i="47"/>
  <c r="Y159" i="47" s="1"/>
  <c r="AG156" i="47"/>
  <c r="AG159" i="47" s="1"/>
  <c r="Y164" i="47"/>
  <c r="AJ164" i="47" s="1"/>
  <c r="AK164" i="47" s="1"/>
  <c r="AG164" i="47"/>
  <c r="Z156" i="47"/>
  <c r="Z159" i="47" s="1"/>
  <c r="AH156" i="47"/>
  <c r="AH159" i="47" s="1"/>
  <c r="Z164" i="47"/>
  <c r="AH164" i="47"/>
  <c r="X150" i="47"/>
  <c r="AA156" i="47"/>
  <c r="AA159" i="47" s="1"/>
  <c r="AA164" i="47"/>
  <c r="E70" i="46"/>
  <c r="X11" i="46"/>
  <c r="AF11" i="46"/>
  <c r="X36" i="46"/>
  <c r="AF36" i="46"/>
  <c r="Z11" i="46"/>
  <c r="M70" i="46"/>
  <c r="Z36" i="46"/>
  <c r="G90" i="46"/>
  <c r="E195" i="34" s="1"/>
  <c r="E199" i="34" s="1"/>
  <c r="L143" i="46"/>
  <c r="L144" i="46" s="1"/>
  <c r="L160" i="46" s="1"/>
  <c r="L166" i="46" s="1"/>
  <c r="Z151" i="46"/>
  <c r="F143" i="46"/>
  <c r="AD165" i="46"/>
  <c r="AC165" i="46"/>
  <c r="R165" i="46"/>
  <c r="S165" i="46" s="1"/>
  <c r="AB165" i="46"/>
  <c r="AI165" i="46"/>
  <c r="AA165" i="46"/>
  <c r="Z165" i="46"/>
  <c r="Y165" i="46"/>
  <c r="X165" i="46"/>
  <c r="T165" i="46"/>
  <c r="AG165" i="46"/>
  <c r="AH165" i="46"/>
  <c r="AE165" i="46"/>
  <c r="G142" i="46"/>
  <c r="AF165" i="46"/>
  <c r="AF150" i="46"/>
  <c r="X150" i="46"/>
  <c r="AE150" i="46"/>
  <c r="T150" i="46"/>
  <c r="AD150" i="46"/>
  <c r="AA150" i="46"/>
  <c r="Z150" i="46"/>
  <c r="Y150" i="46"/>
  <c r="Y151" i="46" s="1"/>
  <c r="AI150" i="46"/>
  <c r="R150" i="46"/>
  <c r="S150" i="46" s="1"/>
  <c r="AG150" i="46"/>
  <c r="AD157" i="46"/>
  <c r="AC157" i="46"/>
  <c r="R157" i="46"/>
  <c r="S157" i="46" s="1"/>
  <c r="AB157" i="46"/>
  <c r="AE157" i="46"/>
  <c r="AA157" i="46"/>
  <c r="Z157" i="46"/>
  <c r="Y157" i="46"/>
  <c r="AJ157" i="46" s="1"/>
  <c r="AK157" i="46" s="1"/>
  <c r="AH157" i="46"/>
  <c r="T157" i="46"/>
  <c r="X151" i="46"/>
  <c r="AC150" i="46"/>
  <c r="E143" i="46"/>
  <c r="AF157" i="46"/>
  <c r="M142" i="46"/>
  <c r="M143" i="46" s="1"/>
  <c r="AC149" i="46"/>
  <c r="AC151" i="46" s="1"/>
  <c r="R149" i="46"/>
  <c r="AB149" i="46"/>
  <c r="AB151" i="46" s="1"/>
  <c r="AI149" i="46"/>
  <c r="AA149" i="46"/>
  <c r="AA151" i="46" s="1"/>
  <c r="AF149" i="46"/>
  <c r="O151" i="46"/>
  <c r="I203" i="34" s="1"/>
  <c r="S156" i="46"/>
  <c r="AG158" i="46"/>
  <c r="Y158" i="46"/>
  <c r="AF158" i="46"/>
  <c r="X158" i="46"/>
  <c r="AE158" i="46"/>
  <c r="T158" i="46"/>
  <c r="AC158" i="46"/>
  <c r="AG149" i="46"/>
  <c r="AG151" i="46" s="1"/>
  <c r="AD158" i="46"/>
  <c r="AH149" i="46"/>
  <c r="AH151" i="46" s="1"/>
  <c r="AH158" i="46"/>
  <c r="Y156" i="46"/>
  <c r="Y159" i="46" s="1"/>
  <c r="AG156" i="46"/>
  <c r="AG159" i="46" s="1"/>
  <c r="Y164" i="46"/>
  <c r="AG164" i="46"/>
  <c r="Z156" i="46"/>
  <c r="Z159" i="46" s="1"/>
  <c r="AH156" i="46"/>
  <c r="AH159" i="46" s="1"/>
  <c r="Z164" i="46"/>
  <c r="AH164" i="46"/>
  <c r="AA156" i="46"/>
  <c r="AA159" i="46" s="1"/>
  <c r="AA164" i="46"/>
  <c r="AG11" i="45"/>
  <c r="L68" i="45"/>
  <c r="L70" i="45" s="1"/>
  <c r="L144" i="45" s="1"/>
  <c r="L160" i="45" s="1"/>
  <c r="L166" i="45" s="1"/>
  <c r="M70" i="45"/>
  <c r="M144" i="45" s="1"/>
  <c r="M160" i="45" s="1"/>
  <c r="M166" i="45" s="1"/>
  <c r="AE11" i="45"/>
  <c r="T11" i="45"/>
  <c r="AI11" i="45"/>
  <c r="AD11" i="45"/>
  <c r="AB11" i="45"/>
  <c r="AC11" i="45"/>
  <c r="R11" i="45"/>
  <c r="S11" i="45" s="1"/>
  <c r="AA11" i="45"/>
  <c r="AJ11" i="45" s="1"/>
  <c r="AK11" i="45" s="1"/>
  <c r="AA36" i="45"/>
  <c r="E70" i="45"/>
  <c r="R36" i="45"/>
  <c r="S36" i="45" s="1"/>
  <c r="AC36" i="45"/>
  <c r="AD36" i="45"/>
  <c r="Z36" i="45"/>
  <c r="AJ36" i="45" s="1"/>
  <c r="AK36" i="45" s="1"/>
  <c r="AI36" i="45"/>
  <c r="AB36" i="45"/>
  <c r="T36" i="45"/>
  <c r="AE36" i="45"/>
  <c r="L143" i="45"/>
  <c r="F68" i="45"/>
  <c r="F70" i="45" s="1"/>
  <c r="M143" i="45"/>
  <c r="E90" i="45"/>
  <c r="E143" i="45" s="1"/>
  <c r="F90" i="45"/>
  <c r="C135" i="34" s="1"/>
  <c r="C139" i="34" s="1"/>
  <c r="F143" i="45"/>
  <c r="AC157" i="45"/>
  <c r="R157" i="45"/>
  <c r="S157" i="45" s="1"/>
  <c r="AB157" i="45"/>
  <c r="AG157" i="45"/>
  <c r="Y157" i="45"/>
  <c r="AA157" i="45"/>
  <c r="Z157" i="45"/>
  <c r="X157" i="45"/>
  <c r="AI157" i="45"/>
  <c r="T157" i="45"/>
  <c r="AF157" i="45"/>
  <c r="AE150" i="45"/>
  <c r="T150" i="45"/>
  <c r="AD150" i="45"/>
  <c r="AD151" i="45" s="1"/>
  <c r="AI150" i="45"/>
  <c r="AA150" i="45"/>
  <c r="AF150" i="45"/>
  <c r="Y158" i="45"/>
  <c r="AC165" i="45"/>
  <c r="R165" i="45"/>
  <c r="S165" i="45" s="1"/>
  <c r="AB165" i="45"/>
  <c r="AG165" i="45"/>
  <c r="Y165" i="45"/>
  <c r="AJ165" i="45" s="1"/>
  <c r="AK165" i="45" s="1"/>
  <c r="AE165" i="45"/>
  <c r="AB149" i="45"/>
  <c r="AB151" i="45" s="1"/>
  <c r="AI149" i="45"/>
  <c r="AA149" i="45"/>
  <c r="AA151" i="45" s="1"/>
  <c r="AF149" i="45"/>
  <c r="AF151" i="45" s="1"/>
  <c r="X149" i="45"/>
  <c r="AE149" i="45"/>
  <c r="X150" i="45"/>
  <c r="O151" i="45"/>
  <c r="I143" i="34" s="1"/>
  <c r="R159" i="45"/>
  <c r="S159" i="45" s="1"/>
  <c r="S156" i="45"/>
  <c r="AF165" i="45"/>
  <c r="G142" i="45"/>
  <c r="G143" i="45" s="1"/>
  <c r="G144" i="45" s="1"/>
  <c r="G160" i="45" s="1"/>
  <c r="G166" i="45" s="1"/>
  <c r="E150" i="34" s="1"/>
  <c r="R149" i="45"/>
  <c r="AG149" i="45"/>
  <c r="AG151" i="45" s="1"/>
  <c r="AF158" i="45"/>
  <c r="X158" i="45"/>
  <c r="AE158" i="45"/>
  <c r="T158" i="45"/>
  <c r="AB158" i="45"/>
  <c r="AD158" i="45"/>
  <c r="AH165" i="45"/>
  <c r="AH149" i="45"/>
  <c r="AH151" i="45" s="1"/>
  <c r="T165" i="45"/>
  <c r="AI165" i="45"/>
  <c r="AD156" i="45"/>
  <c r="AD159" i="45" s="1"/>
  <c r="O159" i="45"/>
  <c r="AD164" i="45"/>
  <c r="Y156" i="45"/>
  <c r="Y159" i="45" s="1"/>
  <c r="AG156" i="45"/>
  <c r="AG159" i="45" s="1"/>
  <c r="Y164" i="45"/>
  <c r="AG164" i="45"/>
  <c r="Z156" i="45"/>
  <c r="Z159" i="45" s="1"/>
  <c r="Z164" i="45"/>
  <c r="AD11" i="44"/>
  <c r="AC11" i="44"/>
  <c r="AG11" i="44"/>
  <c r="Y11" i="44"/>
  <c r="AJ11" i="44" s="1"/>
  <c r="AK11" i="44" s="1"/>
  <c r="AB11" i="44"/>
  <c r="L70" i="44"/>
  <c r="Y36" i="44"/>
  <c r="AJ36" i="44" s="1"/>
  <c r="AK36" i="44" s="1"/>
  <c r="AG36" i="44"/>
  <c r="Z36" i="44"/>
  <c r="AH36" i="44"/>
  <c r="E70" i="44"/>
  <c r="R36" i="44"/>
  <c r="S36" i="44" s="1"/>
  <c r="AC36" i="44"/>
  <c r="F68" i="44"/>
  <c r="G90" i="44"/>
  <c r="E105" i="34" s="1"/>
  <c r="F70" i="44"/>
  <c r="M68" i="44"/>
  <c r="M70" i="44" s="1"/>
  <c r="L143" i="44"/>
  <c r="E143" i="44"/>
  <c r="M143" i="44"/>
  <c r="AG158" i="44"/>
  <c r="Y158" i="44"/>
  <c r="AF158" i="44"/>
  <c r="X158" i="44"/>
  <c r="AE158" i="44"/>
  <c r="T158" i="44"/>
  <c r="AD158" i="44"/>
  <c r="AC158" i="44"/>
  <c r="R158" i="44"/>
  <c r="S158" i="44" s="1"/>
  <c r="AB158" i="44"/>
  <c r="AI158" i="44"/>
  <c r="AA158" i="44"/>
  <c r="AB149" i="44"/>
  <c r="AB151" i="44" s="1"/>
  <c r="AI149" i="44"/>
  <c r="AI151" i="44" s="1"/>
  <c r="AA149" i="44"/>
  <c r="AA151" i="44" s="1"/>
  <c r="O151" i="44"/>
  <c r="D21" i="15" s="1"/>
  <c r="AG149" i="44"/>
  <c r="AG151" i="44" s="1"/>
  <c r="Y149" i="44"/>
  <c r="Y151" i="44" s="1"/>
  <c r="AF149" i="44"/>
  <c r="AF151" i="44" s="1"/>
  <c r="X149" i="44"/>
  <c r="AE149" i="44"/>
  <c r="AE151" i="44" s="1"/>
  <c r="Z158" i="44"/>
  <c r="R149" i="44"/>
  <c r="AH158" i="44"/>
  <c r="F142" i="44"/>
  <c r="G142" i="44"/>
  <c r="E108" i="34" s="1"/>
  <c r="Z149" i="44"/>
  <c r="Z150" i="44"/>
  <c r="AJ150" i="44" s="1"/>
  <c r="AK150" i="44" s="1"/>
  <c r="AH150" i="44"/>
  <c r="AH151" i="44" s="1"/>
  <c r="R156" i="44"/>
  <c r="AC156" i="44"/>
  <c r="AC159" i="44" s="1"/>
  <c r="X157" i="44"/>
  <c r="AF157" i="44"/>
  <c r="R164" i="44"/>
  <c r="S164" i="44" s="1"/>
  <c r="AC164" i="44"/>
  <c r="X165" i="44"/>
  <c r="AJ165" i="44" s="1"/>
  <c r="AK165" i="44" s="1"/>
  <c r="AF165" i="44"/>
  <c r="AA150" i="44"/>
  <c r="AI150" i="44"/>
  <c r="AD156" i="44"/>
  <c r="AD159" i="44" s="1"/>
  <c r="Y157" i="44"/>
  <c r="AG157" i="44"/>
  <c r="O159" i="44"/>
  <c r="AD164" i="44"/>
  <c r="Y165" i="44"/>
  <c r="AG165" i="44"/>
  <c r="Z157" i="44"/>
  <c r="AH157" i="44"/>
  <c r="Z165" i="44"/>
  <c r="AH165" i="44"/>
  <c r="AD150" i="44"/>
  <c r="Y156" i="44"/>
  <c r="AG156" i="44"/>
  <c r="AG159" i="44" s="1"/>
  <c r="AB157" i="44"/>
  <c r="Y164" i="44"/>
  <c r="AG164" i="44"/>
  <c r="AB165" i="44"/>
  <c r="Z156" i="44"/>
  <c r="Z159" i="44" s="1"/>
  <c r="R157" i="44"/>
  <c r="S157" i="44" s="1"/>
  <c r="Z164" i="44"/>
  <c r="R165" i="44"/>
  <c r="S165" i="44" s="1"/>
  <c r="AE151" i="46" l="1"/>
  <c r="AD151" i="44"/>
  <c r="F144" i="46"/>
  <c r="F160" i="46" s="1"/>
  <c r="F166" i="46" s="1"/>
  <c r="C210" i="34" s="1"/>
  <c r="F144" i="47"/>
  <c r="F160" i="47" s="1"/>
  <c r="F166" i="47" s="1"/>
  <c r="C180" i="34" s="1"/>
  <c r="E201" i="34"/>
  <c r="E206" i="34" s="1"/>
  <c r="AD151" i="48"/>
  <c r="C141" i="34"/>
  <c r="C146" i="34" s="1"/>
  <c r="F144" i="48"/>
  <c r="F160" i="48" s="1"/>
  <c r="F166" i="48" s="1"/>
  <c r="C240" i="34" s="1"/>
  <c r="AD151" i="49"/>
  <c r="AC151" i="48"/>
  <c r="AE151" i="48"/>
  <c r="G144" i="49"/>
  <c r="G160" i="49" s="1"/>
  <c r="G166" i="49" s="1"/>
  <c r="E270" i="34" s="1"/>
  <c r="M144" i="48"/>
  <c r="M160" i="48" s="1"/>
  <c r="M166" i="48" s="1"/>
  <c r="M144" i="46"/>
  <c r="M160" i="46" s="1"/>
  <c r="M166" i="46" s="1"/>
  <c r="E144" i="47"/>
  <c r="E160" i="47" s="1"/>
  <c r="E166" i="47" s="1"/>
  <c r="M144" i="47"/>
  <c r="M160" i="47" s="1"/>
  <c r="M166" i="47" s="1"/>
  <c r="G144" i="47"/>
  <c r="G160" i="47" s="1"/>
  <c r="G166" i="47" s="1"/>
  <c r="E180" i="34" s="1"/>
  <c r="E143" i="51"/>
  <c r="E144" i="51" s="1"/>
  <c r="E160" i="51" s="1"/>
  <c r="E166" i="51" s="1"/>
  <c r="F144" i="45"/>
  <c r="F160" i="45" s="1"/>
  <c r="F166" i="45" s="1"/>
  <c r="C150" i="34" s="1"/>
  <c r="E109" i="34"/>
  <c r="E111" i="34" s="1"/>
  <c r="E116" i="34" s="1"/>
  <c r="F143" i="44"/>
  <c r="C108" i="34"/>
  <c r="C109" i="34" s="1"/>
  <c r="C111" i="34" s="1"/>
  <c r="C116" i="34" s="1"/>
  <c r="M144" i="44"/>
  <c r="M160" i="44" s="1"/>
  <c r="M166" i="44" s="1"/>
  <c r="G143" i="44"/>
  <c r="G144" i="44" s="1"/>
  <c r="G160" i="44" s="1"/>
  <c r="G166" i="44" s="1"/>
  <c r="E120" i="34" s="1"/>
  <c r="E51" i="34"/>
  <c r="E56" i="34" s="1"/>
  <c r="I113" i="34"/>
  <c r="AC151" i="49"/>
  <c r="G90" i="52"/>
  <c r="E70" i="51"/>
  <c r="G143" i="51"/>
  <c r="G70" i="51"/>
  <c r="F144" i="51"/>
  <c r="F160" i="51" s="1"/>
  <c r="F166" i="51" s="1"/>
  <c r="C60" i="34" s="1"/>
  <c r="AK150" i="51"/>
  <c r="AK165" i="51"/>
  <c r="AK157" i="51"/>
  <c r="AK158" i="51"/>
  <c r="X159" i="51"/>
  <c r="AK36" i="51"/>
  <c r="AK164" i="51"/>
  <c r="AF151" i="49"/>
  <c r="AJ149" i="49"/>
  <c r="X151" i="49"/>
  <c r="F144" i="49"/>
  <c r="F160" i="49" s="1"/>
  <c r="F166" i="49" s="1"/>
  <c r="C270" i="34" s="1"/>
  <c r="AJ36" i="49"/>
  <c r="AK36" i="49" s="1"/>
  <c r="AH151" i="49"/>
  <c r="L144" i="49"/>
  <c r="L160" i="49" s="1"/>
  <c r="L166" i="49" s="1"/>
  <c r="AJ150" i="49"/>
  <c r="AK150" i="49" s="1"/>
  <c r="AJ158" i="49"/>
  <c r="AK158" i="49" s="1"/>
  <c r="R151" i="49"/>
  <c r="S151" i="49" s="1"/>
  <c r="S149" i="49"/>
  <c r="X159" i="49"/>
  <c r="AJ156" i="49"/>
  <c r="AJ164" i="49"/>
  <c r="AK164" i="49" s="1"/>
  <c r="X159" i="48"/>
  <c r="AJ156" i="48"/>
  <c r="AJ164" i="48"/>
  <c r="AK164" i="48" s="1"/>
  <c r="AF151" i="48"/>
  <c r="AJ158" i="48"/>
  <c r="AK158" i="48" s="1"/>
  <c r="AJ149" i="48"/>
  <c r="X151" i="48"/>
  <c r="AI151" i="48"/>
  <c r="AA151" i="48"/>
  <c r="AJ11" i="48"/>
  <c r="AK11" i="48" s="1"/>
  <c r="R151" i="48"/>
  <c r="S151" i="48" s="1"/>
  <c r="S149" i="48"/>
  <c r="AJ165" i="48"/>
  <c r="AK165" i="48" s="1"/>
  <c r="AJ36" i="48"/>
  <c r="AK36" i="48" s="1"/>
  <c r="AJ150" i="48"/>
  <c r="AK150" i="48" s="1"/>
  <c r="AJ165" i="47"/>
  <c r="AK165" i="47" s="1"/>
  <c r="Z151" i="47"/>
  <c r="R151" i="47"/>
  <c r="S151" i="47" s="1"/>
  <c r="S149" i="47"/>
  <c r="L144" i="47"/>
  <c r="L160" i="47" s="1"/>
  <c r="L166" i="47" s="1"/>
  <c r="R159" i="47"/>
  <c r="S159" i="47" s="1"/>
  <c r="S156" i="47"/>
  <c r="AJ157" i="47"/>
  <c r="AK157" i="47" s="1"/>
  <c r="AJ150" i="47"/>
  <c r="AK150" i="47" s="1"/>
  <c r="AJ156" i="47"/>
  <c r="AJ158" i="47"/>
  <c r="AK158" i="47" s="1"/>
  <c r="AJ149" i="47"/>
  <c r="X151" i="47"/>
  <c r="AJ11" i="47"/>
  <c r="AK11" i="47" s="1"/>
  <c r="AA151" i="47"/>
  <c r="AJ165" i="46"/>
  <c r="AK165" i="46" s="1"/>
  <c r="AJ11" i="46"/>
  <c r="AK11" i="46" s="1"/>
  <c r="G143" i="46"/>
  <c r="G144" i="46" s="1"/>
  <c r="G160" i="46" s="1"/>
  <c r="G166" i="46" s="1"/>
  <c r="E210" i="34" s="1"/>
  <c r="AJ156" i="46"/>
  <c r="AF151" i="46"/>
  <c r="AI151" i="46"/>
  <c r="R151" i="46"/>
  <c r="S151" i="46" s="1"/>
  <c r="S149" i="46"/>
  <c r="AJ164" i="46"/>
  <c r="AK164" i="46" s="1"/>
  <c r="AJ158" i="46"/>
  <c r="AK158" i="46" s="1"/>
  <c r="AJ149" i="46"/>
  <c r="AJ150" i="46"/>
  <c r="AK150" i="46" s="1"/>
  <c r="AJ36" i="46"/>
  <c r="AK36" i="46" s="1"/>
  <c r="E144" i="46"/>
  <c r="E160" i="46" s="1"/>
  <c r="E166" i="46" s="1"/>
  <c r="AJ149" i="45"/>
  <c r="X151" i="45"/>
  <c r="R151" i="45"/>
  <c r="S151" i="45" s="1"/>
  <c r="S149" i="45"/>
  <c r="AI151" i="45"/>
  <c r="E144" i="45"/>
  <c r="E160" i="45" s="1"/>
  <c r="E166" i="45" s="1"/>
  <c r="AJ164" i="45"/>
  <c r="AK164" i="45" s="1"/>
  <c r="AJ158" i="45"/>
  <c r="AK158" i="45" s="1"/>
  <c r="AJ156" i="45"/>
  <c r="AJ150" i="45"/>
  <c r="AK150" i="45" s="1"/>
  <c r="AJ157" i="45"/>
  <c r="AK157" i="45" s="1"/>
  <c r="AE151" i="45"/>
  <c r="R151" i="44"/>
  <c r="S151" i="44" s="1"/>
  <c r="S149" i="44"/>
  <c r="Z151" i="44"/>
  <c r="AJ149" i="44"/>
  <c r="X151" i="44"/>
  <c r="F144" i="44"/>
  <c r="F160" i="44" s="1"/>
  <c r="F166" i="44" s="1"/>
  <c r="C120" i="34" s="1"/>
  <c r="L144" i="44"/>
  <c r="L160" i="44" s="1"/>
  <c r="L166" i="44" s="1"/>
  <c r="AJ164" i="44"/>
  <c r="AK164" i="44" s="1"/>
  <c r="AJ157" i="44"/>
  <c r="AK157" i="44" s="1"/>
  <c r="R159" i="44"/>
  <c r="S159" i="44" s="1"/>
  <c r="S156" i="44"/>
  <c r="AJ158" i="44"/>
  <c r="AK158" i="44" s="1"/>
  <c r="E144" i="44"/>
  <c r="E160" i="44" s="1"/>
  <c r="E166" i="44" s="1"/>
  <c r="Y159" i="44"/>
  <c r="AJ156" i="44"/>
  <c r="G144" i="51" l="1"/>
  <c r="G160" i="51" s="1"/>
  <c r="G166" i="51" s="1"/>
  <c r="E60" i="34" s="1"/>
  <c r="E15" i="34"/>
  <c r="E19" i="34" s="1"/>
  <c r="G143" i="52"/>
  <c r="G144" i="52" s="1"/>
  <c r="G160" i="52" s="1"/>
  <c r="G166" i="52" s="1"/>
  <c r="E30" i="34" s="1"/>
  <c r="AJ159" i="51"/>
  <c r="AK156" i="51"/>
  <c r="AK149" i="49"/>
  <c r="AJ151" i="49"/>
  <c r="AJ159" i="49"/>
  <c r="AK156" i="49"/>
  <c r="AK156" i="48"/>
  <c r="AJ159" i="48"/>
  <c r="AK149" i="48"/>
  <c r="AJ151" i="48"/>
  <c r="AK149" i="47"/>
  <c r="AJ151" i="47"/>
  <c r="AK156" i="47"/>
  <c r="AJ159" i="47"/>
  <c r="AK156" i="46"/>
  <c r="AJ159" i="46"/>
  <c r="AK149" i="46"/>
  <c r="AJ151" i="46"/>
  <c r="AK149" i="45"/>
  <c r="AJ151" i="45"/>
  <c r="AK156" i="45"/>
  <c r="AJ159" i="45"/>
  <c r="AJ159" i="44"/>
  <c r="AK156" i="44"/>
  <c r="AJ151" i="44"/>
  <c r="AK149" i="44"/>
  <c r="R165" i="6" l="1"/>
  <c r="R164" i="6"/>
  <c r="R158" i="6"/>
  <c r="S158" i="6" s="1"/>
  <c r="R157" i="6"/>
  <c r="S157" i="6" s="1"/>
  <c r="R156" i="6"/>
  <c r="R159" i="6" s="1"/>
  <c r="S159" i="6" s="1"/>
  <c r="R150" i="6"/>
  <c r="R36" i="6"/>
  <c r="R11" i="6"/>
  <c r="S165" i="6"/>
  <c r="S164" i="6"/>
  <c r="S150" i="6"/>
  <c r="S36" i="6"/>
  <c r="S11" i="6"/>
  <c r="R5" i="6"/>
  <c r="F115" i="6"/>
  <c r="F84" i="6"/>
  <c r="F78" i="6"/>
  <c r="F67" i="6"/>
  <c r="F64" i="6"/>
  <c r="F61" i="6"/>
  <c r="F57" i="6"/>
  <c r="F54" i="6"/>
  <c r="S156" i="6" l="1"/>
  <c r="O158" i="6"/>
  <c r="AC158" i="6" s="1"/>
  <c r="T158" i="6" l="1"/>
  <c r="AF158" i="6"/>
  <c r="Y158" i="6"/>
  <c r="AG158" i="6"/>
  <c r="AD158" i="6"/>
  <c r="AE158" i="6"/>
  <c r="X158" i="6"/>
  <c r="Z158" i="6"/>
  <c r="AH158" i="6"/>
  <c r="AA158" i="6"/>
  <c r="AI158" i="6"/>
  <c r="AB158" i="6"/>
  <c r="F159" i="6"/>
  <c r="F151" i="6"/>
  <c r="F141" i="6"/>
  <c r="F128" i="6"/>
  <c r="F118" i="6"/>
  <c r="F103" i="6"/>
  <c r="F90" i="6"/>
  <c r="F68" i="6"/>
  <c r="F50" i="6"/>
  <c r="F44" i="6"/>
  <c r="F31" i="6"/>
  <c r="F25" i="6"/>
  <c r="C67" i="34" s="1"/>
  <c r="F17" i="6"/>
  <c r="C66" i="34" s="1"/>
  <c r="S5" i="6"/>
  <c r="O157" i="6"/>
  <c r="AF157" i="6" s="1"/>
  <c r="C72" i="34" l="1"/>
  <c r="C81" i="34" s="1"/>
  <c r="C86" i="34" s="1"/>
  <c r="F142" i="6"/>
  <c r="F143" i="6"/>
  <c r="F70" i="6"/>
  <c r="AJ158" i="6"/>
  <c r="AK158" i="6" s="1"/>
  <c r="AG157" i="6"/>
  <c r="Y157" i="6"/>
  <c r="AB157" i="6"/>
  <c r="AC157" i="6"/>
  <c r="AD157" i="6"/>
  <c r="Z157" i="6"/>
  <c r="AH157" i="6"/>
  <c r="AA157" i="6"/>
  <c r="AI157" i="6"/>
  <c r="T157" i="6"/>
  <c r="AE157" i="6"/>
  <c r="X157" i="6"/>
  <c r="F144" i="6" l="1"/>
  <c r="AJ157" i="6"/>
  <c r="AK157" i="6" s="1"/>
  <c r="F160" i="6" l="1"/>
  <c r="E5" i="6"/>
  <c r="F5" i="6"/>
  <c r="D2" i="42"/>
  <c r="F166" i="6" l="1"/>
  <c r="C90" i="34" s="1"/>
  <c r="J26" i="24"/>
  <c r="J25" i="24"/>
  <c r="E25" i="24"/>
  <c r="J29" i="24"/>
  <c r="E29" i="24"/>
  <c r="K18" i="24"/>
  <c r="F18" i="24"/>
  <c r="D24" i="5"/>
  <c r="D26" i="5" s="1"/>
  <c r="E25" i="5"/>
  <c r="D25" i="5"/>
  <c r="E24" i="5"/>
  <c r="E26" i="5" s="1"/>
  <c r="F23" i="5"/>
  <c r="E23" i="5"/>
  <c r="D23" i="5"/>
  <c r="E21" i="5"/>
  <c r="D21" i="5"/>
  <c r="E22" i="5"/>
  <c r="D22" i="5"/>
  <c r="K25" i="24" l="1"/>
  <c r="E26" i="24"/>
  <c r="E28" i="24"/>
  <c r="G18" i="24"/>
  <c r="F24" i="24"/>
  <c r="G24" i="24" s="1"/>
  <c r="I20" i="37"/>
  <c r="J32" i="24"/>
  <c r="I7" i="37"/>
  <c r="J16" i="24"/>
  <c r="K19" i="24"/>
  <c r="J45" i="24"/>
  <c r="K41" i="24"/>
  <c r="K39" i="24"/>
  <c r="K38" i="24"/>
  <c r="K37" i="24"/>
  <c r="K36" i="24"/>
  <c r="K35" i="24"/>
  <c r="K34" i="24"/>
  <c r="K33" i="24"/>
  <c r="K27" i="24"/>
  <c r="K24" i="24"/>
  <c r="K23" i="24"/>
  <c r="K22" i="24"/>
  <c r="K21" i="24"/>
  <c r="K20" i="24"/>
  <c r="K17" i="24"/>
  <c r="K29" i="24" l="1"/>
  <c r="I18" i="24"/>
  <c r="J29" i="37"/>
  <c r="J27" i="37"/>
  <c r="J26" i="37"/>
  <c r="J25" i="37"/>
  <c r="J24" i="37"/>
  <c r="J23" i="37"/>
  <c r="J22" i="37"/>
  <c r="J21" i="37"/>
  <c r="J16" i="37"/>
  <c r="J14" i="37"/>
  <c r="J13" i="37"/>
  <c r="J12" i="37"/>
  <c r="J11" i="37"/>
  <c r="J10" i="37"/>
  <c r="J9" i="37"/>
  <c r="J8" i="37"/>
  <c r="W1" i="6"/>
  <c r="I24" i="24" l="1"/>
  <c r="F19" i="24"/>
  <c r="A1" i="41"/>
  <c r="W44" i="6" l="1"/>
  <c r="V44" i="6"/>
  <c r="U44" i="6"/>
  <c r="M50" i="6" l="1"/>
  <c r="L50" i="6"/>
  <c r="G50" i="6"/>
  <c r="E50" i="6"/>
  <c r="M44" i="6"/>
  <c r="L44" i="6"/>
  <c r="G44" i="6"/>
  <c r="E44" i="6"/>
  <c r="O24" i="24"/>
  <c r="A3" i="6"/>
  <c r="A2" i="6"/>
  <c r="C5" i="9"/>
  <c r="P6" i="9"/>
  <c r="P7" i="9"/>
  <c r="P5" i="9"/>
  <c r="O11" i="9"/>
  <c r="P11" i="9" s="1"/>
  <c r="O10" i="9"/>
  <c r="P10" i="9" s="1"/>
  <c r="D10" i="42"/>
  <c r="A1" i="13"/>
  <c r="A1" i="34"/>
  <c r="A1" i="6"/>
  <c r="I126" i="53" l="1"/>
  <c r="I126" i="48"/>
  <c r="I126" i="49"/>
  <c r="I126" i="47"/>
  <c r="I126" i="46"/>
  <c r="I126" i="45"/>
  <c r="A1" i="15"/>
  <c r="A1" i="9"/>
  <c r="A1" i="40"/>
  <c r="A1" i="39"/>
  <c r="A1" i="36"/>
  <c r="A1" i="35"/>
  <c r="A1" i="37"/>
  <c r="A1" i="24"/>
  <c r="A1" i="38"/>
  <c r="A1" i="5"/>
  <c r="A1" i="2"/>
  <c r="D27" i="42"/>
  <c r="D26" i="42"/>
  <c r="D22" i="42"/>
  <c r="D14" i="42"/>
  <c r="D9" i="42"/>
  <c r="D8" i="42"/>
  <c r="D22" i="41"/>
  <c r="C53" i="2"/>
  <c r="D14" i="41"/>
  <c r="D13" i="41"/>
  <c r="D12" i="41"/>
  <c r="D11" i="41"/>
  <c r="D10" i="41"/>
  <c r="D9" i="41"/>
  <c r="D7" i="41"/>
  <c r="O29" i="24"/>
  <c r="F13" i="41" l="1"/>
  <c r="F22" i="41"/>
  <c r="F12" i="41"/>
  <c r="F11" i="41"/>
  <c r="F9" i="41"/>
  <c r="F10" i="41"/>
  <c r="F14" i="41"/>
  <c r="F7" i="41"/>
  <c r="F15" i="41" l="1"/>
  <c r="O22" i="44" s="1"/>
  <c r="F27" i="24"/>
  <c r="G27" i="24" s="1"/>
  <c r="G19" i="24"/>
  <c r="F20" i="24"/>
  <c r="F21" i="24"/>
  <c r="G21" i="24" s="1"/>
  <c r="F22" i="24"/>
  <c r="F23" i="24"/>
  <c r="E29" i="37"/>
  <c r="D28" i="37"/>
  <c r="E27" i="37"/>
  <c r="E26" i="37"/>
  <c r="E25" i="37"/>
  <c r="F25" i="37" s="1"/>
  <c r="H25" i="37" s="1"/>
  <c r="E24" i="37"/>
  <c r="F24" i="37" s="1"/>
  <c r="H24" i="37" s="1"/>
  <c r="E23" i="37"/>
  <c r="E22" i="37"/>
  <c r="E21" i="37"/>
  <c r="E16" i="37"/>
  <c r="D15" i="37"/>
  <c r="E14" i="37"/>
  <c r="E13" i="37"/>
  <c r="F13" i="37" s="1"/>
  <c r="E12" i="37"/>
  <c r="F12" i="37" s="1"/>
  <c r="H12" i="37" s="1"/>
  <c r="E11" i="37"/>
  <c r="F11" i="37" s="1"/>
  <c r="E10" i="37"/>
  <c r="E9" i="37"/>
  <c r="E8" i="37"/>
  <c r="B273" i="34"/>
  <c r="B243" i="34"/>
  <c r="I274" i="34"/>
  <c r="C274" i="34"/>
  <c r="I244" i="34"/>
  <c r="C244" i="34"/>
  <c r="I214" i="34"/>
  <c r="C214" i="34"/>
  <c r="I184" i="34"/>
  <c r="C184" i="34"/>
  <c r="I154" i="34"/>
  <c r="C154" i="34"/>
  <c r="I124" i="34"/>
  <c r="C124" i="34"/>
  <c r="I94" i="34"/>
  <c r="C94" i="34"/>
  <c r="I34" i="34"/>
  <c r="C34" i="34"/>
  <c r="I64" i="34"/>
  <c r="C64" i="34"/>
  <c r="B3" i="34"/>
  <c r="C4" i="34"/>
  <c r="I4" i="34"/>
  <c r="AE22" i="44" l="1"/>
  <c r="AB22" i="44"/>
  <c r="AA22" i="44"/>
  <c r="X22" i="44"/>
  <c r="AI22" i="44"/>
  <c r="AF22" i="44"/>
  <c r="R22" i="44"/>
  <c r="S22" i="44" s="1"/>
  <c r="AC22" i="44"/>
  <c r="AD22" i="44"/>
  <c r="Y22" i="44"/>
  <c r="AG22" i="44"/>
  <c r="Z22" i="44"/>
  <c r="AH22" i="44"/>
  <c r="F29" i="24"/>
  <c r="F25" i="24"/>
  <c r="I19" i="24"/>
  <c r="G25" i="24"/>
  <c r="D17" i="37"/>
  <c r="I21" i="24"/>
  <c r="G22" i="24"/>
  <c r="I22" i="24" s="1"/>
  <c r="G20" i="24"/>
  <c r="I20" i="24" s="1"/>
  <c r="D30" i="37"/>
  <c r="D31" i="37" s="1"/>
  <c r="D21" i="41"/>
  <c r="F21" i="41" s="1"/>
  <c r="H13" i="37"/>
  <c r="G23" i="24"/>
  <c r="I23" i="24" s="1"/>
  <c r="H11" i="37"/>
  <c r="F9" i="37"/>
  <c r="H9" i="37" s="1"/>
  <c r="F16" i="37"/>
  <c r="H16" i="37" s="1"/>
  <c r="F21" i="37"/>
  <c r="H21" i="37" s="1"/>
  <c r="F14" i="37"/>
  <c r="H14" i="37" s="1"/>
  <c r="F26" i="37"/>
  <c r="H26" i="37" s="1"/>
  <c r="F23" i="37"/>
  <c r="H23" i="37" s="1"/>
  <c r="E28" i="37"/>
  <c r="E30" i="37" s="1"/>
  <c r="F10" i="37"/>
  <c r="H10" i="37" s="1"/>
  <c r="F22" i="37"/>
  <c r="H22" i="37" s="1"/>
  <c r="F29" i="37"/>
  <c r="H29" i="37" s="1"/>
  <c r="E15" i="37"/>
  <c r="E17" i="37" s="1"/>
  <c r="F27" i="37"/>
  <c r="H27" i="37" s="1"/>
  <c r="F8" i="37"/>
  <c r="H8" i="37" s="1"/>
  <c r="AJ22" i="44" l="1"/>
  <c r="AK22" i="44" s="1"/>
  <c r="G29" i="24"/>
  <c r="I25" i="24"/>
  <c r="I29" i="24"/>
  <c r="D20" i="41"/>
  <c r="F20" i="41" s="1"/>
  <c r="F23" i="41" s="1"/>
  <c r="O23" i="44" s="1"/>
  <c r="E31" i="37"/>
  <c r="H28" i="37"/>
  <c r="H15" i="37"/>
  <c r="F28" i="37"/>
  <c r="F30" i="37" s="1"/>
  <c r="F15" i="37"/>
  <c r="F17" i="37" s="1"/>
  <c r="Z23" i="44" l="1"/>
  <c r="AI23" i="44"/>
  <c r="AH23" i="44"/>
  <c r="X23" i="44"/>
  <c r="AF23" i="44"/>
  <c r="Y23" i="44"/>
  <c r="AG23" i="44"/>
  <c r="R23" i="44"/>
  <c r="S23" i="44" s="1"/>
  <c r="AC23" i="44"/>
  <c r="AA23" i="44"/>
  <c r="AB23" i="44"/>
  <c r="AD23" i="44"/>
  <c r="AE23" i="44"/>
  <c r="C19" i="34"/>
  <c r="C12" i="34"/>
  <c r="E12" i="34"/>
  <c r="F31" i="37"/>
  <c r="H30" i="37"/>
  <c r="I28" i="37"/>
  <c r="I15" i="37"/>
  <c r="H17" i="37"/>
  <c r="AJ23" i="44" l="1"/>
  <c r="AK23" i="44" s="1"/>
  <c r="I30" i="37"/>
  <c r="J30" i="37" s="1"/>
  <c r="J28" i="37"/>
  <c r="I17" i="37"/>
  <c r="J17" i="37" s="1"/>
  <c r="J15" i="37"/>
  <c r="C21" i="34"/>
  <c r="C26" i="34" s="1"/>
  <c r="E21" i="34"/>
  <c r="E26" i="34" s="1"/>
  <c r="H31" i="37"/>
  <c r="I31" i="37" l="1"/>
  <c r="J31" i="37" s="1"/>
  <c r="J40" i="24" l="1"/>
  <c r="J42" i="24" s="1"/>
  <c r="J50" i="24"/>
  <c r="G50" i="24"/>
  <c r="F50" i="24"/>
  <c r="E50" i="24"/>
  <c r="F41" i="24"/>
  <c r="E40" i="24"/>
  <c r="F39" i="24"/>
  <c r="F38" i="24"/>
  <c r="F37" i="24"/>
  <c r="F36" i="24"/>
  <c r="G36" i="24" s="1"/>
  <c r="I36" i="24" s="1"/>
  <c r="F35" i="24"/>
  <c r="G35" i="24" s="1"/>
  <c r="I35" i="24" s="1"/>
  <c r="F34" i="24"/>
  <c r="F33" i="24"/>
  <c r="J28" i="24"/>
  <c r="G28" i="24"/>
  <c r="F28" i="24"/>
  <c r="I27" i="24"/>
  <c r="O27" i="24" s="1"/>
  <c r="D8" i="5"/>
  <c r="O13" i="24"/>
  <c r="O12" i="24"/>
  <c r="B3" i="24"/>
  <c r="E42" i="24" l="1"/>
  <c r="K42" i="24" s="1"/>
  <c r="K40" i="24"/>
  <c r="K28" i="24"/>
  <c r="O30" i="24"/>
  <c r="G39" i="24"/>
  <c r="I39" i="24" s="1"/>
  <c r="F40" i="24"/>
  <c r="F42" i="24" s="1"/>
  <c r="G33" i="24"/>
  <c r="I33" i="24" s="1"/>
  <c r="G37" i="24"/>
  <c r="I37" i="24" s="1"/>
  <c r="G41" i="24"/>
  <c r="I41" i="24" s="1"/>
  <c r="G34" i="24"/>
  <c r="I34" i="24" s="1"/>
  <c r="G38" i="24"/>
  <c r="I38" i="24" s="1"/>
  <c r="I28" i="24"/>
  <c r="E151" i="6"/>
  <c r="E141" i="6"/>
  <c r="E128" i="6"/>
  <c r="E115" i="6"/>
  <c r="E118" i="6" s="1"/>
  <c r="E103" i="6"/>
  <c r="E84" i="6"/>
  <c r="E78" i="6"/>
  <c r="I132" i="6"/>
  <c r="R127" i="44" l="1"/>
  <c r="S127" i="44" s="1"/>
  <c r="AB127" i="44"/>
  <c r="AI127" i="44"/>
  <c r="AA127" i="44"/>
  <c r="AH127" i="44"/>
  <c r="Z127" i="44"/>
  <c r="AG127" i="44"/>
  <c r="Y127" i="44"/>
  <c r="AF127" i="44"/>
  <c r="X127" i="44"/>
  <c r="AE127" i="44"/>
  <c r="AD127" i="44"/>
  <c r="AC127" i="44"/>
  <c r="O127" i="52"/>
  <c r="R127" i="52" s="1"/>
  <c r="S127" i="52" s="1"/>
  <c r="E142" i="6"/>
  <c r="E90" i="6"/>
  <c r="H49" i="24"/>
  <c r="I49" i="24" s="1"/>
  <c r="K49" i="24" s="1"/>
  <c r="H48" i="24"/>
  <c r="I48" i="24" s="1"/>
  <c r="K48" i="24" s="1"/>
  <c r="I40" i="24"/>
  <c r="G40" i="24"/>
  <c r="G42" i="24" s="1"/>
  <c r="H47" i="24"/>
  <c r="I47" i="24" s="1"/>
  <c r="K47" i="24" s="1"/>
  <c r="H46" i="24"/>
  <c r="I134" i="6"/>
  <c r="AJ127" i="44" l="1"/>
  <c r="AK127" i="44" s="1"/>
  <c r="E143" i="6"/>
  <c r="I42" i="24"/>
  <c r="I46" i="24"/>
  <c r="H50" i="24"/>
  <c r="M54" i="6"/>
  <c r="L54" i="6"/>
  <c r="M57" i="6"/>
  <c r="L57" i="6"/>
  <c r="M61" i="6"/>
  <c r="L61" i="6"/>
  <c r="M64" i="6"/>
  <c r="L64" i="6"/>
  <c r="M67" i="6"/>
  <c r="L67" i="6"/>
  <c r="G67" i="6"/>
  <c r="E67" i="6"/>
  <c r="G64" i="6"/>
  <c r="E64" i="6"/>
  <c r="G61" i="6"/>
  <c r="E61" i="6"/>
  <c r="G57" i="6"/>
  <c r="E57" i="6"/>
  <c r="G54" i="6"/>
  <c r="E54" i="6"/>
  <c r="I50" i="24" l="1"/>
  <c r="K50" i="24" s="1"/>
  <c r="K46" i="24"/>
  <c r="E68" i="6"/>
  <c r="G68" i="6"/>
  <c r="L68" i="6"/>
  <c r="M68" i="6"/>
  <c r="O8" i="9"/>
  <c r="P8" i="9" s="1"/>
  <c r="I16" i="4" l="1"/>
  <c r="I9" i="4"/>
  <c r="I10" i="4"/>
  <c r="I11" i="4"/>
  <c r="I12" i="4"/>
  <c r="I13" i="4"/>
  <c r="I14" i="4"/>
  <c r="I15" i="4"/>
  <c r="O18" i="9"/>
  <c r="O17" i="9"/>
  <c r="O16" i="9"/>
  <c r="O15" i="9"/>
  <c r="O14" i="9"/>
  <c r="O13" i="9"/>
  <c r="O12" i="9"/>
  <c r="Q11" i="9"/>
  <c r="J9" i="4" s="1"/>
  <c r="Q18" i="9" l="1"/>
  <c r="J16" i="4" s="1"/>
  <c r="P18" i="9"/>
  <c r="Q17" i="9"/>
  <c r="J15" i="4" s="1"/>
  <c r="P17" i="9"/>
  <c r="Q16" i="9"/>
  <c r="J14" i="4" s="1"/>
  <c r="P16" i="9"/>
  <c r="Q15" i="9"/>
  <c r="J13" i="4" s="1"/>
  <c r="P15" i="9"/>
  <c r="Q14" i="9"/>
  <c r="J12" i="4" s="1"/>
  <c r="P14" i="9"/>
  <c r="Q13" i="9"/>
  <c r="J11" i="4" s="1"/>
  <c r="P13" i="9"/>
  <c r="Q12" i="9"/>
  <c r="J10" i="4" s="1"/>
  <c r="P12" i="9"/>
  <c r="G17" i="6"/>
  <c r="E66" i="34" s="1"/>
  <c r="G25" i="6"/>
  <c r="E67" i="34" s="1"/>
  <c r="G31" i="6"/>
  <c r="G78" i="6"/>
  <c r="G84" i="6"/>
  <c r="G103" i="6"/>
  <c r="G115" i="6"/>
  <c r="G118" i="6" s="1"/>
  <c r="G128" i="6"/>
  <c r="E72" i="34" l="1"/>
  <c r="G70" i="6"/>
  <c r="G90" i="6"/>
  <c r="E75" i="34" s="1"/>
  <c r="E79" i="34" s="1"/>
  <c r="E81" i="34" l="1"/>
  <c r="E86" i="34" s="1"/>
  <c r="M17" i="6"/>
  <c r="M25" i="6"/>
  <c r="M31" i="6"/>
  <c r="M78" i="6"/>
  <c r="M84" i="6"/>
  <c r="M103" i="6"/>
  <c r="M115" i="6"/>
  <c r="M118" i="6" s="1"/>
  <c r="M128" i="6"/>
  <c r="M141" i="6"/>
  <c r="M151" i="6"/>
  <c r="M159" i="6"/>
  <c r="M70" i="6" l="1"/>
  <c r="M142" i="6"/>
  <c r="M90" i="6"/>
  <c r="M143" i="6" l="1"/>
  <c r="M144" i="6" s="1"/>
  <c r="M160" i="6" s="1"/>
  <c r="M166" i="6" s="1"/>
  <c r="O165" i="6" l="1"/>
  <c r="O164" i="6"/>
  <c r="O156" i="6"/>
  <c r="O150" i="6"/>
  <c r="O36" i="6"/>
  <c r="O11" i="6"/>
  <c r="AD11" i="6" l="1"/>
  <c r="AB11" i="6"/>
  <c r="AA11" i="6"/>
  <c r="AC11" i="6"/>
  <c r="AI11" i="6"/>
  <c r="AH11" i="6"/>
  <c r="Z11" i="6"/>
  <c r="X11" i="6"/>
  <c r="AE11" i="6"/>
  <c r="AG11" i="6"/>
  <c r="Y11" i="6"/>
  <c r="AF11" i="6"/>
  <c r="AH36" i="6"/>
  <c r="Z36" i="6"/>
  <c r="AF36" i="6"/>
  <c r="AE36" i="6"/>
  <c r="AG36" i="6"/>
  <c r="Y36" i="6"/>
  <c r="X36" i="6"/>
  <c r="AI36" i="6"/>
  <c r="AD36" i="6"/>
  <c r="AB36" i="6"/>
  <c r="AC36" i="6"/>
  <c r="AA36" i="6"/>
  <c r="AD150" i="6"/>
  <c r="AI150" i="6"/>
  <c r="AC150" i="6"/>
  <c r="AB150" i="6"/>
  <c r="AA150" i="6"/>
  <c r="AH150" i="6"/>
  <c r="Z150" i="6"/>
  <c r="AF150" i="6"/>
  <c r="AG150" i="6"/>
  <c r="Y150" i="6"/>
  <c r="X150" i="6"/>
  <c r="AE150" i="6"/>
  <c r="AH156" i="6"/>
  <c r="Z156" i="6"/>
  <c r="X156" i="6"/>
  <c r="AI156" i="6"/>
  <c r="AG156" i="6"/>
  <c r="Y156" i="6"/>
  <c r="AF156" i="6"/>
  <c r="AE156" i="6"/>
  <c r="AD156" i="6"/>
  <c r="AA156" i="6"/>
  <c r="AC156" i="6"/>
  <c r="AB156" i="6"/>
  <c r="AH165" i="6"/>
  <c r="Z165" i="6"/>
  <c r="AG165" i="6"/>
  <c r="Y165" i="6"/>
  <c r="X165" i="6"/>
  <c r="AF165" i="6"/>
  <c r="AE165" i="6"/>
  <c r="AD165" i="6"/>
  <c r="AB165" i="6"/>
  <c r="AA165" i="6"/>
  <c r="AC165" i="6"/>
  <c r="AI165" i="6"/>
  <c r="AD164" i="6"/>
  <c r="AB164" i="6"/>
  <c r="AA164" i="6"/>
  <c r="AC164" i="6"/>
  <c r="AI164" i="6"/>
  <c r="AE164" i="6"/>
  <c r="AH164" i="6"/>
  <c r="Z164" i="6"/>
  <c r="X164" i="6"/>
  <c r="AG164" i="6"/>
  <c r="Y164" i="6"/>
  <c r="AF164" i="6"/>
  <c r="T156" i="6"/>
  <c r="T164" i="6"/>
  <c r="T150" i="6"/>
  <c r="T11" i="6"/>
  <c r="T165" i="6"/>
  <c r="D7" i="13" l="1"/>
  <c r="D5" i="13"/>
  <c r="E4" i="6" l="1"/>
  <c r="C25" i="15"/>
  <c r="G10" i="15"/>
  <c r="F8" i="15"/>
  <c r="F7" i="15"/>
  <c r="F6" i="15"/>
  <c r="F5" i="15"/>
  <c r="D5" i="15"/>
  <c r="D4" i="15"/>
  <c r="D5" i="9"/>
  <c r="E5" i="9"/>
  <c r="F5" i="9"/>
  <c r="G5" i="9"/>
  <c r="H5" i="9"/>
  <c r="I5" i="9"/>
  <c r="J5" i="9"/>
  <c r="K5" i="9"/>
  <c r="L5" i="9"/>
  <c r="M5" i="9"/>
  <c r="N5" i="9"/>
  <c r="O6" i="9"/>
  <c r="O7" i="9"/>
  <c r="O9" i="9"/>
  <c r="P9" i="9" s="1"/>
  <c r="H79" i="46" l="1"/>
  <c r="O79" i="46" s="1"/>
  <c r="H79" i="44"/>
  <c r="O79" i="44" s="1"/>
  <c r="H79" i="49"/>
  <c r="O79" i="49" s="1"/>
  <c r="H79" i="45"/>
  <c r="O79" i="45" s="1"/>
  <c r="H79" i="48"/>
  <c r="O79" i="48" s="1"/>
  <c r="H79" i="53"/>
  <c r="O79" i="53" s="1"/>
  <c r="H79" i="47"/>
  <c r="O79" i="47" s="1"/>
  <c r="H136" i="53"/>
  <c r="O136" i="53" s="1"/>
  <c r="H38" i="53"/>
  <c r="O38" i="53" s="1"/>
  <c r="H122" i="53"/>
  <c r="O122" i="53" s="1"/>
  <c r="H121" i="53"/>
  <c r="O121" i="53" s="1"/>
  <c r="H110" i="53"/>
  <c r="O110" i="53" s="1"/>
  <c r="H108" i="53"/>
  <c r="O108" i="53" s="1"/>
  <c r="H105" i="53"/>
  <c r="O105" i="53" s="1"/>
  <c r="H93" i="53"/>
  <c r="O93" i="53" s="1"/>
  <c r="H81" i="53"/>
  <c r="O81" i="53" s="1"/>
  <c r="H76" i="53"/>
  <c r="O76" i="53" s="1"/>
  <c r="H63" i="53"/>
  <c r="O63" i="53" s="1"/>
  <c r="H59" i="53"/>
  <c r="H41" i="53"/>
  <c r="O41" i="53" s="1"/>
  <c r="H34" i="53"/>
  <c r="O34" i="53" s="1"/>
  <c r="H29" i="53"/>
  <c r="O29" i="53" s="1"/>
  <c r="H134" i="53"/>
  <c r="O134" i="53" s="1"/>
  <c r="H132" i="53"/>
  <c r="O132" i="53" s="1"/>
  <c r="H129" i="53"/>
  <c r="O129" i="53" s="1"/>
  <c r="H102" i="53"/>
  <c r="O102" i="53" s="1"/>
  <c r="H100" i="53"/>
  <c r="O100" i="53" s="1"/>
  <c r="H89" i="53"/>
  <c r="O89" i="53" s="1"/>
  <c r="H127" i="44"/>
  <c r="H127" i="53"/>
  <c r="O127" i="53" s="1"/>
  <c r="H14" i="53"/>
  <c r="O14" i="53" s="1"/>
  <c r="H156" i="53"/>
  <c r="H77" i="53"/>
  <c r="O77" i="53" s="1"/>
  <c r="H157" i="53"/>
  <c r="P157" i="53" s="1"/>
  <c r="Q157" i="53" s="1"/>
  <c r="H43" i="53"/>
  <c r="O43" i="53" s="1"/>
  <c r="H13" i="53"/>
  <c r="O13" i="53" s="1"/>
  <c r="H158" i="53"/>
  <c r="P158" i="53" s="1"/>
  <c r="Q158" i="53" s="1"/>
  <c r="H9" i="53"/>
  <c r="O9" i="53" s="1"/>
  <c r="H149" i="53"/>
  <c r="H140" i="53"/>
  <c r="O140" i="53" s="1"/>
  <c r="H135" i="53"/>
  <c r="O135" i="53" s="1"/>
  <c r="H77" i="44"/>
  <c r="H39" i="53"/>
  <c r="O39" i="53" s="1"/>
  <c r="H164" i="53"/>
  <c r="H124" i="53"/>
  <c r="O124" i="53" s="1"/>
  <c r="H116" i="53"/>
  <c r="O116" i="53" s="1"/>
  <c r="H111" i="53"/>
  <c r="O111" i="53" s="1"/>
  <c r="H106" i="53"/>
  <c r="O106" i="53" s="1"/>
  <c r="H97" i="53"/>
  <c r="O97" i="53" s="1"/>
  <c r="H95" i="53"/>
  <c r="O95" i="53" s="1"/>
  <c r="H84" i="53"/>
  <c r="H56" i="53"/>
  <c r="O56" i="53" s="1"/>
  <c r="H53" i="53"/>
  <c r="O53" i="53" s="1"/>
  <c r="H49" i="53"/>
  <c r="O49" i="53" s="1"/>
  <c r="H16" i="53"/>
  <c r="O16" i="53" s="1"/>
  <c r="H139" i="53"/>
  <c r="O139" i="53" s="1"/>
  <c r="H133" i="53"/>
  <c r="O133" i="53" s="1"/>
  <c r="H130" i="53"/>
  <c r="O130" i="53" s="1"/>
  <c r="H98" i="53"/>
  <c r="O98" i="53" s="1"/>
  <c r="H96" i="53"/>
  <c r="O96" i="53" s="1"/>
  <c r="H75" i="53"/>
  <c r="O75" i="53" s="1"/>
  <c r="H24" i="53"/>
  <c r="O24" i="53" s="1"/>
  <c r="H165" i="53"/>
  <c r="P165" i="53" s="1"/>
  <c r="Q165" i="53" s="1"/>
  <c r="H112" i="53"/>
  <c r="O112" i="53" s="1"/>
  <c r="H48" i="53"/>
  <c r="O48" i="53" s="1"/>
  <c r="H33" i="53"/>
  <c r="H27" i="53"/>
  <c r="H22" i="53"/>
  <c r="O22" i="53" s="1"/>
  <c r="H7" i="53"/>
  <c r="H137" i="53"/>
  <c r="O137" i="53" s="1"/>
  <c r="H125" i="53"/>
  <c r="O125" i="53" s="1"/>
  <c r="H101" i="53"/>
  <c r="O101" i="53" s="1"/>
  <c r="H150" i="53"/>
  <c r="P150" i="53" s="1"/>
  <c r="Q150" i="53" s="1"/>
  <c r="H88" i="53"/>
  <c r="O88" i="53" s="1"/>
  <c r="H86" i="53"/>
  <c r="O86" i="53" s="1"/>
  <c r="H117" i="53"/>
  <c r="O117" i="53" s="1"/>
  <c r="H107" i="53"/>
  <c r="O107" i="53" s="1"/>
  <c r="H65" i="53"/>
  <c r="O65" i="53" s="1"/>
  <c r="H58" i="53"/>
  <c r="O58" i="53" s="1"/>
  <c r="H40" i="53"/>
  <c r="O40" i="53" s="1"/>
  <c r="H30" i="53"/>
  <c r="O30" i="53" s="1"/>
  <c r="H15" i="53"/>
  <c r="O15" i="53" s="1"/>
  <c r="H8" i="53"/>
  <c r="O8" i="53" s="1"/>
  <c r="H99" i="53"/>
  <c r="O99" i="53" s="1"/>
  <c r="H80" i="53"/>
  <c r="O80" i="53" s="1"/>
  <c r="H60" i="53"/>
  <c r="O60" i="53" s="1"/>
  <c r="H35" i="53"/>
  <c r="O35" i="53" s="1"/>
  <c r="H19" i="53"/>
  <c r="H126" i="53"/>
  <c r="O126" i="53" s="1"/>
  <c r="H113" i="53"/>
  <c r="O113" i="53" s="1"/>
  <c r="H87" i="53"/>
  <c r="O87" i="53" s="1"/>
  <c r="H62" i="53"/>
  <c r="H52" i="53"/>
  <c r="H28" i="53"/>
  <c r="O28" i="53" s="1"/>
  <c r="H23" i="53"/>
  <c r="O23" i="53" s="1"/>
  <c r="H21" i="53"/>
  <c r="O21" i="53" s="1"/>
  <c r="H10" i="53"/>
  <c r="O10" i="53" s="1"/>
  <c r="H92" i="53"/>
  <c r="H83" i="53"/>
  <c r="O83" i="53" s="1"/>
  <c r="H42" i="53"/>
  <c r="O42" i="53" s="1"/>
  <c r="H37" i="53"/>
  <c r="O37" i="53" s="1"/>
  <c r="H138" i="53"/>
  <c r="O138" i="53" s="1"/>
  <c r="H131" i="53"/>
  <c r="O131" i="53" s="1"/>
  <c r="H85" i="53"/>
  <c r="O85" i="53" s="1"/>
  <c r="H82" i="53"/>
  <c r="O82" i="53" s="1"/>
  <c r="H36" i="53"/>
  <c r="P36" i="53" s="1"/>
  <c r="Q36" i="53" s="1"/>
  <c r="H12" i="53"/>
  <c r="O12" i="53" s="1"/>
  <c r="H123" i="53"/>
  <c r="O123" i="53" s="1"/>
  <c r="H94" i="53"/>
  <c r="O94" i="53" s="1"/>
  <c r="H66" i="53"/>
  <c r="H55" i="53"/>
  <c r="H46" i="53"/>
  <c r="H120" i="53"/>
  <c r="O120" i="53" s="1"/>
  <c r="H109" i="53"/>
  <c r="O109" i="53" s="1"/>
  <c r="H47" i="53"/>
  <c r="O47" i="53" s="1"/>
  <c r="H20" i="53"/>
  <c r="O20" i="53" s="1"/>
  <c r="H11" i="53"/>
  <c r="P11" i="53" s="1"/>
  <c r="Q11" i="53" s="1"/>
  <c r="H114" i="53"/>
  <c r="O114" i="53" s="1"/>
  <c r="H128" i="53"/>
  <c r="H141" i="53"/>
  <c r="H115" i="53"/>
  <c r="H78" i="53"/>
  <c r="Q5" i="53"/>
  <c r="P5" i="53"/>
  <c r="H5" i="53"/>
  <c r="G5" i="53"/>
  <c r="H141" i="52"/>
  <c r="H115" i="52"/>
  <c r="H84" i="52"/>
  <c r="H128" i="52"/>
  <c r="H164" i="49"/>
  <c r="H165" i="49"/>
  <c r="P165" i="49" s="1"/>
  <c r="Q165" i="49" s="1"/>
  <c r="H156" i="49"/>
  <c r="H140" i="49"/>
  <c r="O140" i="49" s="1"/>
  <c r="H131" i="49"/>
  <c r="O131" i="49" s="1"/>
  <c r="H126" i="49"/>
  <c r="O126" i="49" s="1"/>
  <c r="H125" i="49"/>
  <c r="O125" i="49" s="1"/>
  <c r="H121" i="49"/>
  <c r="O121" i="49" s="1"/>
  <c r="H117" i="49"/>
  <c r="O117" i="49" s="1"/>
  <c r="H113" i="49"/>
  <c r="O113" i="49" s="1"/>
  <c r="H105" i="49"/>
  <c r="O105" i="49" s="1"/>
  <c r="H100" i="49"/>
  <c r="O100" i="49" s="1"/>
  <c r="H98" i="49"/>
  <c r="O98" i="49" s="1"/>
  <c r="H75" i="49"/>
  <c r="O75" i="49" s="1"/>
  <c r="H66" i="49"/>
  <c r="O66" i="49" s="1"/>
  <c r="H58" i="49"/>
  <c r="O58" i="49" s="1"/>
  <c r="H52" i="49"/>
  <c r="H37" i="49"/>
  <c r="O37" i="49" s="1"/>
  <c r="H27" i="49"/>
  <c r="H20" i="49"/>
  <c r="O20" i="49" s="1"/>
  <c r="H8" i="49"/>
  <c r="O8" i="49" s="1"/>
  <c r="H130" i="48"/>
  <c r="O130" i="48" s="1"/>
  <c r="H117" i="48"/>
  <c r="O117" i="48" s="1"/>
  <c r="H113" i="48"/>
  <c r="O113" i="48" s="1"/>
  <c r="H96" i="48"/>
  <c r="O96" i="48" s="1"/>
  <c r="H150" i="49"/>
  <c r="P150" i="49" s="1"/>
  <c r="Q150" i="49" s="1"/>
  <c r="H135" i="49"/>
  <c r="O135" i="49" s="1"/>
  <c r="H129" i="49"/>
  <c r="O129" i="49" s="1"/>
  <c r="H122" i="49"/>
  <c r="O122" i="49" s="1"/>
  <c r="H114" i="49"/>
  <c r="O114" i="49" s="1"/>
  <c r="H110" i="49"/>
  <c r="O110" i="49" s="1"/>
  <c r="H108" i="49"/>
  <c r="O108" i="49" s="1"/>
  <c r="H89" i="49"/>
  <c r="O89" i="49" s="1"/>
  <c r="H85" i="49"/>
  <c r="O85" i="49" s="1"/>
  <c r="H83" i="49"/>
  <c r="O83" i="49" s="1"/>
  <c r="H80" i="49"/>
  <c r="O80" i="49" s="1"/>
  <c r="H76" i="49"/>
  <c r="O76" i="49" s="1"/>
  <c r="H55" i="49"/>
  <c r="H47" i="49"/>
  <c r="H35" i="49"/>
  <c r="O35" i="49" s="1"/>
  <c r="H22" i="49"/>
  <c r="O22" i="49" s="1"/>
  <c r="H19" i="49"/>
  <c r="H16" i="49"/>
  <c r="O16" i="49" s="1"/>
  <c r="H7" i="49"/>
  <c r="H164" i="48"/>
  <c r="H150" i="48"/>
  <c r="P150" i="48" s="1"/>
  <c r="Q150" i="48" s="1"/>
  <c r="H139" i="48"/>
  <c r="O139" i="48" s="1"/>
  <c r="H120" i="48"/>
  <c r="O120" i="48" s="1"/>
  <c r="H110" i="48"/>
  <c r="O110" i="48" s="1"/>
  <c r="H106" i="48"/>
  <c r="O106" i="48" s="1"/>
  <c r="H102" i="48"/>
  <c r="O102" i="48" s="1"/>
  <c r="H85" i="48"/>
  <c r="O85" i="48" s="1"/>
  <c r="H133" i="49"/>
  <c r="O133" i="49" s="1"/>
  <c r="H130" i="49"/>
  <c r="O130" i="49" s="1"/>
  <c r="H124" i="49"/>
  <c r="O124" i="49" s="1"/>
  <c r="H116" i="49"/>
  <c r="O116" i="49" s="1"/>
  <c r="H112" i="49"/>
  <c r="O112" i="49" s="1"/>
  <c r="H102" i="49"/>
  <c r="O102" i="49" s="1"/>
  <c r="H99" i="49"/>
  <c r="O99" i="49" s="1"/>
  <c r="H95" i="49"/>
  <c r="O95" i="49" s="1"/>
  <c r="H62" i="49"/>
  <c r="O62" i="49" s="1"/>
  <c r="H60" i="49"/>
  <c r="H46" i="49"/>
  <c r="O46" i="49" s="1"/>
  <c r="H34" i="49"/>
  <c r="O34" i="49" s="1"/>
  <c r="H11" i="49"/>
  <c r="P11" i="49" s="1"/>
  <c r="Q11" i="49" s="1"/>
  <c r="H165" i="48"/>
  <c r="P165" i="48" s="1"/>
  <c r="Q165" i="48" s="1"/>
  <c r="H134" i="48"/>
  <c r="O134" i="48" s="1"/>
  <c r="H132" i="48"/>
  <c r="O132" i="48" s="1"/>
  <c r="H129" i="48"/>
  <c r="O129" i="48" s="1"/>
  <c r="H112" i="48"/>
  <c r="O112" i="48" s="1"/>
  <c r="H95" i="48"/>
  <c r="O95" i="48" s="1"/>
  <c r="H93" i="48"/>
  <c r="O93" i="48" s="1"/>
  <c r="H157" i="49"/>
  <c r="P157" i="49" s="1"/>
  <c r="Q157" i="49" s="1"/>
  <c r="H132" i="49"/>
  <c r="O132" i="49" s="1"/>
  <c r="H120" i="49"/>
  <c r="O120" i="49" s="1"/>
  <c r="H93" i="49"/>
  <c r="O93" i="49" s="1"/>
  <c r="H53" i="49"/>
  <c r="O53" i="49" s="1"/>
  <c r="H42" i="49"/>
  <c r="O42" i="49" s="1"/>
  <c r="H33" i="49"/>
  <c r="H101" i="48"/>
  <c r="O101" i="48" s="1"/>
  <c r="H89" i="48"/>
  <c r="O89" i="48" s="1"/>
  <c r="H86" i="48"/>
  <c r="O86" i="48" s="1"/>
  <c r="H134" i="49"/>
  <c r="O134" i="49" s="1"/>
  <c r="H87" i="49"/>
  <c r="O87" i="49" s="1"/>
  <c r="H59" i="49"/>
  <c r="O59" i="49" s="1"/>
  <c r="H48" i="49"/>
  <c r="O48" i="49" s="1"/>
  <c r="H41" i="49"/>
  <c r="O41" i="49" s="1"/>
  <c r="H36" i="49"/>
  <c r="P36" i="49" s="1"/>
  <c r="Q36" i="49" s="1"/>
  <c r="H21" i="49"/>
  <c r="O21" i="49" s="1"/>
  <c r="H15" i="49"/>
  <c r="O15" i="49" s="1"/>
  <c r="H156" i="48"/>
  <c r="H137" i="48"/>
  <c r="O137" i="48" s="1"/>
  <c r="H133" i="48"/>
  <c r="O133" i="48" s="1"/>
  <c r="H126" i="48"/>
  <c r="O126" i="48" s="1"/>
  <c r="H123" i="48"/>
  <c r="O123" i="48" s="1"/>
  <c r="H98" i="48"/>
  <c r="O98" i="48" s="1"/>
  <c r="H92" i="48"/>
  <c r="H158" i="49"/>
  <c r="P158" i="49" s="1"/>
  <c r="Q158" i="49" s="1"/>
  <c r="H139" i="49"/>
  <c r="O139" i="49" s="1"/>
  <c r="H123" i="49"/>
  <c r="O123" i="49" s="1"/>
  <c r="H111" i="49"/>
  <c r="O111" i="49" s="1"/>
  <c r="H109" i="49"/>
  <c r="O109" i="49" s="1"/>
  <c r="H107" i="49"/>
  <c r="O107" i="49" s="1"/>
  <c r="H101" i="49"/>
  <c r="O101" i="49" s="1"/>
  <c r="H97" i="49"/>
  <c r="O97" i="49" s="1"/>
  <c r="H92" i="49"/>
  <c r="H65" i="49"/>
  <c r="H30" i="49"/>
  <c r="O30" i="49" s="1"/>
  <c r="H12" i="49"/>
  <c r="O12" i="49" s="1"/>
  <c r="H157" i="48"/>
  <c r="P157" i="48" s="1"/>
  <c r="Q157" i="48" s="1"/>
  <c r="H109" i="48"/>
  <c r="O109" i="48" s="1"/>
  <c r="H107" i="48"/>
  <c r="O107" i="48" s="1"/>
  <c r="H100" i="48"/>
  <c r="O100" i="48" s="1"/>
  <c r="H87" i="48"/>
  <c r="O87" i="48" s="1"/>
  <c r="H49" i="49"/>
  <c r="O49" i="49" s="1"/>
  <c r="H131" i="48"/>
  <c r="O131" i="48" s="1"/>
  <c r="H122" i="48"/>
  <c r="O122" i="48" s="1"/>
  <c r="H83" i="48"/>
  <c r="O83" i="48" s="1"/>
  <c r="H76" i="48"/>
  <c r="O76" i="48" s="1"/>
  <c r="H53" i="48"/>
  <c r="O53" i="48" s="1"/>
  <c r="H30" i="48"/>
  <c r="O30" i="48" s="1"/>
  <c r="H28" i="48"/>
  <c r="O28" i="48" s="1"/>
  <c r="H15" i="48"/>
  <c r="O15" i="48" s="1"/>
  <c r="H7" i="48"/>
  <c r="H135" i="47"/>
  <c r="O135" i="47" s="1"/>
  <c r="H124" i="47"/>
  <c r="O124" i="47" s="1"/>
  <c r="H120" i="47"/>
  <c r="O120" i="47" s="1"/>
  <c r="H95" i="47"/>
  <c r="O95" i="47" s="1"/>
  <c r="H89" i="47"/>
  <c r="O89" i="47" s="1"/>
  <c r="H80" i="47"/>
  <c r="O80" i="47" s="1"/>
  <c r="H65" i="47"/>
  <c r="H47" i="47"/>
  <c r="O47" i="47" s="1"/>
  <c r="H37" i="47"/>
  <c r="O37" i="47" s="1"/>
  <c r="H34" i="47"/>
  <c r="O34" i="47" s="1"/>
  <c r="H22" i="47"/>
  <c r="O22" i="47" s="1"/>
  <c r="H63" i="49"/>
  <c r="H56" i="49"/>
  <c r="O56" i="49" s="1"/>
  <c r="H135" i="48"/>
  <c r="O135" i="48" s="1"/>
  <c r="H111" i="48"/>
  <c r="O111" i="48" s="1"/>
  <c r="H99" i="48"/>
  <c r="O99" i="48" s="1"/>
  <c r="H66" i="48"/>
  <c r="O66" i="48" s="1"/>
  <c r="H63" i="48"/>
  <c r="O63" i="48" s="1"/>
  <c r="H56" i="48"/>
  <c r="O56" i="48" s="1"/>
  <c r="H48" i="48"/>
  <c r="O48" i="48" s="1"/>
  <c r="H36" i="48"/>
  <c r="P36" i="48" s="1"/>
  <c r="Q36" i="48" s="1"/>
  <c r="H33" i="48"/>
  <c r="H27" i="48"/>
  <c r="H22" i="48"/>
  <c r="O22" i="48" s="1"/>
  <c r="H164" i="47"/>
  <c r="H133" i="47"/>
  <c r="O133" i="47" s="1"/>
  <c r="H122" i="47"/>
  <c r="O122" i="47" s="1"/>
  <c r="H117" i="47"/>
  <c r="O117" i="47" s="1"/>
  <c r="H113" i="47"/>
  <c r="O113" i="47" s="1"/>
  <c r="H106" i="47"/>
  <c r="O106" i="47" s="1"/>
  <c r="H96" i="47"/>
  <c r="O96" i="47" s="1"/>
  <c r="H85" i="47"/>
  <c r="O85" i="47" s="1"/>
  <c r="H149" i="49"/>
  <c r="H86" i="49"/>
  <c r="O86" i="49" s="1"/>
  <c r="H125" i="48"/>
  <c r="O125" i="48" s="1"/>
  <c r="H121" i="48"/>
  <c r="O121" i="48" s="1"/>
  <c r="H94" i="48"/>
  <c r="O94" i="48" s="1"/>
  <c r="H84" i="48"/>
  <c r="H78" i="48"/>
  <c r="H75" i="48"/>
  <c r="O75" i="48" s="1"/>
  <c r="H62" i="48"/>
  <c r="H58" i="48"/>
  <c r="O58" i="48" s="1"/>
  <c r="H49" i="48"/>
  <c r="O49" i="48" s="1"/>
  <c r="H47" i="48"/>
  <c r="O47" i="48" s="1"/>
  <c r="H42" i="48"/>
  <c r="O42" i="48" s="1"/>
  <c r="H35" i="48"/>
  <c r="O35" i="48" s="1"/>
  <c r="H11" i="48"/>
  <c r="P11" i="48" s="1"/>
  <c r="Q11" i="48" s="1"/>
  <c r="H165" i="47"/>
  <c r="P165" i="47" s="1"/>
  <c r="Q165" i="47" s="1"/>
  <c r="H158" i="47"/>
  <c r="P158" i="47" s="1"/>
  <c r="Q158" i="47" s="1"/>
  <c r="H130" i="47"/>
  <c r="O130" i="47" s="1"/>
  <c r="H125" i="47"/>
  <c r="O125" i="47" s="1"/>
  <c r="H111" i="47"/>
  <c r="O111" i="47" s="1"/>
  <c r="H102" i="47"/>
  <c r="O102" i="47" s="1"/>
  <c r="H101" i="47"/>
  <c r="O101" i="47" s="1"/>
  <c r="H99" i="47"/>
  <c r="O99" i="47" s="1"/>
  <c r="H93" i="47"/>
  <c r="O93" i="47" s="1"/>
  <c r="H83" i="47"/>
  <c r="O83" i="47" s="1"/>
  <c r="H59" i="47"/>
  <c r="H10" i="49"/>
  <c r="O10" i="49" s="1"/>
  <c r="H114" i="48"/>
  <c r="O114" i="48" s="1"/>
  <c r="H105" i="48"/>
  <c r="O105" i="48" s="1"/>
  <c r="H82" i="48"/>
  <c r="O82" i="48" s="1"/>
  <c r="H24" i="48"/>
  <c r="O24" i="48" s="1"/>
  <c r="H21" i="48"/>
  <c r="O21" i="48" s="1"/>
  <c r="H10" i="48"/>
  <c r="O10" i="48" s="1"/>
  <c r="H137" i="47"/>
  <c r="O137" i="47" s="1"/>
  <c r="H131" i="47"/>
  <c r="O131" i="47" s="1"/>
  <c r="H123" i="47"/>
  <c r="O123" i="47" s="1"/>
  <c r="H112" i="47"/>
  <c r="O112" i="47" s="1"/>
  <c r="H105" i="47"/>
  <c r="O105" i="47" s="1"/>
  <c r="H94" i="47"/>
  <c r="H88" i="47"/>
  <c r="O88" i="47" s="1"/>
  <c r="H58" i="47"/>
  <c r="O58" i="47" s="1"/>
  <c r="H53" i="47"/>
  <c r="O53" i="47" s="1"/>
  <c r="H49" i="47"/>
  <c r="O49" i="47" s="1"/>
  <c r="H28" i="47"/>
  <c r="O28" i="47" s="1"/>
  <c r="H27" i="47"/>
  <c r="H23" i="47"/>
  <c r="O23" i="47" s="1"/>
  <c r="H96" i="49"/>
  <c r="O96" i="49" s="1"/>
  <c r="H82" i="49"/>
  <c r="O82" i="49" s="1"/>
  <c r="H29" i="49"/>
  <c r="O29" i="49" s="1"/>
  <c r="H158" i="48"/>
  <c r="P158" i="48" s="1"/>
  <c r="Q158" i="48" s="1"/>
  <c r="H124" i="48"/>
  <c r="O124" i="48" s="1"/>
  <c r="H116" i="48"/>
  <c r="O116" i="48" s="1"/>
  <c r="H97" i="48"/>
  <c r="O97" i="48" s="1"/>
  <c r="H60" i="48"/>
  <c r="O60" i="48" s="1"/>
  <c r="H41" i="48"/>
  <c r="O41" i="48" s="1"/>
  <c r="H150" i="47"/>
  <c r="P150" i="47" s="1"/>
  <c r="Q150" i="47" s="1"/>
  <c r="H140" i="47"/>
  <c r="O140" i="47" s="1"/>
  <c r="H129" i="47"/>
  <c r="O129" i="47" s="1"/>
  <c r="H114" i="47"/>
  <c r="O114" i="47" s="1"/>
  <c r="H110" i="47"/>
  <c r="O110" i="47" s="1"/>
  <c r="H107" i="47"/>
  <c r="O107" i="47" s="1"/>
  <c r="H98" i="47"/>
  <c r="O98" i="47" s="1"/>
  <c r="H82" i="47"/>
  <c r="O82" i="47" s="1"/>
  <c r="H75" i="47"/>
  <c r="O75" i="47" s="1"/>
  <c r="H63" i="47"/>
  <c r="O63" i="47" s="1"/>
  <c r="H56" i="47"/>
  <c r="O56" i="47" s="1"/>
  <c r="H52" i="47"/>
  <c r="H48" i="47"/>
  <c r="O48" i="47" s="1"/>
  <c r="H33" i="47"/>
  <c r="H40" i="49"/>
  <c r="O40" i="49" s="1"/>
  <c r="H28" i="49"/>
  <c r="O28" i="49" s="1"/>
  <c r="H24" i="49"/>
  <c r="O24" i="49" s="1"/>
  <c r="H149" i="48"/>
  <c r="H140" i="48"/>
  <c r="O140" i="48" s="1"/>
  <c r="H108" i="48"/>
  <c r="O108" i="48" s="1"/>
  <c r="H88" i="48"/>
  <c r="O88" i="48" s="1"/>
  <c r="H81" i="48"/>
  <c r="O81" i="48" s="1"/>
  <c r="H59" i="48"/>
  <c r="H55" i="48"/>
  <c r="H37" i="48"/>
  <c r="O37" i="48" s="1"/>
  <c r="H29" i="48"/>
  <c r="O29" i="48" s="1"/>
  <c r="H121" i="47"/>
  <c r="O121" i="47" s="1"/>
  <c r="H116" i="47"/>
  <c r="O116" i="47" s="1"/>
  <c r="H108" i="47"/>
  <c r="O108" i="47" s="1"/>
  <c r="H100" i="47"/>
  <c r="O100" i="47" s="1"/>
  <c r="H87" i="47"/>
  <c r="O87" i="47" s="1"/>
  <c r="H62" i="47"/>
  <c r="H55" i="47"/>
  <c r="H46" i="47"/>
  <c r="H35" i="47"/>
  <c r="O35" i="47" s="1"/>
  <c r="H30" i="47"/>
  <c r="O30" i="47" s="1"/>
  <c r="H106" i="49"/>
  <c r="O106" i="49" s="1"/>
  <c r="H88" i="49"/>
  <c r="O88" i="49" s="1"/>
  <c r="H46" i="48"/>
  <c r="H19" i="48"/>
  <c r="H16" i="48"/>
  <c r="O16" i="48" s="1"/>
  <c r="H157" i="47"/>
  <c r="P157" i="47" s="1"/>
  <c r="Q157" i="47" s="1"/>
  <c r="H92" i="47"/>
  <c r="O92" i="47" s="1"/>
  <c r="H81" i="47"/>
  <c r="O81" i="47" s="1"/>
  <c r="H24" i="47"/>
  <c r="O24" i="47" s="1"/>
  <c r="H141" i="46"/>
  <c r="H139" i="46"/>
  <c r="O139" i="46" s="1"/>
  <c r="H99" i="46"/>
  <c r="O99" i="46" s="1"/>
  <c r="H94" i="46"/>
  <c r="O94" i="46" s="1"/>
  <c r="H80" i="46"/>
  <c r="O80" i="46" s="1"/>
  <c r="H60" i="46"/>
  <c r="O60" i="46" s="1"/>
  <c r="H41" i="46"/>
  <c r="O41" i="46" s="1"/>
  <c r="H36" i="46"/>
  <c r="P36" i="46" s="1"/>
  <c r="Q36" i="46" s="1"/>
  <c r="H24" i="46"/>
  <c r="O24" i="46" s="1"/>
  <c r="H21" i="46"/>
  <c r="O21" i="46" s="1"/>
  <c r="H16" i="46"/>
  <c r="O16" i="46" s="1"/>
  <c r="H11" i="46"/>
  <c r="P11" i="46" s="1"/>
  <c r="Q11" i="46" s="1"/>
  <c r="H150" i="45"/>
  <c r="P150" i="45" s="1"/>
  <c r="Q150" i="45" s="1"/>
  <c r="H132" i="45"/>
  <c r="O132" i="45" s="1"/>
  <c r="H123" i="45"/>
  <c r="O123" i="45" s="1"/>
  <c r="H116" i="45"/>
  <c r="O116" i="45" s="1"/>
  <c r="H100" i="45"/>
  <c r="O100" i="45" s="1"/>
  <c r="H94" i="45"/>
  <c r="O94" i="45" s="1"/>
  <c r="H92" i="45"/>
  <c r="H86" i="45"/>
  <c r="H82" i="45"/>
  <c r="O82" i="45" s="1"/>
  <c r="H46" i="45"/>
  <c r="H41" i="45"/>
  <c r="O41" i="45" s="1"/>
  <c r="H34" i="45"/>
  <c r="O34" i="45" s="1"/>
  <c r="H24" i="45"/>
  <c r="O24" i="45" s="1"/>
  <c r="H22" i="45"/>
  <c r="O22" i="45" s="1"/>
  <c r="H8" i="45"/>
  <c r="O8" i="45" s="1"/>
  <c r="H164" i="44"/>
  <c r="H158" i="44"/>
  <c r="P158" i="44" s="1"/>
  <c r="Q158" i="44" s="1"/>
  <c r="H157" i="44"/>
  <c r="P157" i="44" s="1"/>
  <c r="Q157" i="44" s="1"/>
  <c r="H132" i="44"/>
  <c r="O132" i="44" s="1"/>
  <c r="H130" i="44"/>
  <c r="O130" i="44" s="1"/>
  <c r="H121" i="44"/>
  <c r="O121" i="44" s="1"/>
  <c r="H110" i="44"/>
  <c r="O110" i="44" s="1"/>
  <c r="H101" i="44"/>
  <c r="O101" i="44" s="1"/>
  <c r="H89" i="44"/>
  <c r="O89" i="44" s="1"/>
  <c r="H83" i="44"/>
  <c r="O83" i="44" s="1"/>
  <c r="H81" i="44"/>
  <c r="O81" i="44" s="1"/>
  <c r="H35" i="44"/>
  <c r="O35" i="44" s="1"/>
  <c r="H23" i="49"/>
  <c r="O23" i="49" s="1"/>
  <c r="H139" i="47"/>
  <c r="O139" i="47" s="1"/>
  <c r="H19" i="47"/>
  <c r="H10" i="47"/>
  <c r="O10" i="47" s="1"/>
  <c r="H124" i="46"/>
  <c r="O124" i="46" s="1"/>
  <c r="H111" i="46"/>
  <c r="O111" i="46" s="1"/>
  <c r="H106" i="46"/>
  <c r="O106" i="46" s="1"/>
  <c r="H95" i="46"/>
  <c r="O95" i="46" s="1"/>
  <c r="H76" i="46"/>
  <c r="O76" i="46" s="1"/>
  <c r="H59" i="46"/>
  <c r="H40" i="46"/>
  <c r="O40" i="46" s="1"/>
  <c r="H35" i="46"/>
  <c r="O35" i="46" s="1"/>
  <c r="H20" i="46"/>
  <c r="O20" i="46" s="1"/>
  <c r="H15" i="46"/>
  <c r="O15" i="46" s="1"/>
  <c r="H158" i="45"/>
  <c r="P158" i="45" s="1"/>
  <c r="Q158" i="45" s="1"/>
  <c r="H113" i="45"/>
  <c r="O113" i="45" s="1"/>
  <c r="H107" i="45"/>
  <c r="O107" i="45" s="1"/>
  <c r="H66" i="45"/>
  <c r="O66" i="45" s="1"/>
  <c r="H55" i="45"/>
  <c r="H36" i="45"/>
  <c r="P36" i="45" s="1"/>
  <c r="Q36" i="45" s="1"/>
  <c r="H33" i="45"/>
  <c r="H21" i="45"/>
  <c r="O21" i="45" s="1"/>
  <c r="H15" i="45"/>
  <c r="O15" i="45" s="1"/>
  <c r="H10" i="45"/>
  <c r="O10" i="45" s="1"/>
  <c r="H140" i="44"/>
  <c r="O140" i="44" s="1"/>
  <c r="H137" i="44"/>
  <c r="O137" i="44" s="1"/>
  <c r="H134" i="44"/>
  <c r="O134" i="44" s="1"/>
  <c r="H124" i="44"/>
  <c r="O124" i="44" s="1"/>
  <c r="H117" i="44"/>
  <c r="O117" i="44" s="1"/>
  <c r="H108" i="44"/>
  <c r="O108" i="44" s="1"/>
  <c r="H99" i="44"/>
  <c r="O99" i="44" s="1"/>
  <c r="H95" i="44"/>
  <c r="O95" i="44" s="1"/>
  <c r="H84" i="44"/>
  <c r="H75" i="44"/>
  <c r="O75" i="44" s="1"/>
  <c r="H53" i="44"/>
  <c r="O53" i="44" s="1"/>
  <c r="H41" i="44"/>
  <c r="O41" i="44" s="1"/>
  <c r="H34" i="44"/>
  <c r="O34" i="44" s="1"/>
  <c r="H94" i="49"/>
  <c r="O94" i="49" s="1"/>
  <c r="H65" i="48"/>
  <c r="H34" i="48"/>
  <c r="O34" i="48" s="1"/>
  <c r="H23" i="48"/>
  <c r="O23" i="48" s="1"/>
  <c r="H132" i="47"/>
  <c r="O132" i="47" s="1"/>
  <c r="H41" i="47"/>
  <c r="O41" i="47" s="1"/>
  <c r="H16" i="47"/>
  <c r="O16" i="47" s="1"/>
  <c r="H164" i="46"/>
  <c r="H135" i="46"/>
  <c r="O135" i="46" s="1"/>
  <c r="H116" i="46"/>
  <c r="O116" i="46" s="1"/>
  <c r="H93" i="46"/>
  <c r="O93" i="46" s="1"/>
  <c r="H46" i="46"/>
  <c r="H37" i="46"/>
  <c r="O37" i="46" s="1"/>
  <c r="H34" i="46"/>
  <c r="O34" i="46" s="1"/>
  <c r="H30" i="46"/>
  <c r="H27" i="46"/>
  <c r="O27" i="46" s="1"/>
  <c r="H23" i="46"/>
  <c r="O23" i="46" s="1"/>
  <c r="H19" i="46"/>
  <c r="H12" i="46"/>
  <c r="O12" i="46" s="1"/>
  <c r="H165" i="45"/>
  <c r="P165" i="45" s="1"/>
  <c r="Q165" i="45" s="1"/>
  <c r="H156" i="45"/>
  <c r="H140" i="45"/>
  <c r="O140" i="45" s="1"/>
  <c r="H137" i="45"/>
  <c r="O137" i="45" s="1"/>
  <c r="H134" i="45"/>
  <c r="O134" i="45" s="1"/>
  <c r="H131" i="45"/>
  <c r="O131" i="45" s="1"/>
  <c r="H120" i="45"/>
  <c r="O120" i="45" s="1"/>
  <c r="H117" i="45"/>
  <c r="O117" i="45" s="1"/>
  <c r="H111" i="45"/>
  <c r="O111" i="45" s="1"/>
  <c r="H88" i="45"/>
  <c r="O88" i="45" s="1"/>
  <c r="H85" i="45"/>
  <c r="O85" i="45" s="1"/>
  <c r="H81" i="45"/>
  <c r="O81" i="45" s="1"/>
  <c r="H60" i="45"/>
  <c r="O60" i="45" s="1"/>
  <c r="H48" i="45"/>
  <c r="O48" i="45" s="1"/>
  <c r="H29" i="45"/>
  <c r="O29" i="45" s="1"/>
  <c r="H120" i="44"/>
  <c r="O120" i="44" s="1"/>
  <c r="H115" i="44"/>
  <c r="H109" i="44"/>
  <c r="O109" i="44" s="1"/>
  <c r="H100" i="44"/>
  <c r="O100" i="44" s="1"/>
  <c r="H92" i="44"/>
  <c r="H88" i="44"/>
  <c r="O88" i="44" s="1"/>
  <c r="H65" i="44"/>
  <c r="H58" i="44"/>
  <c r="O58" i="44" s="1"/>
  <c r="H52" i="44"/>
  <c r="H48" i="44"/>
  <c r="O48" i="44" s="1"/>
  <c r="H46" i="44"/>
  <c r="H40" i="44"/>
  <c r="O40" i="44" s="1"/>
  <c r="H36" i="44"/>
  <c r="P36" i="44" s="1"/>
  <c r="Q36" i="44" s="1"/>
  <c r="H12" i="48"/>
  <c r="O12" i="48" s="1"/>
  <c r="H40" i="47"/>
  <c r="O40" i="47" s="1"/>
  <c r="H21" i="47"/>
  <c r="O21" i="47" s="1"/>
  <c r="H8" i="47"/>
  <c r="O8" i="47" s="1"/>
  <c r="H157" i="46"/>
  <c r="P157" i="46" s="1"/>
  <c r="Q157" i="46" s="1"/>
  <c r="H133" i="46"/>
  <c r="O133" i="46" s="1"/>
  <c r="H131" i="46"/>
  <c r="O131" i="46" s="1"/>
  <c r="H121" i="46"/>
  <c r="O121" i="46" s="1"/>
  <c r="H120" i="46"/>
  <c r="O120" i="46" s="1"/>
  <c r="H114" i="46"/>
  <c r="O114" i="46" s="1"/>
  <c r="H113" i="46"/>
  <c r="O113" i="46" s="1"/>
  <c r="H110" i="46"/>
  <c r="O110" i="46" s="1"/>
  <c r="H105" i="46"/>
  <c r="O105" i="46" s="1"/>
  <c r="H89" i="46"/>
  <c r="O89" i="46" s="1"/>
  <c r="H65" i="46"/>
  <c r="H63" i="46"/>
  <c r="O63" i="46" s="1"/>
  <c r="H42" i="46"/>
  <c r="O42" i="46" s="1"/>
  <c r="H29" i="46"/>
  <c r="O29" i="46" s="1"/>
  <c r="H10" i="46"/>
  <c r="O10" i="46" s="1"/>
  <c r="H125" i="45"/>
  <c r="O125" i="45" s="1"/>
  <c r="H122" i="45"/>
  <c r="O122" i="45" s="1"/>
  <c r="H108" i="45"/>
  <c r="O108" i="45" s="1"/>
  <c r="H93" i="45"/>
  <c r="O93" i="45" s="1"/>
  <c r="H76" i="45"/>
  <c r="O76" i="45" s="1"/>
  <c r="H58" i="45"/>
  <c r="O58" i="45" s="1"/>
  <c r="H37" i="45"/>
  <c r="O37" i="45" s="1"/>
  <c r="H28" i="45"/>
  <c r="O28" i="45" s="1"/>
  <c r="H11" i="45"/>
  <c r="P11" i="45" s="1"/>
  <c r="Q11" i="45" s="1"/>
  <c r="H156" i="44"/>
  <c r="H150" i="44"/>
  <c r="P150" i="44" s="1"/>
  <c r="Q150" i="44" s="1"/>
  <c r="H126" i="44"/>
  <c r="O126" i="44" s="1"/>
  <c r="H112" i="44"/>
  <c r="O112" i="44" s="1"/>
  <c r="H96" i="44"/>
  <c r="O96" i="44" s="1"/>
  <c r="H94" i="44"/>
  <c r="O94" i="44" s="1"/>
  <c r="H86" i="44"/>
  <c r="O86" i="44" s="1"/>
  <c r="H76" i="44"/>
  <c r="O76" i="44" s="1"/>
  <c r="H63" i="44"/>
  <c r="O63" i="44" s="1"/>
  <c r="H30" i="44"/>
  <c r="O30" i="44" s="1"/>
  <c r="H28" i="44"/>
  <c r="O28" i="44" s="1"/>
  <c r="H21" i="44"/>
  <c r="O21" i="44" s="1"/>
  <c r="H80" i="48"/>
  <c r="O80" i="48" s="1"/>
  <c r="H40" i="48"/>
  <c r="O40" i="48" s="1"/>
  <c r="H76" i="47"/>
  <c r="O76" i="47" s="1"/>
  <c r="H36" i="47"/>
  <c r="P36" i="47" s="1"/>
  <c r="Q36" i="47" s="1"/>
  <c r="H15" i="47"/>
  <c r="O15" i="47" s="1"/>
  <c r="H149" i="46"/>
  <c r="H134" i="46"/>
  <c r="O134" i="46" s="1"/>
  <c r="H101" i="46"/>
  <c r="O101" i="46" s="1"/>
  <c r="H87" i="46"/>
  <c r="O87" i="46" s="1"/>
  <c r="H86" i="46"/>
  <c r="O86" i="46" s="1"/>
  <c r="H81" i="46"/>
  <c r="O81" i="46" s="1"/>
  <c r="H53" i="46"/>
  <c r="O53" i="46" s="1"/>
  <c r="H49" i="46"/>
  <c r="O49" i="46" s="1"/>
  <c r="H48" i="46"/>
  <c r="O48" i="46" s="1"/>
  <c r="H33" i="46"/>
  <c r="H8" i="46"/>
  <c r="O8" i="46" s="1"/>
  <c r="H139" i="45"/>
  <c r="O139" i="45" s="1"/>
  <c r="H135" i="45"/>
  <c r="O135" i="45" s="1"/>
  <c r="H130" i="45"/>
  <c r="O130" i="45" s="1"/>
  <c r="H110" i="45"/>
  <c r="O110" i="45" s="1"/>
  <c r="H106" i="45"/>
  <c r="O106" i="45" s="1"/>
  <c r="H101" i="45"/>
  <c r="O101" i="45" s="1"/>
  <c r="H89" i="45"/>
  <c r="O89" i="45" s="1"/>
  <c r="H62" i="45"/>
  <c r="H52" i="45"/>
  <c r="O52" i="45" s="1"/>
  <c r="H27" i="45"/>
  <c r="H20" i="45"/>
  <c r="O20" i="45" s="1"/>
  <c r="H16" i="45"/>
  <c r="O16" i="45" s="1"/>
  <c r="H131" i="44"/>
  <c r="O131" i="44" s="1"/>
  <c r="H129" i="44"/>
  <c r="O129" i="44" s="1"/>
  <c r="H123" i="44"/>
  <c r="O123" i="44" s="1"/>
  <c r="H114" i="44"/>
  <c r="O114" i="44" s="1"/>
  <c r="H98" i="44"/>
  <c r="O98" i="44" s="1"/>
  <c r="H80" i="44"/>
  <c r="O80" i="44" s="1"/>
  <c r="H66" i="44"/>
  <c r="O66" i="44" s="1"/>
  <c r="H59" i="44"/>
  <c r="H29" i="44"/>
  <c r="H24" i="44"/>
  <c r="O24" i="44" s="1"/>
  <c r="H20" i="44"/>
  <c r="H19" i="44"/>
  <c r="O19" i="44" s="1"/>
  <c r="H16" i="44"/>
  <c r="O16" i="44" s="1"/>
  <c r="H12" i="44"/>
  <c r="O12" i="44" s="1"/>
  <c r="H137" i="49"/>
  <c r="O137" i="49" s="1"/>
  <c r="H81" i="49"/>
  <c r="O81" i="49" s="1"/>
  <c r="H86" i="47"/>
  <c r="O86" i="47" s="1"/>
  <c r="H60" i="47"/>
  <c r="O60" i="47" s="1"/>
  <c r="H29" i="47"/>
  <c r="O29" i="47" s="1"/>
  <c r="H12" i="47"/>
  <c r="O12" i="47" s="1"/>
  <c r="H156" i="46"/>
  <c r="H137" i="46"/>
  <c r="O137" i="46" s="1"/>
  <c r="H130" i="46"/>
  <c r="O130" i="46" s="1"/>
  <c r="H123" i="46"/>
  <c r="O123" i="46" s="1"/>
  <c r="H115" i="46"/>
  <c r="H112" i="46"/>
  <c r="O112" i="46" s="1"/>
  <c r="H109" i="46"/>
  <c r="O109" i="46" s="1"/>
  <c r="H97" i="46"/>
  <c r="O97" i="46" s="1"/>
  <c r="H88" i="46"/>
  <c r="O88" i="46" s="1"/>
  <c r="H83" i="46"/>
  <c r="O83" i="46" s="1"/>
  <c r="H66" i="46"/>
  <c r="O66" i="46" s="1"/>
  <c r="H58" i="46"/>
  <c r="O58" i="46" s="1"/>
  <c r="H52" i="46"/>
  <c r="H28" i="46"/>
  <c r="O28" i="46" s="1"/>
  <c r="H149" i="45"/>
  <c r="H126" i="45"/>
  <c r="O126" i="45" s="1"/>
  <c r="H124" i="45"/>
  <c r="O124" i="45" s="1"/>
  <c r="H121" i="45"/>
  <c r="O121" i="45" s="1"/>
  <c r="H102" i="45"/>
  <c r="O102" i="45" s="1"/>
  <c r="H99" i="45"/>
  <c r="O99" i="45" s="1"/>
  <c r="H97" i="45"/>
  <c r="O97" i="45" s="1"/>
  <c r="H80" i="45"/>
  <c r="O80" i="45" s="1"/>
  <c r="H63" i="45"/>
  <c r="O63" i="45" s="1"/>
  <c r="H59" i="45"/>
  <c r="H49" i="45"/>
  <c r="O49" i="45" s="1"/>
  <c r="H40" i="45"/>
  <c r="O40" i="45" s="1"/>
  <c r="H23" i="45"/>
  <c r="O23" i="45" s="1"/>
  <c r="H19" i="45"/>
  <c r="H12" i="45"/>
  <c r="O12" i="45" s="1"/>
  <c r="H165" i="44"/>
  <c r="P165" i="44" s="1"/>
  <c r="Q165" i="44" s="1"/>
  <c r="H139" i="44"/>
  <c r="O139" i="44" s="1"/>
  <c r="H135" i="44"/>
  <c r="O135" i="44" s="1"/>
  <c r="H133" i="44"/>
  <c r="O133" i="44" s="1"/>
  <c r="H125" i="44"/>
  <c r="O125" i="44" s="1"/>
  <c r="H111" i="44"/>
  <c r="O111" i="44" s="1"/>
  <c r="H106" i="44"/>
  <c r="O106" i="44" s="1"/>
  <c r="H82" i="44"/>
  <c r="O82" i="44" s="1"/>
  <c r="H56" i="44"/>
  <c r="H47" i="44"/>
  <c r="O47" i="44" s="1"/>
  <c r="H42" i="44"/>
  <c r="O42" i="44" s="1"/>
  <c r="H33" i="44"/>
  <c r="H156" i="47"/>
  <c r="H42" i="47"/>
  <c r="O42" i="47" s="1"/>
  <c r="H158" i="46"/>
  <c r="P158" i="46" s="1"/>
  <c r="Q158" i="46" s="1"/>
  <c r="H140" i="46"/>
  <c r="O140" i="46" s="1"/>
  <c r="H98" i="46"/>
  <c r="O98" i="46" s="1"/>
  <c r="H56" i="46"/>
  <c r="O56" i="46" s="1"/>
  <c r="H22" i="46"/>
  <c r="O22" i="46" s="1"/>
  <c r="H65" i="45"/>
  <c r="H42" i="45"/>
  <c r="O42" i="45" s="1"/>
  <c r="H30" i="45"/>
  <c r="O30" i="45" s="1"/>
  <c r="H107" i="44"/>
  <c r="O107" i="44" s="1"/>
  <c r="H23" i="44"/>
  <c r="P23" i="44" s="1"/>
  <c r="Q23" i="44" s="1"/>
  <c r="T23" i="44" s="1"/>
  <c r="H78" i="47"/>
  <c r="H52" i="48"/>
  <c r="H126" i="47"/>
  <c r="O126" i="47" s="1"/>
  <c r="H109" i="47"/>
  <c r="O109" i="47" s="1"/>
  <c r="H107" i="46"/>
  <c r="O107" i="46" s="1"/>
  <c r="H92" i="46"/>
  <c r="H62" i="46"/>
  <c r="H55" i="46"/>
  <c r="H129" i="45"/>
  <c r="O129" i="45" s="1"/>
  <c r="H114" i="45"/>
  <c r="O114" i="45" s="1"/>
  <c r="H109" i="45"/>
  <c r="O109" i="45" s="1"/>
  <c r="H105" i="45"/>
  <c r="O105" i="45" s="1"/>
  <c r="H35" i="45"/>
  <c r="O35" i="45" s="1"/>
  <c r="H87" i="44"/>
  <c r="O87" i="44" s="1"/>
  <c r="H60" i="44"/>
  <c r="O60" i="44" s="1"/>
  <c r="H49" i="44"/>
  <c r="O49" i="44" s="1"/>
  <c r="H27" i="44"/>
  <c r="O27" i="44" s="1"/>
  <c r="H22" i="44"/>
  <c r="P22" i="44" s="1"/>
  <c r="Q22" i="44" s="1"/>
  <c r="T22" i="44" s="1"/>
  <c r="H10" i="44"/>
  <c r="O10" i="44" s="1"/>
  <c r="H8" i="48"/>
  <c r="O8" i="48" s="1"/>
  <c r="H20" i="47"/>
  <c r="O20" i="47" s="1"/>
  <c r="H11" i="47"/>
  <c r="P11" i="47" s="1"/>
  <c r="Q11" i="47" s="1"/>
  <c r="H165" i="46"/>
  <c r="P165" i="46" s="1"/>
  <c r="Q165" i="46" s="1"/>
  <c r="H126" i="46"/>
  <c r="O126" i="46" s="1"/>
  <c r="H122" i="46"/>
  <c r="O122" i="46" s="1"/>
  <c r="H102" i="46"/>
  <c r="O102" i="46" s="1"/>
  <c r="H75" i="46"/>
  <c r="O75" i="46" s="1"/>
  <c r="H47" i="46"/>
  <c r="O47" i="46" s="1"/>
  <c r="H164" i="45"/>
  <c r="H133" i="45"/>
  <c r="O133" i="45" s="1"/>
  <c r="H122" i="44"/>
  <c r="O122" i="44" s="1"/>
  <c r="H93" i="44"/>
  <c r="O93" i="44" s="1"/>
  <c r="H15" i="44"/>
  <c r="O15" i="44" s="1"/>
  <c r="H8" i="44"/>
  <c r="O8" i="44" s="1"/>
  <c r="H97" i="47"/>
  <c r="O97" i="47" s="1"/>
  <c r="H129" i="46"/>
  <c r="O129" i="46" s="1"/>
  <c r="H134" i="47"/>
  <c r="O134" i="47" s="1"/>
  <c r="H7" i="47"/>
  <c r="H117" i="46"/>
  <c r="O117" i="46" s="1"/>
  <c r="H112" i="45"/>
  <c r="O112" i="45" s="1"/>
  <c r="H96" i="45"/>
  <c r="O96" i="45" s="1"/>
  <c r="H87" i="45"/>
  <c r="O87" i="45" s="1"/>
  <c r="H7" i="45"/>
  <c r="H105" i="44"/>
  <c r="O105" i="44" s="1"/>
  <c r="H55" i="44"/>
  <c r="O55" i="44" s="1"/>
  <c r="H20" i="48"/>
  <c r="O20" i="48" s="1"/>
  <c r="H125" i="46"/>
  <c r="O125" i="46" s="1"/>
  <c r="H100" i="46"/>
  <c r="O100" i="46" s="1"/>
  <c r="H83" i="45"/>
  <c r="O83" i="45" s="1"/>
  <c r="H53" i="45"/>
  <c r="H149" i="44"/>
  <c r="H113" i="44"/>
  <c r="O113" i="44" s="1"/>
  <c r="H85" i="44"/>
  <c r="O85" i="44" s="1"/>
  <c r="H7" i="44"/>
  <c r="H150" i="46"/>
  <c r="P150" i="46" s="1"/>
  <c r="Q150" i="46" s="1"/>
  <c r="H66" i="47"/>
  <c r="O66" i="47" s="1"/>
  <c r="H132" i="46"/>
  <c r="O132" i="46" s="1"/>
  <c r="H75" i="45"/>
  <c r="O75" i="45" s="1"/>
  <c r="H47" i="45"/>
  <c r="O47" i="45" s="1"/>
  <c r="H102" i="44"/>
  <c r="O102" i="44" s="1"/>
  <c r="H97" i="44"/>
  <c r="O97" i="44" s="1"/>
  <c r="H62" i="44"/>
  <c r="H7" i="46"/>
  <c r="H116" i="44"/>
  <c r="O116" i="44" s="1"/>
  <c r="H157" i="45"/>
  <c r="P157" i="45" s="1"/>
  <c r="Q157" i="45" s="1"/>
  <c r="H98" i="45"/>
  <c r="O98" i="45" s="1"/>
  <c r="H11" i="44"/>
  <c r="P11" i="44" s="1"/>
  <c r="Q11" i="44" s="1"/>
  <c r="H85" i="46"/>
  <c r="O85" i="46" s="1"/>
  <c r="H56" i="45"/>
  <c r="O56" i="45" s="1"/>
  <c r="H37" i="44"/>
  <c r="O37" i="44" s="1"/>
  <c r="H149" i="47"/>
  <c r="H108" i="46"/>
  <c r="O108" i="46" s="1"/>
  <c r="H96" i="46"/>
  <c r="O96" i="46" s="1"/>
  <c r="H95" i="45"/>
  <c r="O95" i="45" s="1"/>
  <c r="H82" i="46"/>
  <c r="O82" i="46" s="1"/>
  <c r="H115" i="51"/>
  <c r="H141" i="44"/>
  <c r="H141" i="45"/>
  <c r="H78" i="45"/>
  <c r="H78" i="49"/>
  <c r="H128" i="51"/>
  <c r="H78" i="51"/>
  <c r="H128" i="49"/>
  <c r="H141" i="47"/>
  <c r="H84" i="49"/>
  <c r="H84" i="51"/>
  <c r="H84" i="46"/>
  <c r="H128" i="48"/>
  <c r="H141" i="48"/>
  <c r="H84" i="45"/>
  <c r="H84" i="47"/>
  <c r="H141" i="51"/>
  <c r="H141" i="49"/>
  <c r="H115" i="49"/>
  <c r="H128" i="47"/>
  <c r="H115" i="48"/>
  <c r="H78" i="46"/>
  <c r="H128" i="46"/>
  <c r="H115" i="47"/>
  <c r="H115" i="45"/>
  <c r="H78" i="44"/>
  <c r="H128" i="44"/>
  <c r="H128" i="45"/>
  <c r="H78" i="52"/>
  <c r="H5" i="52"/>
  <c r="G5" i="52"/>
  <c r="Q5" i="52"/>
  <c r="P5" i="52"/>
  <c r="H5" i="51"/>
  <c r="Q5" i="51"/>
  <c r="P5" i="51"/>
  <c r="H5" i="49"/>
  <c r="G5" i="49"/>
  <c r="G5" i="51"/>
  <c r="Q5" i="49"/>
  <c r="G5" i="48"/>
  <c r="P5" i="49"/>
  <c r="Q5" i="48"/>
  <c r="P5" i="48"/>
  <c r="Q5" i="47"/>
  <c r="Q5" i="46"/>
  <c r="Q5" i="45"/>
  <c r="P5" i="47"/>
  <c r="P5" i="46"/>
  <c r="P5" i="45"/>
  <c r="H5" i="48"/>
  <c r="H5" i="47"/>
  <c r="H5" i="46"/>
  <c r="H5" i="45"/>
  <c r="G5" i="47"/>
  <c r="G5" i="45"/>
  <c r="Q5" i="44"/>
  <c r="P5" i="44"/>
  <c r="G5" i="46"/>
  <c r="H5" i="44"/>
  <c r="G5" i="44"/>
  <c r="H158" i="6"/>
  <c r="H23" i="6"/>
  <c r="H22" i="6"/>
  <c r="H149" i="6"/>
  <c r="H157" i="6"/>
  <c r="Q9" i="9"/>
  <c r="J7" i="4" s="1"/>
  <c r="E214" i="34"/>
  <c r="E184" i="34"/>
  <c r="E154" i="34"/>
  <c r="G124" i="34"/>
  <c r="M94" i="34"/>
  <c r="M4" i="34"/>
  <c r="M274" i="34"/>
  <c r="E124" i="34"/>
  <c r="K94" i="34"/>
  <c r="G64" i="34"/>
  <c r="K274" i="34"/>
  <c r="M34" i="34"/>
  <c r="E64" i="34"/>
  <c r="M244" i="34"/>
  <c r="G94" i="34"/>
  <c r="K34" i="34"/>
  <c r="G274" i="34"/>
  <c r="K244" i="34"/>
  <c r="M214" i="34"/>
  <c r="M184" i="34"/>
  <c r="M154" i="34"/>
  <c r="E94" i="34"/>
  <c r="E4" i="34"/>
  <c r="E274" i="34"/>
  <c r="K214" i="34"/>
  <c r="K184" i="34"/>
  <c r="K154" i="34"/>
  <c r="M124" i="34"/>
  <c r="G34" i="34"/>
  <c r="G4" i="34"/>
  <c r="E244" i="34"/>
  <c r="K4" i="34"/>
  <c r="G214" i="34"/>
  <c r="G154" i="34"/>
  <c r="G244" i="34"/>
  <c r="K124" i="34"/>
  <c r="M64" i="34"/>
  <c r="K64" i="34"/>
  <c r="G184" i="34"/>
  <c r="E34" i="34"/>
  <c r="H132" i="6"/>
  <c r="H134" i="6"/>
  <c r="H60" i="6"/>
  <c r="H46" i="6"/>
  <c r="H66" i="6"/>
  <c r="H65" i="6"/>
  <c r="H48" i="6"/>
  <c r="H53" i="6"/>
  <c r="H59" i="6"/>
  <c r="H29" i="6"/>
  <c r="H49" i="6"/>
  <c r="H63" i="6"/>
  <c r="H62" i="6"/>
  <c r="H47" i="6"/>
  <c r="H58" i="6"/>
  <c r="H28" i="6"/>
  <c r="H56" i="6"/>
  <c r="H55" i="6"/>
  <c r="H19" i="6"/>
  <c r="H150" i="6"/>
  <c r="H36" i="6"/>
  <c r="H11" i="6"/>
  <c r="H165" i="6"/>
  <c r="H164" i="6"/>
  <c r="H156" i="6"/>
  <c r="H139" i="6"/>
  <c r="H109" i="6"/>
  <c r="H117" i="6"/>
  <c r="H99" i="6"/>
  <c r="H89" i="6"/>
  <c r="H82" i="6"/>
  <c r="H34" i="6"/>
  <c r="H15" i="6"/>
  <c r="H113" i="6"/>
  <c r="H7" i="6"/>
  <c r="H94" i="6"/>
  <c r="H76" i="6"/>
  <c r="H21" i="6"/>
  <c r="H120" i="6"/>
  <c r="H92" i="6"/>
  <c r="H92" i="51" s="1"/>
  <c r="H16" i="6"/>
  <c r="H137" i="6"/>
  <c r="H126" i="6"/>
  <c r="H110" i="6"/>
  <c r="H108" i="6"/>
  <c r="H98" i="6"/>
  <c r="H88" i="6"/>
  <c r="H81" i="6"/>
  <c r="H33" i="6"/>
  <c r="H12" i="6"/>
  <c r="H133" i="6"/>
  <c r="H85" i="6"/>
  <c r="H24" i="6"/>
  <c r="H122" i="6"/>
  <c r="H116" i="6"/>
  <c r="H135" i="6"/>
  <c r="H125" i="6"/>
  <c r="H125" i="51" s="1"/>
  <c r="H111" i="6"/>
  <c r="H107" i="6"/>
  <c r="H97" i="6"/>
  <c r="H87" i="6"/>
  <c r="H80" i="6"/>
  <c r="H52" i="6"/>
  <c r="H30" i="6"/>
  <c r="H10" i="6"/>
  <c r="H105" i="6"/>
  <c r="H41" i="6"/>
  <c r="H114" i="6"/>
  <c r="H40" i="6"/>
  <c r="H129" i="6"/>
  <c r="H100" i="6"/>
  <c r="H100" i="51" s="1"/>
  <c r="H83" i="6"/>
  <c r="H124" i="6"/>
  <c r="H112" i="6"/>
  <c r="H106" i="6"/>
  <c r="H96" i="6"/>
  <c r="H86" i="6"/>
  <c r="H79" i="6"/>
  <c r="H42" i="6"/>
  <c r="H27" i="6"/>
  <c r="H8" i="6"/>
  <c r="H123" i="6"/>
  <c r="H102" i="6"/>
  <c r="H95" i="6"/>
  <c r="H131" i="6"/>
  <c r="H130" i="6"/>
  <c r="H121" i="6"/>
  <c r="H101" i="6"/>
  <c r="H101" i="51" s="1"/>
  <c r="H101" i="52" s="1"/>
  <c r="H93" i="6"/>
  <c r="H75" i="6"/>
  <c r="H37" i="6"/>
  <c r="H20" i="6"/>
  <c r="H140" i="6"/>
  <c r="H35" i="6"/>
  <c r="G5" i="6"/>
  <c r="H5" i="6"/>
  <c r="Q5" i="6"/>
  <c r="P5" i="6"/>
  <c r="E4" i="15"/>
  <c r="D6" i="13"/>
  <c r="Q10" i="9"/>
  <c r="J8" i="4" s="1"/>
  <c r="O5" i="9"/>
  <c r="Q7" i="9"/>
  <c r="C4" i="15"/>
  <c r="Q8" i="9"/>
  <c r="Q6" i="9"/>
  <c r="H30" i="51" l="1"/>
  <c r="H30" i="52" s="1"/>
  <c r="H81" i="51"/>
  <c r="H81" i="52" s="1"/>
  <c r="H34" i="51"/>
  <c r="H110" i="51"/>
  <c r="H117" i="51"/>
  <c r="H117" i="52" s="1"/>
  <c r="H105" i="51"/>
  <c r="H105" i="52" s="1"/>
  <c r="H93" i="51"/>
  <c r="H93" i="52" s="1"/>
  <c r="H42" i="51"/>
  <c r="H42" i="52" s="1"/>
  <c r="H116" i="51"/>
  <c r="H116" i="52" s="1"/>
  <c r="H120" i="51"/>
  <c r="H120" i="52" s="1"/>
  <c r="H157" i="51"/>
  <c r="H157" i="52" s="1"/>
  <c r="P157" i="52" s="1"/>
  <c r="Q157" i="52" s="1"/>
  <c r="H142" i="53"/>
  <c r="G288" i="34" s="1"/>
  <c r="H130" i="51"/>
  <c r="H130" i="52" s="1"/>
  <c r="H121" i="51"/>
  <c r="H121" i="52" s="1"/>
  <c r="H19" i="51"/>
  <c r="H19" i="52" s="1"/>
  <c r="H112" i="51"/>
  <c r="H112" i="52" s="1"/>
  <c r="H113" i="51"/>
  <c r="H113" i="52" s="1"/>
  <c r="H118" i="48"/>
  <c r="G227" i="34" s="1"/>
  <c r="H151" i="53"/>
  <c r="G293" i="34" s="1"/>
  <c r="P149" i="53"/>
  <c r="H137" i="51"/>
  <c r="H137" i="52" s="1"/>
  <c r="H27" i="51"/>
  <c r="H27" i="52" s="1"/>
  <c r="H83" i="51"/>
  <c r="H83" i="52" s="1"/>
  <c r="H135" i="51"/>
  <c r="H135" i="52" s="1"/>
  <c r="H34" i="52"/>
  <c r="H53" i="51"/>
  <c r="H53" i="52" s="1"/>
  <c r="H118" i="49"/>
  <c r="G257" i="34" s="1"/>
  <c r="O46" i="53"/>
  <c r="H50" i="53"/>
  <c r="G280" i="34" s="1"/>
  <c r="AH85" i="53"/>
  <c r="AG85" i="53"/>
  <c r="Y85" i="53"/>
  <c r="AC85" i="53"/>
  <c r="AF85" i="53"/>
  <c r="R85" i="53"/>
  <c r="S85" i="53" s="1"/>
  <c r="AE85" i="53"/>
  <c r="AA85" i="53"/>
  <c r="P85" i="53"/>
  <c r="Q85" i="53" s="1"/>
  <c r="T85" i="53" s="1"/>
  <c r="AD85" i="53"/>
  <c r="X85" i="53"/>
  <c r="Z85" i="53"/>
  <c r="AB85" i="53"/>
  <c r="AI85" i="53"/>
  <c r="AE21" i="53"/>
  <c r="AH21" i="53"/>
  <c r="X21" i="53"/>
  <c r="Z21" i="53"/>
  <c r="AF21" i="53"/>
  <c r="AD21" i="53"/>
  <c r="Y21" i="53"/>
  <c r="R21" i="53"/>
  <c r="S21" i="53" s="1"/>
  <c r="AB21" i="53"/>
  <c r="AI21" i="53"/>
  <c r="P21" i="53"/>
  <c r="Q21" i="53" s="1"/>
  <c r="T21" i="53" s="1"/>
  <c r="AG21" i="53"/>
  <c r="AC21" i="53"/>
  <c r="AA21" i="53"/>
  <c r="H25" i="53"/>
  <c r="G277" i="34" s="1"/>
  <c r="O19" i="53"/>
  <c r="AH40" i="53"/>
  <c r="R40" i="53"/>
  <c r="S40" i="53" s="1"/>
  <c r="AA40" i="53"/>
  <c r="X40" i="53"/>
  <c r="AF40" i="53"/>
  <c r="AB40" i="53"/>
  <c r="P40" i="53"/>
  <c r="Q40" i="53" s="1"/>
  <c r="T40" i="53" s="1"/>
  <c r="AI40" i="53"/>
  <c r="AE40" i="53"/>
  <c r="AC40" i="53"/>
  <c r="AG40" i="53"/>
  <c r="AD40" i="53"/>
  <c r="Z40" i="53"/>
  <c r="Y40" i="53"/>
  <c r="Z101" i="53"/>
  <c r="R101" i="53"/>
  <c r="S101" i="53" s="1"/>
  <c r="AG101" i="53"/>
  <c r="P101" i="53"/>
  <c r="Q101" i="53" s="1"/>
  <c r="T101" i="53" s="1"/>
  <c r="AH101" i="53"/>
  <c r="Y101" i="53"/>
  <c r="AB101" i="53"/>
  <c r="AF101" i="53"/>
  <c r="AA101" i="53"/>
  <c r="AE101" i="53"/>
  <c r="AI101" i="53"/>
  <c r="AC101" i="53"/>
  <c r="X101" i="53"/>
  <c r="AD101" i="53"/>
  <c r="AI112" i="53"/>
  <c r="P112" i="53"/>
  <c r="Q112" i="53" s="1"/>
  <c r="T112" i="53" s="1"/>
  <c r="Z112" i="53"/>
  <c r="AD112" i="53"/>
  <c r="AG112" i="53"/>
  <c r="AB112" i="53"/>
  <c r="Y112" i="53"/>
  <c r="AA112" i="53"/>
  <c r="X112" i="53"/>
  <c r="AF112" i="53"/>
  <c r="AE112" i="53"/>
  <c r="AC112" i="53"/>
  <c r="R112" i="53"/>
  <c r="S112" i="53" s="1"/>
  <c r="AH112" i="53"/>
  <c r="P139" i="53"/>
  <c r="AD139" i="53"/>
  <c r="AH139" i="53"/>
  <c r="X139" i="53"/>
  <c r="AG139" i="53"/>
  <c r="O141" i="53"/>
  <c r="AC139" i="53"/>
  <c r="Z139" i="53"/>
  <c r="AF139" i="53"/>
  <c r="AB139" i="53"/>
  <c r="Y139" i="53"/>
  <c r="AI139" i="53"/>
  <c r="AE139" i="53"/>
  <c r="AA139" i="53"/>
  <c r="R139" i="53"/>
  <c r="AG106" i="53"/>
  <c r="AC106" i="53"/>
  <c r="AH106" i="53"/>
  <c r="P106" i="53"/>
  <c r="Q106" i="53" s="1"/>
  <c r="T106" i="53" s="1"/>
  <c r="Y106" i="53"/>
  <c r="AF106" i="53"/>
  <c r="R106" i="53"/>
  <c r="S106" i="53" s="1"/>
  <c r="X106" i="53"/>
  <c r="AA106" i="53"/>
  <c r="AE106" i="53"/>
  <c r="AD106" i="53"/>
  <c r="AB106" i="53"/>
  <c r="Z106" i="53"/>
  <c r="AI106" i="53"/>
  <c r="P140" i="53"/>
  <c r="Q140" i="53" s="1"/>
  <c r="T140" i="53" s="1"/>
  <c r="AD140" i="53"/>
  <c r="Y140" i="53"/>
  <c r="R140" i="53"/>
  <c r="S140" i="53" s="1"/>
  <c r="AE140" i="53"/>
  <c r="AB140" i="53"/>
  <c r="AI140" i="53"/>
  <c r="AG140" i="53"/>
  <c r="X140" i="53"/>
  <c r="AA140" i="53"/>
  <c r="AH140" i="53"/>
  <c r="AC140" i="53"/>
  <c r="AF140" i="53"/>
  <c r="Z140" i="53"/>
  <c r="H159" i="53"/>
  <c r="G294" i="34" s="1"/>
  <c r="P156" i="53"/>
  <c r="AD132" i="53"/>
  <c r="AB132" i="53"/>
  <c r="AI132" i="53"/>
  <c r="AA132" i="53"/>
  <c r="AC132" i="53"/>
  <c r="AH132" i="53"/>
  <c r="R132" i="53"/>
  <c r="S132" i="53" s="1"/>
  <c r="AG132" i="53"/>
  <c r="Y132" i="53"/>
  <c r="X132" i="53"/>
  <c r="AF132" i="53"/>
  <c r="AE132" i="53"/>
  <c r="P132" i="53"/>
  <c r="Q132" i="53" s="1"/>
  <c r="T132" i="53" s="1"/>
  <c r="Z132" i="53"/>
  <c r="AB81" i="53"/>
  <c r="AG81" i="53"/>
  <c r="AC81" i="53"/>
  <c r="AI81" i="53"/>
  <c r="AA81" i="53"/>
  <c r="AF81" i="53"/>
  <c r="R81" i="53"/>
  <c r="X81" i="53"/>
  <c r="AE81" i="53"/>
  <c r="AH81" i="53"/>
  <c r="P81" i="53"/>
  <c r="O84" i="53"/>
  <c r="Z81" i="53"/>
  <c r="Y81" i="53"/>
  <c r="AD81" i="53"/>
  <c r="AD136" i="53"/>
  <c r="AC136" i="53"/>
  <c r="AB136" i="53"/>
  <c r="AI136" i="53"/>
  <c r="AA136" i="53"/>
  <c r="AH136" i="53"/>
  <c r="Z136" i="53"/>
  <c r="AG136" i="53"/>
  <c r="Y136" i="53"/>
  <c r="AF136" i="53"/>
  <c r="X136" i="53"/>
  <c r="AE136" i="53"/>
  <c r="R136" i="53"/>
  <c r="S136" i="53" s="1"/>
  <c r="P136" i="53"/>
  <c r="Q136" i="53" s="1"/>
  <c r="T136" i="53" s="1"/>
  <c r="AF23" i="53"/>
  <c r="R23" i="53"/>
  <c r="S23" i="53" s="1"/>
  <c r="AA23" i="53"/>
  <c r="X23" i="53"/>
  <c r="AC23" i="53"/>
  <c r="AH23" i="53"/>
  <c r="P23" i="53"/>
  <c r="Q23" i="53" s="1"/>
  <c r="T23" i="53" s="1"/>
  <c r="AD23" i="53"/>
  <c r="Z23" i="53"/>
  <c r="AG23" i="53"/>
  <c r="AE23" i="53"/>
  <c r="Y23" i="53"/>
  <c r="AB23" i="53"/>
  <c r="AI23" i="53"/>
  <c r="AD58" i="53"/>
  <c r="AF58" i="53"/>
  <c r="AE58" i="53"/>
  <c r="X58" i="53"/>
  <c r="AG58" i="53"/>
  <c r="AH58" i="53"/>
  <c r="AB58" i="53"/>
  <c r="P58" i="53"/>
  <c r="Q58" i="53" s="1"/>
  <c r="T58" i="53" s="1"/>
  <c r="AI58" i="53"/>
  <c r="AC58" i="53"/>
  <c r="R58" i="53"/>
  <c r="S58" i="53" s="1"/>
  <c r="AA58" i="53"/>
  <c r="Y58" i="53"/>
  <c r="Z58" i="53"/>
  <c r="AA111" i="53"/>
  <c r="AF111" i="53"/>
  <c r="X111" i="53"/>
  <c r="AH111" i="53"/>
  <c r="AE111" i="53"/>
  <c r="AG111" i="53"/>
  <c r="AB111" i="53"/>
  <c r="Y111" i="53"/>
  <c r="AD111" i="53"/>
  <c r="R111" i="53"/>
  <c r="S111" i="53" s="1"/>
  <c r="AC111" i="53"/>
  <c r="Z111" i="53"/>
  <c r="AI111" i="53"/>
  <c r="P111" i="53"/>
  <c r="Q111" i="53" s="1"/>
  <c r="T111" i="53" s="1"/>
  <c r="R79" i="47"/>
  <c r="S79" i="47" s="1"/>
  <c r="P79" i="47"/>
  <c r="Q79" i="47" s="1"/>
  <c r="T79" i="47" s="1"/>
  <c r="AH79" i="47"/>
  <c r="AG79" i="47"/>
  <c r="AD79" i="47"/>
  <c r="Y79" i="47"/>
  <c r="AA79" i="47"/>
  <c r="AC79" i="47"/>
  <c r="AF79" i="47"/>
  <c r="Z79" i="47"/>
  <c r="AI79" i="47"/>
  <c r="AB79" i="47"/>
  <c r="X79" i="47"/>
  <c r="AE79" i="47"/>
  <c r="H149" i="51"/>
  <c r="H149" i="52" s="1"/>
  <c r="AF114" i="53"/>
  <c r="AH114" i="53"/>
  <c r="AB114" i="53"/>
  <c r="AI114" i="53"/>
  <c r="Z114" i="53"/>
  <c r="AA114" i="53"/>
  <c r="X114" i="53"/>
  <c r="AG114" i="53"/>
  <c r="AD114" i="53"/>
  <c r="AE114" i="53"/>
  <c r="AC114" i="53"/>
  <c r="R114" i="53"/>
  <c r="S114" i="53" s="1"/>
  <c r="P114" i="53"/>
  <c r="Q114" i="53" s="1"/>
  <c r="T114" i="53" s="1"/>
  <c r="Y114" i="53"/>
  <c r="H67" i="53"/>
  <c r="O66" i="53"/>
  <c r="O67" i="53" s="1"/>
  <c r="AH138" i="53"/>
  <c r="Z138" i="53"/>
  <c r="AG138" i="53"/>
  <c r="Y138" i="53"/>
  <c r="AF138" i="53"/>
  <c r="X138" i="53"/>
  <c r="AE138" i="53"/>
  <c r="AD138" i="53"/>
  <c r="AC138" i="53"/>
  <c r="AB138" i="53"/>
  <c r="AI138" i="53"/>
  <c r="AA138" i="53"/>
  <c r="P138" i="53"/>
  <c r="Q138" i="53" s="1"/>
  <c r="T138" i="53" s="1"/>
  <c r="R138" i="53"/>
  <c r="S138" i="53" s="1"/>
  <c r="AC28" i="53"/>
  <c r="X28" i="53"/>
  <c r="AF28" i="53"/>
  <c r="AD28" i="53"/>
  <c r="AA28" i="53"/>
  <c r="AH28" i="53"/>
  <c r="Z28" i="53"/>
  <c r="AB28" i="53"/>
  <c r="AI28" i="53"/>
  <c r="P28" i="53"/>
  <c r="Q28" i="53" s="1"/>
  <c r="T28" i="53" s="1"/>
  <c r="Y28" i="53"/>
  <c r="R28" i="53"/>
  <c r="S28" i="53" s="1"/>
  <c r="AE28" i="53"/>
  <c r="AG28" i="53"/>
  <c r="AC60" i="53"/>
  <c r="AD60" i="53"/>
  <c r="Z60" i="53"/>
  <c r="Y60" i="53"/>
  <c r="AB60" i="53"/>
  <c r="AF60" i="53"/>
  <c r="AE60" i="53"/>
  <c r="AI60" i="53"/>
  <c r="P60" i="53"/>
  <c r="Q60" i="53" s="1"/>
  <c r="T60" i="53" s="1"/>
  <c r="X60" i="53"/>
  <c r="R60" i="53"/>
  <c r="S60" i="53" s="1"/>
  <c r="AA60" i="53"/>
  <c r="AH60" i="53"/>
  <c r="AG60" i="53"/>
  <c r="AD65" i="53"/>
  <c r="AH65" i="53"/>
  <c r="AF65" i="53"/>
  <c r="X65" i="53"/>
  <c r="P65" i="53"/>
  <c r="AI65" i="53"/>
  <c r="AC65" i="53"/>
  <c r="R65" i="53"/>
  <c r="AB65" i="53"/>
  <c r="AG65" i="53"/>
  <c r="AA65" i="53"/>
  <c r="Y65" i="53"/>
  <c r="Z65" i="53"/>
  <c r="AE65" i="53"/>
  <c r="AD137" i="53"/>
  <c r="Y137" i="53"/>
  <c r="AH137" i="53"/>
  <c r="AA137" i="53"/>
  <c r="Z137" i="53"/>
  <c r="P137" i="53"/>
  <c r="Q137" i="53" s="1"/>
  <c r="T137" i="53" s="1"/>
  <c r="AG137" i="53"/>
  <c r="AI137" i="53"/>
  <c r="X137" i="53"/>
  <c r="AB137" i="53"/>
  <c r="AF137" i="53"/>
  <c r="AC137" i="53"/>
  <c r="AE137" i="53"/>
  <c r="R137" i="53"/>
  <c r="S137" i="53" s="1"/>
  <c r="AI24" i="53"/>
  <c r="X24" i="53"/>
  <c r="P24" i="53"/>
  <c r="Q24" i="53" s="1"/>
  <c r="T24" i="53" s="1"/>
  <c r="AD24" i="53"/>
  <c r="R24" i="53"/>
  <c r="S24" i="53" s="1"/>
  <c r="Y24" i="53"/>
  <c r="AA24" i="53"/>
  <c r="AH24" i="53"/>
  <c r="Z24" i="53"/>
  <c r="AC24" i="53"/>
  <c r="AB24" i="53"/>
  <c r="AG24" i="53"/>
  <c r="AF24" i="53"/>
  <c r="AE24" i="53"/>
  <c r="Y49" i="53"/>
  <c r="AH49" i="53"/>
  <c r="AD49" i="53"/>
  <c r="R49" i="53"/>
  <c r="S49" i="53" s="1"/>
  <c r="Z49" i="53"/>
  <c r="AB49" i="53"/>
  <c r="P49" i="53"/>
  <c r="Q49" i="53" s="1"/>
  <c r="T49" i="53" s="1"/>
  <c r="AF49" i="53"/>
  <c r="AE49" i="53"/>
  <c r="AG49" i="53"/>
  <c r="AC49" i="53"/>
  <c r="AI49" i="53"/>
  <c r="X49" i="53"/>
  <c r="AA49" i="53"/>
  <c r="P116" i="53"/>
  <c r="Q116" i="53" s="1"/>
  <c r="T116" i="53" s="1"/>
  <c r="AC116" i="53"/>
  <c r="Y116" i="53"/>
  <c r="AB116" i="53"/>
  <c r="X116" i="53"/>
  <c r="R116" i="53"/>
  <c r="S116" i="53" s="1"/>
  <c r="AH116" i="53"/>
  <c r="Z116" i="53"/>
  <c r="AG116" i="53"/>
  <c r="AA116" i="53"/>
  <c r="AD116" i="53"/>
  <c r="AE116" i="53"/>
  <c r="AI116" i="53"/>
  <c r="AF116" i="53"/>
  <c r="AD9" i="53"/>
  <c r="AC9" i="53"/>
  <c r="AB9" i="53"/>
  <c r="AI9" i="53"/>
  <c r="AA9" i="53"/>
  <c r="AH9" i="53"/>
  <c r="Z9" i="53"/>
  <c r="AG9" i="53"/>
  <c r="Y9" i="53"/>
  <c r="AF9" i="53"/>
  <c r="X9" i="53"/>
  <c r="AE9" i="53"/>
  <c r="R9" i="53"/>
  <c r="S9" i="53" s="1"/>
  <c r="P9" i="53"/>
  <c r="Q9" i="53" s="1"/>
  <c r="T9" i="53" s="1"/>
  <c r="AH127" i="53"/>
  <c r="Z127" i="53"/>
  <c r="AG127" i="53"/>
  <c r="Y127" i="53"/>
  <c r="AF127" i="53"/>
  <c r="X127" i="53"/>
  <c r="AE127" i="53"/>
  <c r="AD127" i="53"/>
  <c r="AC127" i="53"/>
  <c r="AB127" i="53"/>
  <c r="AI127" i="53"/>
  <c r="AA127" i="53"/>
  <c r="R127" i="53"/>
  <c r="S127" i="53" s="1"/>
  <c r="P127" i="53"/>
  <c r="Q127" i="53" s="1"/>
  <c r="T127" i="53" s="1"/>
  <c r="Y29" i="53"/>
  <c r="AA29" i="53"/>
  <c r="X29" i="53"/>
  <c r="AG29" i="53"/>
  <c r="AI29" i="53"/>
  <c r="AF29" i="53"/>
  <c r="AD29" i="53"/>
  <c r="R29" i="53"/>
  <c r="S29" i="53" s="1"/>
  <c r="P29" i="53"/>
  <c r="Q29" i="53" s="1"/>
  <c r="T29" i="53" s="1"/>
  <c r="AB29" i="53"/>
  <c r="AH29" i="53"/>
  <c r="Z29" i="53"/>
  <c r="AC29" i="53"/>
  <c r="AE29" i="53"/>
  <c r="Y105" i="53"/>
  <c r="AB105" i="53"/>
  <c r="AE105" i="53"/>
  <c r="AI105" i="53"/>
  <c r="AF105" i="53"/>
  <c r="AA105" i="53"/>
  <c r="AC105" i="53"/>
  <c r="R105" i="53"/>
  <c r="S105" i="53" s="1"/>
  <c r="AH105" i="53"/>
  <c r="AD105" i="53"/>
  <c r="Z105" i="53"/>
  <c r="X105" i="53"/>
  <c r="AG105" i="53"/>
  <c r="P105" i="53"/>
  <c r="Q105" i="53" s="1"/>
  <c r="T105" i="53" s="1"/>
  <c r="P79" i="53"/>
  <c r="Q79" i="53" s="1"/>
  <c r="T79" i="53" s="1"/>
  <c r="R79" i="53"/>
  <c r="S79" i="53" s="1"/>
  <c r="AD79" i="53"/>
  <c r="Y79" i="53"/>
  <c r="AB79" i="53"/>
  <c r="AG79" i="53"/>
  <c r="AC79" i="53"/>
  <c r="AF79" i="53"/>
  <c r="AI79" i="53"/>
  <c r="AA79" i="53"/>
  <c r="X79" i="53"/>
  <c r="Z79" i="53"/>
  <c r="AE79" i="53"/>
  <c r="AH79" i="53"/>
  <c r="X134" i="53"/>
  <c r="R134" i="53"/>
  <c r="S134" i="53" s="1"/>
  <c r="AF134" i="53"/>
  <c r="AB134" i="53"/>
  <c r="AE134" i="53"/>
  <c r="AI134" i="53"/>
  <c r="Z134" i="53"/>
  <c r="P134" i="53"/>
  <c r="Q134" i="53" s="1"/>
  <c r="T134" i="53" s="1"/>
  <c r="AC134" i="53"/>
  <c r="AA134" i="53"/>
  <c r="AD134" i="53"/>
  <c r="AG134" i="53"/>
  <c r="Y134" i="53"/>
  <c r="AH134" i="53"/>
  <c r="H79" i="51"/>
  <c r="H79" i="52" s="1"/>
  <c r="H122" i="51"/>
  <c r="H122" i="52" s="1"/>
  <c r="H76" i="51"/>
  <c r="H76" i="52" s="1"/>
  <c r="H62" i="51"/>
  <c r="H66" i="51"/>
  <c r="H66" i="52" s="1"/>
  <c r="H22" i="51"/>
  <c r="H22" i="52" s="1"/>
  <c r="H118" i="47"/>
  <c r="G167" i="34" s="1"/>
  <c r="H90" i="48"/>
  <c r="G225" i="34" s="1"/>
  <c r="AG94" i="53"/>
  <c r="AE94" i="53"/>
  <c r="X94" i="53"/>
  <c r="AF94" i="53"/>
  <c r="AI94" i="53"/>
  <c r="Y94" i="53"/>
  <c r="AA94" i="53"/>
  <c r="P94" i="53"/>
  <c r="Q94" i="53" s="1"/>
  <c r="T94" i="53" s="1"/>
  <c r="R94" i="53"/>
  <c r="S94" i="53" s="1"/>
  <c r="Z94" i="53"/>
  <c r="AD94" i="53"/>
  <c r="AB94" i="53"/>
  <c r="AC94" i="53"/>
  <c r="AH94" i="53"/>
  <c r="X37" i="53"/>
  <c r="AH37" i="53"/>
  <c r="AE37" i="53"/>
  <c r="AG37" i="53"/>
  <c r="AD37" i="53"/>
  <c r="AB37" i="53"/>
  <c r="AC37" i="53"/>
  <c r="Z37" i="53"/>
  <c r="AF37" i="53"/>
  <c r="R37" i="53"/>
  <c r="S37" i="53" s="1"/>
  <c r="AA37" i="53"/>
  <c r="AI37" i="53"/>
  <c r="P37" i="53"/>
  <c r="Q37" i="53" s="1"/>
  <c r="T37" i="53" s="1"/>
  <c r="Y37" i="53"/>
  <c r="O52" i="53"/>
  <c r="H54" i="53"/>
  <c r="AF80" i="53"/>
  <c r="AI80" i="53"/>
  <c r="Y80" i="53"/>
  <c r="P80" i="53"/>
  <c r="Q80" i="53" s="1"/>
  <c r="T80" i="53" s="1"/>
  <c r="AA80" i="53"/>
  <c r="X80" i="53"/>
  <c r="AC80" i="53"/>
  <c r="R80" i="53"/>
  <c r="S80" i="53" s="1"/>
  <c r="AB80" i="53"/>
  <c r="Z80" i="53"/>
  <c r="AD80" i="53"/>
  <c r="AH80" i="53"/>
  <c r="AG80" i="53"/>
  <c r="AE80" i="53"/>
  <c r="AE107" i="53"/>
  <c r="AB107" i="53"/>
  <c r="AC107" i="53"/>
  <c r="AH107" i="53"/>
  <c r="R107" i="53"/>
  <c r="S107" i="53" s="1"/>
  <c r="Y107" i="53"/>
  <c r="AG107" i="53"/>
  <c r="Z107" i="53"/>
  <c r="AF107" i="53"/>
  <c r="AD107" i="53"/>
  <c r="X107" i="53"/>
  <c r="AI107" i="53"/>
  <c r="AA107" i="53"/>
  <c r="P107" i="53"/>
  <c r="Q107" i="53" s="1"/>
  <c r="T107" i="53" s="1"/>
  <c r="O7" i="53"/>
  <c r="H17" i="53"/>
  <c r="Z75" i="53"/>
  <c r="AD75" i="53"/>
  <c r="AC75" i="53"/>
  <c r="AA75" i="53"/>
  <c r="Y75" i="53"/>
  <c r="R75" i="53"/>
  <c r="AI75" i="53"/>
  <c r="O78" i="53"/>
  <c r="P75" i="53"/>
  <c r="AH75" i="53"/>
  <c r="AF75" i="53"/>
  <c r="AE75" i="53"/>
  <c r="X75" i="53"/>
  <c r="AB75" i="53"/>
  <c r="AG75" i="53"/>
  <c r="AE53" i="53"/>
  <c r="AC53" i="53"/>
  <c r="AG53" i="53"/>
  <c r="AB53" i="53"/>
  <c r="AF53" i="53"/>
  <c r="AI53" i="53"/>
  <c r="X53" i="53"/>
  <c r="R53" i="53"/>
  <c r="S53" i="53" s="1"/>
  <c r="P53" i="53"/>
  <c r="Q53" i="53" s="1"/>
  <c r="T53" i="53" s="1"/>
  <c r="AA53" i="53"/>
  <c r="AD53" i="53"/>
  <c r="AH53" i="53"/>
  <c r="Z53" i="53"/>
  <c r="Y53" i="53"/>
  <c r="AB124" i="53"/>
  <c r="X124" i="53"/>
  <c r="Z124" i="53"/>
  <c r="AI124" i="53"/>
  <c r="AH124" i="53"/>
  <c r="AF124" i="53"/>
  <c r="P124" i="53"/>
  <c r="Q124" i="53" s="1"/>
  <c r="T124" i="53" s="1"/>
  <c r="AE124" i="53"/>
  <c r="AD124" i="53"/>
  <c r="AG124" i="53"/>
  <c r="AC124" i="53"/>
  <c r="AA124" i="53"/>
  <c r="R124" i="53"/>
  <c r="S124" i="53" s="1"/>
  <c r="Y124" i="53"/>
  <c r="H127" i="52"/>
  <c r="P127" i="52" s="1"/>
  <c r="Q127" i="52" s="1"/>
  <c r="P127" i="44"/>
  <c r="Q127" i="44" s="1"/>
  <c r="T127" i="44" s="1"/>
  <c r="AB34" i="53"/>
  <c r="AG34" i="53"/>
  <c r="Z34" i="53"/>
  <c r="X34" i="53"/>
  <c r="AH34" i="53"/>
  <c r="AF34" i="53"/>
  <c r="Y34" i="53"/>
  <c r="AE34" i="53"/>
  <c r="AD34" i="53"/>
  <c r="P34" i="53"/>
  <c r="Q34" i="53" s="1"/>
  <c r="T34" i="53" s="1"/>
  <c r="AC34" i="53"/>
  <c r="AA34" i="53"/>
  <c r="R34" i="53"/>
  <c r="S34" i="53" s="1"/>
  <c r="AI34" i="53"/>
  <c r="P108" i="53"/>
  <c r="Q108" i="53" s="1"/>
  <c r="T108" i="53" s="1"/>
  <c r="AD108" i="53"/>
  <c r="AB108" i="53"/>
  <c r="AI108" i="53"/>
  <c r="Y108" i="53"/>
  <c r="AF108" i="53"/>
  <c r="AA108" i="53"/>
  <c r="X108" i="53"/>
  <c r="AC108" i="53"/>
  <c r="AE108" i="53"/>
  <c r="R108" i="53"/>
  <c r="S108" i="53" s="1"/>
  <c r="AH108" i="53"/>
  <c r="Z108" i="53"/>
  <c r="AG108" i="53"/>
  <c r="R79" i="48"/>
  <c r="S79" i="48" s="1"/>
  <c r="P79" i="48"/>
  <c r="Q79" i="48" s="1"/>
  <c r="T79" i="48" s="1"/>
  <c r="AH79" i="48"/>
  <c r="AF79" i="48"/>
  <c r="X79" i="48"/>
  <c r="AI79" i="48"/>
  <c r="Y79" i="48"/>
  <c r="AB79" i="48"/>
  <c r="Z79" i="48"/>
  <c r="AE79" i="48"/>
  <c r="AG79" i="48"/>
  <c r="AD79" i="48"/>
  <c r="AA79" i="48"/>
  <c r="AC79" i="48"/>
  <c r="AH20" i="53"/>
  <c r="AC20" i="53"/>
  <c r="AF20" i="53"/>
  <c r="AE20" i="53"/>
  <c r="AB20" i="53"/>
  <c r="R20" i="53"/>
  <c r="S20" i="53" s="1"/>
  <c r="AA20" i="53"/>
  <c r="X20" i="53"/>
  <c r="P20" i="53"/>
  <c r="Q20" i="53" s="1"/>
  <c r="T20" i="53" s="1"/>
  <c r="AI20" i="53"/>
  <c r="Z20" i="53"/>
  <c r="Y20" i="53"/>
  <c r="AD20" i="53"/>
  <c r="AG20" i="53"/>
  <c r="AE123" i="53"/>
  <c r="AD123" i="53"/>
  <c r="AG123" i="53"/>
  <c r="Y123" i="53"/>
  <c r="AH123" i="53"/>
  <c r="Z123" i="53"/>
  <c r="AF123" i="53"/>
  <c r="X123" i="53"/>
  <c r="AC123" i="53"/>
  <c r="R123" i="53"/>
  <c r="S123" i="53" s="1"/>
  <c r="AB123" i="53"/>
  <c r="AI123" i="53"/>
  <c r="AA123" i="53"/>
  <c r="P123" i="53"/>
  <c r="Q123" i="53" s="1"/>
  <c r="T123" i="53" s="1"/>
  <c r="Z42" i="53"/>
  <c r="AH42" i="53"/>
  <c r="AA42" i="53"/>
  <c r="AI42" i="53"/>
  <c r="P42" i="53"/>
  <c r="Q42" i="53" s="1"/>
  <c r="T42" i="53" s="1"/>
  <c r="AD42" i="53"/>
  <c r="R42" i="53"/>
  <c r="S42" i="53" s="1"/>
  <c r="AG42" i="53"/>
  <c r="X42" i="53"/>
  <c r="AE42" i="53"/>
  <c r="AC42" i="53"/>
  <c r="Y42" i="53"/>
  <c r="AF42" i="53"/>
  <c r="AB42" i="53"/>
  <c r="H64" i="53"/>
  <c r="O62" i="53"/>
  <c r="AC99" i="53"/>
  <c r="AG99" i="53"/>
  <c r="AB99" i="53"/>
  <c r="AF99" i="53"/>
  <c r="AH99" i="53"/>
  <c r="Z99" i="53"/>
  <c r="AE99" i="53"/>
  <c r="R99" i="53"/>
  <c r="S99" i="53" s="1"/>
  <c r="Y99" i="53"/>
  <c r="AA99" i="53"/>
  <c r="P99" i="53"/>
  <c r="Q99" i="53" s="1"/>
  <c r="T99" i="53" s="1"/>
  <c r="X99" i="53"/>
  <c r="AD99" i="53"/>
  <c r="AI99" i="53"/>
  <c r="R117" i="53"/>
  <c r="S117" i="53" s="1"/>
  <c r="AI117" i="53"/>
  <c r="AH117" i="53"/>
  <c r="AD117" i="53"/>
  <c r="AB117" i="53"/>
  <c r="AC117" i="53"/>
  <c r="Y117" i="53"/>
  <c r="Z117" i="53"/>
  <c r="AA117" i="53"/>
  <c r="P117" i="53"/>
  <c r="Q117" i="53" s="1"/>
  <c r="T117" i="53" s="1"/>
  <c r="X117" i="53"/>
  <c r="AG117" i="53"/>
  <c r="AF117" i="53"/>
  <c r="AE117" i="53"/>
  <c r="AA22" i="53"/>
  <c r="AH22" i="53"/>
  <c r="AC22" i="53"/>
  <c r="Z22" i="53"/>
  <c r="R22" i="53"/>
  <c r="S22" i="53" s="1"/>
  <c r="AI22" i="53"/>
  <c r="P22" i="53"/>
  <c r="Q22" i="53" s="1"/>
  <c r="T22" i="53" s="1"/>
  <c r="Y22" i="53"/>
  <c r="AF22" i="53"/>
  <c r="AG22" i="53"/>
  <c r="X22" i="53"/>
  <c r="AE22" i="53"/>
  <c r="AB22" i="53"/>
  <c r="AD22" i="53"/>
  <c r="AC96" i="53"/>
  <c r="AI96" i="53"/>
  <c r="AF96" i="53"/>
  <c r="P96" i="53"/>
  <c r="Q96" i="53" s="1"/>
  <c r="T96" i="53" s="1"/>
  <c r="AE96" i="53"/>
  <c r="AA96" i="53"/>
  <c r="AD96" i="53"/>
  <c r="Z96" i="53"/>
  <c r="AH96" i="53"/>
  <c r="AG96" i="53"/>
  <c r="R96" i="53"/>
  <c r="S96" i="53" s="1"/>
  <c r="AB96" i="53"/>
  <c r="Y96" i="53"/>
  <c r="X96" i="53"/>
  <c r="AH56" i="53"/>
  <c r="AA56" i="53"/>
  <c r="AC56" i="53"/>
  <c r="P56" i="53"/>
  <c r="Q56" i="53" s="1"/>
  <c r="T56" i="53" s="1"/>
  <c r="AE56" i="53"/>
  <c r="AI56" i="53"/>
  <c r="AF56" i="53"/>
  <c r="X56" i="53"/>
  <c r="AB56" i="53"/>
  <c r="R56" i="53"/>
  <c r="S56" i="53" s="1"/>
  <c r="Z56" i="53"/>
  <c r="AG56" i="53"/>
  <c r="AD56" i="53"/>
  <c r="Y56" i="53"/>
  <c r="G298" i="34"/>
  <c r="P164" i="53"/>
  <c r="R13" i="53"/>
  <c r="S13" i="53" s="1"/>
  <c r="AH13" i="53"/>
  <c r="Z13" i="53"/>
  <c r="AG13" i="53"/>
  <c r="Y13" i="53"/>
  <c r="AF13" i="53"/>
  <c r="X13" i="53"/>
  <c r="AE13" i="53"/>
  <c r="AD13" i="53"/>
  <c r="AC13" i="53"/>
  <c r="AB13" i="53"/>
  <c r="AI13" i="53"/>
  <c r="AA13" i="53"/>
  <c r="P13" i="53"/>
  <c r="Q13" i="53" s="1"/>
  <c r="T13" i="53" s="1"/>
  <c r="AH89" i="53"/>
  <c r="P89" i="53"/>
  <c r="Q89" i="53" s="1"/>
  <c r="T89" i="53" s="1"/>
  <c r="Y89" i="53"/>
  <c r="AE89" i="53"/>
  <c r="AC89" i="53"/>
  <c r="AD89" i="53"/>
  <c r="R89" i="53"/>
  <c r="S89" i="53" s="1"/>
  <c r="Z89" i="53"/>
  <c r="AI89" i="53"/>
  <c r="AA89" i="53"/>
  <c r="AG89" i="53"/>
  <c r="X89" i="53"/>
  <c r="AB89" i="53"/>
  <c r="AF89" i="53"/>
  <c r="AD41" i="53"/>
  <c r="X41" i="53"/>
  <c r="AF41" i="53"/>
  <c r="AE41" i="53"/>
  <c r="AG41" i="53"/>
  <c r="AI41" i="53"/>
  <c r="AA41" i="53"/>
  <c r="Y41" i="53"/>
  <c r="Z41" i="53"/>
  <c r="AC41" i="53"/>
  <c r="AH41" i="53"/>
  <c r="AB41" i="53"/>
  <c r="P41" i="53"/>
  <c r="Q41" i="53" s="1"/>
  <c r="T41" i="53" s="1"/>
  <c r="R41" i="53"/>
  <c r="S41" i="53" s="1"/>
  <c r="AC110" i="53"/>
  <c r="AH110" i="53"/>
  <c r="AB110" i="53"/>
  <c r="AF110" i="53"/>
  <c r="AG110" i="53"/>
  <c r="Y110" i="53"/>
  <c r="AE110" i="53"/>
  <c r="R110" i="53"/>
  <c r="S110" i="53" s="1"/>
  <c r="X110" i="53"/>
  <c r="AA110" i="53"/>
  <c r="P110" i="53"/>
  <c r="Q110" i="53" s="1"/>
  <c r="T110" i="53" s="1"/>
  <c r="Z110" i="53"/>
  <c r="AD110" i="53"/>
  <c r="AI110" i="53"/>
  <c r="P79" i="45"/>
  <c r="Q79" i="45" s="1"/>
  <c r="T79" i="45" s="1"/>
  <c r="R79" i="45"/>
  <c r="S79" i="45" s="1"/>
  <c r="AE79" i="45"/>
  <c r="X79" i="45"/>
  <c r="Z79" i="45"/>
  <c r="AH79" i="45"/>
  <c r="AG79" i="45"/>
  <c r="Y79" i="45"/>
  <c r="AC79" i="45"/>
  <c r="AI79" i="45"/>
  <c r="AF79" i="45"/>
  <c r="AB79" i="45"/>
  <c r="AA79" i="45"/>
  <c r="AD79" i="45"/>
  <c r="AG131" i="53"/>
  <c r="AI131" i="53"/>
  <c r="AA131" i="53"/>
  <c r="AF131" i="53"/>
  <c r="P131" i="53"/>
  <c r="Q131" i="53" s="1"/>
  <c r="T131" i="53" s="1"/>
  <c r="AE131" i="53"/>
  <c r="Y131" i="53"/>
  <c r="AC131" i="53"/>
  <c r="R131" i="53"/>
  <c r="S131" i="53" s="1"/>
  <c r="X131" i="53"/>
  <c r="Z131" i="53"/>
  <c r="AH131" i="53"/>
  <c r="AB131" i="53"/>
  <c r="AD131" i="53"/>
  <c r="AH35" i="53"/>
  <c r="AI35" i="53"/>
  <c r="AD35" i="53"/>
  <c r="AB35" i="53"/>
  <c r="P35" i="53"/>
  <c r="Q35" i="53" s="1"/>
  <c r="T35" i="53" s="1"/>
  <c r="AA35" i="53"/>
  <c r="R35" i="53"/>
  <c r="S35" i="53" s="1"/>
  <c r="X35" i="53"/>
  <c r="Y35" i="53"/>
  <c r="AF35" i="53"/>
  <c r="AG35" i="53"/>
  <c r="AE35" i="53"/>
  <c r="Z35" i="53"/>
  <c r="AC35" i="53"/>
  <c r="Z125" i="53"/>
  <c r="P125" i="53"/>
  <c r="Q125" i="53" s="1"/>
  <c r="T125" i="53" s="1"/>
  <c r="Y125" i="53"/>
  <c r="AC125" i="53"/>
  <c r="AF125" i="53"/>
  <c r="AA125" i="53"/>
  <c r="X125" i="53"/>
  <c r="R125" i="53"/>
  <c r="S125" i="53" s="1"/>
  <c r="AD125" i="53"/>
  <c r="AB125" i="53"/>
  <c r="AI125" i="53"/>
  <c r="AG125" i="53"/>
  <c r="AE125" i="53"/>
  <c r="AH125" i="53"/>
  <c r="AF16" i="53"/>
  <c r="AD16" i="53"/>
  <c r="Z16" i="53"/>
  <c r="X16" i="53"/>
  <c r="AE16" i="53"/>
  <c r="AI16" i="53"/>
  <c r="P16" i="53"/>
  <c r="Q16" i="53" s="1"/>
  <c r="T16" i="53" s="1"/>
  <c r="AG16" i="53"/>
  <c r="R16" i="53"/>
  <c r="S16" i="53" s="1"/>
  <c r="AH16" i="53"/>
  <c r="AC16" i="53"/>
  <c r="AB16" i="53"/>
  <c r="Y16" i="53"/>
  <c r="AA16" i="53"/>
  <c r="AD14" i="53"/>
  <c r="AC14" i="53"/>
  <c r="AB14" i="53"/>
  <c r="AI14" i="53"/>
  <c r="AA14" i="53"/>
  <c r="AH14" i="53"/>
  <c r="Z14" i="53"/>
  <c r="AG14" i="53"/>
  <c r="Y14" i="53"/>
  <c r="AF14" i="53"/>
  <c r="X14" i="53"/>
  <c r="AE14" i="53"/>
  <c r="P14" i="53"/>
  <c r="Q14" i="53" s="1"/>
  <c r="T14" i="53" s="1"/>
  <c r="R14" i="53"/>
  <c r="S14" i="53" s="1"/>
  <c r="H80" i="51"/>
  <c r="H80" i="52" s="1"/>
  <c r="H98" i="51"/>
  <c r="H98" i="52" s="1"/>
  <c r="H63" i="51"/>
  <c r="H63" i="52" s="1"/>
  <c r="H46" i="51"/>
  <c r="H46" i="52" s="1"/>
  <c r="H23" i="51"/>
  <c r="H23" i="52" s="1"/>
  <c r="H107" i="51"/>
  <c r="H126" i="51"/>
  <c r="H126" i="52" s="1"/>
  <c r="H109" i="51"/>
  <c r="H109" i="52" s="1"/>
  <c r="H49" i="51"/>
  <c r="H49" i="52" s="1"/>
  <c r="H60" i="51"/>
  <c r="H60" i="52" s="1"/>
  <c r="H142" i="48"/>
  <c r="G228" i="34" s="1"/>
  <c r="AH47" i="53"/>
  <c r="AB47" i="53"/>
  <c r="AI47" i="53"/>
  <c r="AD47" i="53"/>
  <c r="AA47" i="53"/>
  <c r="P47" i="53"/>
  <c r="Q47" i="53" s="1"/>
  <c r="T47" i="53" s="1"/>
  <c r="AC47" i="53"/>
  <c r="AF47" i="53"/>
  <c r="AE47" i="53"/>
  <c r="R47" i="53"/>
  <c r="S47" i="53" s="1"/>
  <c r="Y47" i="53"/>
  <c r="Z47" i="53"/>
  <c r="X47" i="53"/>
  <c r="AG47" i="53"/>
  <c r="AC12" i="53"/>
  <c r="Y12" i="53"/>
  <c r="R12" i="53"/>
  <c r="S12" i="53" s="1"/>
  <c r="AF12" i="53"/>
  <c r="AI12" i="53"/>
  <c r="AG12" i="53"/>
  <c r="AA12" i="53"/>
  <c r="AH12" i="53"/>
  <c r="AE12" i="53"/>
  <c r="AD12" i="53"/>
  <c r="P12" i="53"/>
  <c r="Q12" i="53" s="1"/>
  <c r="T12" i="53" s="1"/>
  <c r="Z12" i="53"/>
  <c r="AB12" i="53"/>
  <c r="X12" i="53"/>
  <c r="AH83" i="53"/>
  <c r="AD83" i="53"/>
  <c r="AF83" i="53"/>
  <c r="AC83" i="53"/>
  <c r="AB83" i="53"/>
  <c r="AI83" i="53"/>
  <c r="R83" i="53"/>
  <c r="S83" i="53" s="1"/>
  <c r="Y83" i="53"/>
  <c r="P83" i="53"/>
  <c r="Q83" i="53" s="1"/>
  <c r="T83" i="53" s="1"/>
  <c r="AA83" i="53"/>
  <c r="X83" i="53"/>
  <c r="AG83" i="53"/>
  <c r="Z83" i="53"/>
  <c r="AE83" i="53"/>
  <c r="AD87" i="53"/>
  <c r="P87" i="53"/>
  <c r="Q87" i="53" s="1"/>
  <c r="T87" i="53" s="1"/>
  <c r="AI87" i="53"/>
  <c r="Z87" i="53"/>
  <c r="AA87" i="53"/>
  <c r="Y87" i="53"/>
  <c r="AF87" i="53"/>
  <c r="X87" i="53"/>
  <c r="AC87" i="53"/>
  <c r="AB87" i="53"/>
  <c r="AG87" i="53"/>
  <c r="AE87" i="53"/>
  <c r="R87" i="53"/>
  <c r="S87" i="53" s="1"/>
  <c r="AH87" i="53"/>
  <c r="AA8" i="53"/>
  <c r="AI8" i="53"/>
  <c r="AC8" i="53"/>
  <c r="AB8" i="53"/>
  <c r="AH8" i="53"/>
  <c r="AE8" i="53"/>
  <c r="AD8" i="53"/>
  <c r="P8" i="53"/>
  <c r="Q8" i="53" s="1"/>
  <c r="T8" i="53" s="1"/>
  <c r="Y8" i="53"/>
  <c r="R8" i="53"/>
  <c r="S8" i="53" s="1"/>
  <c r="X8" i="53"/>
  <c r="Z8" i="53"/>
  <c r="AF8" i="53"/>
  <c r="AG8" i="53"/>
  <c r="AF86" i="53"/>
  <c r="AB86" i="53"/>
  <c r="AA86" i="53"/>
  <c r="Z86" i="53"/>
  <c r="AE86" i="53"/>
  <c r="Y86" i="53"/>
  <c r="AG86" i="53"/>
  <c r="AD86" i="53"/>
  <c r="AC86" i="53"/>
  <c r="AI86" i="53"/>
  <c r="AH86" i="53"/>
  <c r="R86" i="53"/>
  <c r="S86" i="53" s="1"/>
  <c r="P86" i="53"/>
  <c r="Q86" i="53" s="1"/>
  <c r="T86" i="53" s="1"/>
  <c r="X86" i="53"/>
  <c r="H31" i="53"/>
  <c r="G278" i="34" s="1"/>
  <c r="O27" i="53"/>
  <c r="Y98" i="53"/>
  <c r="AI98" i="53"/>
  <c r="AD98" i="53"/>
  <c r="X98" i="53"/>
  <c r="AE98" i="53"/>
  <c r="AA98" i="53"/>
  <c r="AC98" i="53"/>
  <c r="P98" i="53"/>
  <c r="Q98" i="53" s="1"/>
  <c r="T98" i="53" s="1"/>
  <c r="AH98" i="53"/>
  <c r="AF98" i="53"/>
  <c r="Z98" i="53"/>
  <c r="AB98" i="53"/>
  <c r="AG98" i="53"/>
  <c r="R98" i="53"/>
  <c r="S98" i="53" s="1"/>
  <c r="R39" i="53"/>
  <c r="S39" i="53" s="1"/>
  <c r="AD39" i="53"/>
  <c r="AC39" i="53"/>
  <c r="AB39" i="53"/>
  <c r="AI39" i="53"/>
  <c r="AA39" i="53"/>
  <c r="AH39" i="53"/>
  <c r="Z39" i="53"/>
  <c r="P39" i="53"/>
  <c r="Q39" i="53" s="1"/>
  <c r="T39" i="53" s="1"/>
  <c r="AG39" i="53"/>
  <c r="Y39" i="53"/>
  <c r="AF39" i="53"/>
  <c r="X39" i="53"/>
  <c r="AE39" i="53"/>
  <c r="AH43" i="53"/>
  <c r="Z43" i="53"/>
  <c r="AG43" i="53"/>
  <c r="Y43" i="53"/>
  <c r="AF43" i="53"/>
  <c r="X43" i="53"/>
  <c r="AE43" i="53"/>
  <c r="AD43" i="53"/>
  <c r="AC43" i="53"/>
  <c r="AB43" i="53"/>
  <c r="AI43" i="53"/>
  <c r="AA43" i="53"/>
  <c r="P43" i="53"/>
  <c r="Q43" i="53" s="1"/>
  <c r="T43" i="53" s="1"/>
  <c r="R43" i="53"/>
  <c r="S43" i="53" s="1"/>
  <c r="P100" i="53"/>
  <c r="Q100" i="53" s="1"/>
  <c r="T100" i="53" s="1"/>
  <c r="AB100" i="53"/>
  <c r="X100" i="53"/>
  <c r="AG100" i="53"/>
  <c r="AF100" i="53"/>
  <c r="AA100" i="53"/>
  <c r="AH100" i="53"/>
  <c r="Z100" i="53"/>
  <c r="AE100" i="53"/>
  <c r="AC100" i="53"/>
  <c r="AD100" i="53"/>
  <c r="R100" i="53"/>
  <c r="S100" i="53" s="1"/>
  <c r="Y100" i="53"/>
  <c r="AI100" i="53"/>
  <c r="H61" i="53"/>
  <c r="O59" i="53"/>
  <c r="AD121" i="53"/>
  <c r="R121" i="53"/>
  <c r="S121" i="53" s="1"/>
  <c r="AC121" i="53"/>
  <c r="AA121" i="53"/>
  <c r="Z121" i="53"/>
  <c r="AB121" i="53"/>
  <c r="P121" i="53"/>
  <c r="Q121" i="53" s="1"/>
  <c r="T121" i="53" s="1"/>
  <c r="AH121" i="53"/>
  <c r="AI121" i="53"/>
  <c r="AF121" i="53"/>
  <c r="X121" i="53"/>
  <c r="AG121" i="53"/>
  <c r="Y121" i="53"/>
  <c r="AE121" i="53"/>
  <c r="R79" i="49"/>
  <c r="S79" i="49" s="1"/>
  <c r="P79" i="49"/>
  <c r="Q79" i="49" s="1"/>
  <c r="T79" i="49" s="1"/>
  <c r="X79" i="49"/>
  <c r="AG79" i="49"/>
  <c r="AC79" i="49"/>
  <c r="AB79" i="49"/>
  <c r="AI79" i="49"/>
  <c r="AA79" i="49"/>
  <c r="Y79" i="49"/>
  <c r="AE79" i="49"/>
  <c r="AH79" i="49"/>
  <c r="AF79" i="49"/>
  <c r="AD79" i="49"/>
  <c r="Z79" i="49"/>
  <c r="H118" i="46"/>
  <c r="G197" i="34" s="1"/>
  <c r="H90" i="53"/>
  <c r="G285" i="34" s="1"/>
  <c r="P109" i="53"/>
  <c r="Q109" i="53" s="1"/>
  <c r="T109" i="53" s="1"/>
  <c r="AD109" i="53"/>
  <c r="Z109" i="53"/>
  <c r="X109" i="53"/>
  <c r="AH109" i="53"/>
  <c r="AC109" i="53"/>
  <c r="AG109" i="53"/>
  <c r="AB109" i="53"/>
  <c r="AE109" i="53"/>
  <c r="AI109" i="53"/>
  <c r="R109" i="53"/>
  <c r="S109" i="53" s="1"/>
  <c r="AA109" i="53"/>
  <c r="AF109" i="53"/>
  <c r="Y109" i="53"/>
  <c r="H103" i="53"/>
  <c r="G286" i="34" s="1"/>
  <c r="O92" i="53"/>
  <c r="O115" i="53"/>
  <c r="O118" i="53" s="1"/>
  <c r="I287" i="34" s="1"/>
  <c r="AF113" i="53"/>
  <c r="Z113" i="53"/>
  <c r="R113" i="53"/>
  <c r="AB113" i="53"/>
  <c r="AH113" i="53"/>
  <c r="AD113" i="53"/>
  <c r="AG113" i="53"/>
  <c r="Y113" i="53"/>
  <c r="AI113" i="53"/>
  <c r="AE113" i="53"/>
  <c r="AA113" i="53"/>
  <c r="AC113" i="53"/>
  <c r="P113" i="53"/>
  <c r="X113" i="53"/>
  <c r="AH15" i="53"/>
  <c r="AF15" i="53"/>
  <c r="P15" i="53"/>
  <c r="Q15" i="53" s="1"/>
  <c r="T15" i="53" s="1"/>
  <c r="R15" i="53"/>
  <c r="S15" i="53" s="1"/>
  <c r="AA15" i="53"/>
  <c r="X15" i="53"/>
  <c r="AI15" i="53"/>
  <c r="AE15" i="53"/>
  <c r="AC15" i="53"/>
  <c r="AB15" i="53"/>
  <c r="AD15" i="53"/>
  <c r="AG15" i="53"/>
  <c r="Z15" i="53"/>
  <c r="Y15" i="53"/>
  <c r="AD88" i="53"/>
  <c r="AC88" i="53"/>
  <c r="AB88" i="53"/>
  <c r="Y88" i="53"/>
  <c r="AI88" i="53"/>
  <c r="AF88" i="53"/>
  <c r="R88" i="53"/>
  <c r="S88" i="53" s="1"/>
  <c r="Z88" i="53"/>
  <c r="AG88" i="53"/>
  <c r="AE88" i="53"/>
  <c r="AA88" i="53"/>
  <c r="P88" i="53"/>
  <c r="Q88" i="53" s="1"/>
  <c r="T88" i="53" s="1"/>
  <c r="AH88" i="53"/>
  <c r="X88" i="53"/>
  <c r="O33" i="53"/>
  <c r="H44" i="53"/>
  <c r="G279" i="34" s="1"/>
  <c r="AI130" i="53"/>
  <c r="AF130" i="53"/>
  <c r="AB130" i="53"/>
  <c r="AA130" i="53"/>
  <c r="P130" i="53"/>
  <c r="Q130" i="53" s="1"/>
  <c r="T130" i="53" s="1"/>
  <c r="Y130" i="53"/>
  <c r="X130" i="53"/>
  <c r="AH130" i="53"/>
  <c r="AG130" i="53"/>
  <c r="AE130" i="53"/>
  <c r="AD130" i="53"/>
  <c r="AC130" i="53"/>
  <c r="R130" i="53"/>
  <c r="S130" i="53" s="1"/>
  <c r="Z130" i="53"/>
  <c r="AF95" i="53"/>
  <c r="R95" i="53"/>
  <c r="S95" i="53" s="1"/>
  <c r="AD95" i="53"/>
  <c r="AI95" i="53"/>
  <c r="AB95" i="53"/>
  <c r="Z95" i="53"/>
  <c r="AA95" i="53"/>
  <c r="AH95" i="53"/>
  <c r="P95" i="53"/>
  <c r="Q95" i="53" s="1"/>
  <c r="T95" i="53" s="1"/>
  <c r="X95" i="53"/>
  <c r="AE95" i="53"/>
  <c r="AC95" i="53"/>
  <c r="Y95" i="53"/>
  <c r="AG95" i="53"/>
  <c r="H77" i="52"/>
  <c r="O77" i="44"/>
  <c r="O78" i="44" s="1"/>
  <c r="AB102" i="53"/>
  <c r="R102" i="53"/>
  <c r="S102" i="53" s="1"/>
  <c r="Y102" i="53"/>
  <c r="AF102" i="53"/>
  <c r="AI102" i="53"/>
  <c r="X102" i="53"/>
  <c r="P102" i="53"/>
  <c r="Q102" i="53" s="1"/>
  <c r="T102" i="53" s="1"/>
  <c r="AE102" i="53"/>
  <c r="AA102" i="53"/>
  <c r="AH102" i="53"/>
  <c r="AG102" i="53"/>
  <c r="AC102" i="53"/>
  <c r="Z102" i="53"/>
  <c r="AD102" i="53"/>
  <c r="AH63" i="53"/>
  <c r="AC63" i="53"/>
  <c r="AF63" i="53"/>
  <c r="P63" i="53"/>
  <c r="Q63" i="53" s="1"/>
  <c r="T63" i="53" s="1"/>
  <c r="AI63" i="53"/>
  <c r="AE63" i="53"/>
  <c r="AB63" i="53"/>
  <c r="AA63" i="53"/>
  <c r="R63" i="53"/>
  <c r="S63" i="53" s="1"/>
  <c r="X63" i="53"/>
  <c r="Y63" i="53"/>
  <c r="AD63" i="53"/>
  <c r="AG63" i="53"/>
  <c r="Z63" i="53"/>
  <c r="AE122" i="53"/>
  <c r="AC122" i="53"/>
  <c r="AG122" i="53"/>
  <c r="Y122" i="53"/>
  <c r="AD122" i="53"/>
  <c r="AA122" i="53"/>
  <c r="X122" i="53"/>
  <c r="AH122" i="53"/>
  <c r="Z122" i="53"/>
  <c r="AI122" i="53"/>
  <c r="AB122" i="53"/>
  <c r="R122" i="53"/>
  <c r="S122" i="53" s="1"/>
  <c r="AF122" i="53"/>
  <c r="P122" i="53"/>
  <c r="Q122" i="53" s="1"/>
  <c r="T122" i="53" s="1"/>
  <c r="P79" i="44"/>
  <c r="Q79" i="44" s="1"/>
  <c r="T79" i="44" s="1"/>
  <c r="R79" i="44"/>
  <c r="S79" i="44" s="1"/>
  <c r="AF79" i="44"/>
  <c r="Z79" i="44"/>
  <c r="AH79" i="44"/>
  <c r="X79" i="44"/>
  <c r="AB79" i="44"/>
  <c r="AI79" i="44"/>
  <c r="AG79" i="44"/>
  <c r="AA79" i="44"/>
  <c r="AE79" i="44"/>
  <c r="AC79" i="44"/>
  <c r="AD79" i="44"/>
  <c r="Y79" i="44"/>
  <c r="H57" i="53"/>
  <c r="O55" i="53"/>
  <c r="AI93" i="53"/>
  <c r="AB93" i="53"/>
  <c r="AD93" i="53"/>
  <c r="AE93" i="53"/>
  <c r="AC93" i="53"/>
  <c r="P93" i="53"/>
  <c r="Q93" i="53" s="1"/>
  <c r="T93" i="53" s="1"/>
  <c r="Y93" i="53"/>
  <c r="R93" i="53"/>
  <c r="S93" i="53" s="1"/>
  <c r="Z93" i="53"/>
  <c r="AA93" i="53"/>
  <c r="X93" i="53"/>
  <c r="AG93" i="53"/>
  <c r="AH93" i="53"/>
  <c r="AF93" i="53"/>
  <c r="H29" i="51"/>
  <c r="H29" i="52" s="1"/>
  <c r="H90" i="49"/>
  <c r="G255" i="34" s="1"/>
  <c r="H8" i="51"/>
  <c r="H8" i="52" s="1"/>
  <c r="H124" i="51"/>
  <c r="H124" i="52" s="1"/>
  <c r="H10" i="51"/>
  <c r="H10" i="52" s="1"/>
  <c r="H125" i="52"/>
  <c r="H33" i="51"/>
  <c r="H33" i="52" s="1"/>
  <c r="H16" i="51"/>
  <c r="H16" i="52" s="1"/>
  <c r="H15" i="51"/>
  <c r="H15" i="52" s="1"/>
  <c r="H156" i="51"/>
  <c r="H56" i="51"/>
  <c r="H56" i="52" s="1"/>
  <c r="H59" i="51"/>
  <c r="H59" i="52" s="1"/>
  <c r="H142" i="45"/>
  <c r="G138" i="34" s="1"/>
  <c r="H142" i="47"/>
  <c r="G168" i="34" s="1"/>
  <c r="H118" i="53"/>
  <c r="G287" i="34" s="1"/>
  <c r="AB120" i="53"/>
  <c r="AE120" i="53"/>
  <c r="Y120" i="53"/>
  <c r="R120" i="53"/>
  <c r="S120" i="53" s="1"/>
  <c r="P120" i="53"/>
  <c r="Q120" i="53" s="1"/>
  <c r="T120" i="53" s="1"/>
  <c r="AA120" i="53"/>
  <c r="AC120" i="53"/>
  <c r="AI120" i="53"/>
  <c r="AH120" i="53"/>
  <c r="AG120" i="53"/>
  <c r="Z120" i="53"/>
  <c r="AF120" i="53"/>
  <c r="AD120" i="53"/>
  <c r="X120" i="53"/>
  <c r="P82" i="53"/>
  <c r="Q82" i="53" s="1"/>
  <c r="T82" i="53" s="1"/>
  <c r="AA82" i="53"/>
  <c r="Z82" i="53"/>
  <c r="R82" i="53"/>
  <c r="S82" i="53" s="1"/>
  <c r="AB82" i="53"/>
  <c r="AG82" i="53"/>
  <c r="Y82" i="53"/>
  <c r="X82" i="53"/>
  <c r="AF82" i="53"/>
  <c r="AD82" i="53"/>
  <c r="AC82" i="53"/>
  <c r="AI82" i="53"/>
  <c r="AE82" i="53"/>
  <c r="AH82" i="53"/>
  <c r="AD10" i="53"/>
  <c r="Z10" i="53"/>
  <c r="AB10" i="53"/>
  <c r="AA10" i="53"/>
  <c r="P10" i="53"/>
  <c r="Q10" i="53" s="1"/>
  <c r="T10" i="53" s="1"/>
  <c r="AI10" i="53"/>
  <c r="R10" i="53"/>
  <c r="S10" i="53" s="1"/>
  <c r="AG10" i="53"/>
  <c r="Y10" i="53"/>
  <c r="AH10" i="53"/>
  <c r="AF10" i="53"/>
  <c r="X10" i="53"/>
  <c r="AE10" i="53"/>
  <c r="AC10" i="53"/>
  <c r="Y126" i="53"/>
  <c r="O128" i="53"/>
  <c r="AG126" i="53"/>
  <c r="AC126" i="53"/>
  <c r="Z126" i="53"/>
  <c r="AH126" i="53"/>
  <c r="AD126" i="53"/>
  <c r="AA126" i="53"/>
  <c r="X126" i="53"/>
  <c r="AI126" i="53"/>
  <c r="AF126" i="53"/>
  <c r="AE126" i="53"/>
  <c r="P126" i="53"/>
  <c r="AB126" i="53"/>
  <c r="R126" i="53"/>
  <c r="AH30" i="53"/>
  <c r="AD30" i="53"/>
  <c r="AB30" i="53"/>
  <c r="AI30" i="53"/>
  <c r="AA30" i="53"/>
  <c r="P30" i="53"/>
  <c r="Q30" i="53" s="1"/>
  <c r="T30" i="53" s="1"/>
  <c r="R30" i="53"/>
  <c r="S30" i="53" s="1"/>
  <c r="AE30" i="53"/>
  <c r="X30" i="53"/>
  <c r="AC30" i="53"/>
  <c r="Z30" i="53"/>
  <c r="Y30" i="53"/>
  <c r="AG30" i="53"/>
  <c r="AF30" i="53"/>
  <c r="AD48" i="53"/>
  <c r="AE48" i="53"/>
  <c r="AB48" i="53"/>
  <c r="AF48" i="53"/>
  <c r="AA48" i="53"/>
  <c r="P48" i="53"/>
  <c r="Q48" i="53" s="1"/>
  <c r="T48" i="53" s="1"/>
  <c r="Y48" i="53"/>
  <c r="X48" i="53"/>
  <c r="AC48" i="53"/>
  <c r="AI48" i="53"/>
  <c r="R48" i="53"/>
  <c r="S48" i="53" s="1"/>
  <c r="AH48" i="53"/>
  <c r="Z48" i="53"/>
  <c r="AG48" i="53"/>
  <c r="Z133" i="53"/>
  <c r="R133" i="53"/>
  <c r="S133" i="53" s="1"/>
  <c r="AG133" i="53"/>
  <c r="Y133" i="53"/>
  <c r="AB133" i="53"/>
  <c r="AE133" i="53"/>
  <c r="AI133" i="53"/>
  <c r="AA133" i="53"/>
  <c r="AD133" i="53"/>
  <c r="P133" i="53"/>
  <c r="Q133" i="53" s="1"/>
  <c r="T133" i="53" s="1"/>
  <c r="X133" i="53"/>
  <c r="AH133" i="53"/>
  <c r="AC133" i="53"/>
  <c r="AF133" i="53"/>
  <c r="Z97" i="53"/>
  <c r="AE97" i="53"/>
  <c r="AA97" i="53"/>
  <c r="AI97" i="53"/>
  <c r="AH97" i="53"/>
  <c r="R97" i="53"/>
  <c r="S97" i="53" s="1"/>
  <c r="Y97" i="53"/>
  <c r="AF97" i="53"/>
  <c r="X97" i="53"/>
  <c r="AB97" i="53"/>
  <c r="AC97" i="53"/>
  <c r="AD97" i="53"/>
  <c r="P97" i="53"/>
  <c r="Q97" i="53" s="1"/>
  <c r="T97" i="53" s="1"/>
  <c r="AG97" i="53"/>
  <c r="AH135" i="53"/>
  <c r="R135" i="53"/>
  <c r="S135" i="53" s="1"/>
  <c r="AI135" i="53"/>
  <c r="AA135" i="53"/>
  <c r="X135" i="53"/>
  <c r="AG135" i="53"/>
  <c r="AF135" i="53"/>
  <c r="AE135" i="53"/>
  <c r="AC135" i="53"/>
  <c r="P135" i="53"/>
  <c r="Q135" i="53" s="1"/>
  <c r="T135" i="53" s="1"/>
  <c r="AD135" i="53"/>
  <c r="AB135" i="53"/>
  <c r="Z135" i="53"/>
  <c r="Y135" i="53"/>
  <c r="AD77" i="53"/>
  <c r="AC77" i="53"/>
  <c r="AB77" i="53"/>
  <c r="AI77" i="53"/>
  <c r="AA77" i="53"/>
  <c r="AH77" i="53"/>
  <c r="Z77" i="53"/>
  <c r="AG77" i="53"/>
  <c r="Y77" i="53"/>
  <c r="AF77" i="53"/>
  <c r="X77" i="53"/>
  <c r="AE77" i="53"/>
  <c r="R77" i="53"/>
  <c r="S77" i="53" s="1"/>
  <c r="P77" i="53"/>
  <c r="Q77" i="53" s="1"/>
  <c r="T77" i="53" s="1"/>
  <c r="AH129" i="53"/>
  <c r="X129" i="53"/>
  <c r="AG129" i="53"/>
  <c r="AB129" i="53"/>
  <c r="AE129" i="53"/>
  <c r="Z129" i="53"/>
  <c r="R129" i="53"/>
  <c r="S129" i="53" s="1"/>
  <c r="Y129" i="53"/>
  <c r="AI129" i="53"/>
  <c r="AF129" i="53"/>
  <c r="AA129" i="53"/>
  <c r="AD129" i="53"/>
  <c r="P129" i="53"/>
  <c r="Q129" i="53" s="1"/>
  <c r="T129" i="53" s="1"/>
  <c r="AC129" i="53"/>
  <c r="AB76" i="53"/>
  <c r="P76" i="53"/>
  <c r="Q76" i="53" s="1"/>
  <c r="T76" i="53" s="1"/>
  <c r="AI76" i="53"/>
  <c r="AE76" i="53"/>
  <c r="R76" i="53"/>
  <c r="S76" i="53" s="1"/>
  <c r="Z76" i="53"/>
  <c r="AG76" i="53"/>
  <c r="Y76" i="53"/>
  <c r="X76" i="53"/>
  <c r="AF76" i="53"/>
  <c r="AD76" i="53"/>
  <c r="AC76" i="53"/>
  <c r="AA76" i="53"/>
  <c r="AH76" i="53"/>
  <c r="R38" i="53"/>
  <c r="S38" i="53" s="1"/>
  <c r="AH38" i="53"/>
  <c r="Z38" i="53"/>
  <c r="AG38" i="53"/>
  <c r="Y38" i="53"/>
  <c r="AF38" i="53"/>
  <c r="X38" i="53"/>
  <c r="AE38" i="53"/>
  <c r="AD38" i="53"/>
  <c r="AC38" i="53"/>
  <c r="AB38" i="53"/>
  <c r="AI38" i="53"/>
  <c r="AA38" i="53"/>
  <c r="P38" i="53"/>
  <c r="Q38" i="53" s="1"/>
  <c r="T38" i="53" s="1"/>
  <c r="R79" i="46"/>
  <c r="S79" i="46" s="1"/>
  <c r="P79" i="46"/>
  <c r="Q79" i="46" s="1"/>
  <c r="T79" i="46" s="1"/>
  <c r="AH79" i="46"/>
  <c r="AE79" i="46"/>
  <c r="Z79" i="46"/>
  <c r="X79" i="46"/>
  <c r="AG79" i="46"/>
  <c r="AD79" i="46"/>
  <c r="AC79" i="46"/>
  <c r="AA79" i="46"/>
  <c r="AF79" i="46"/>
  <c r="AB79" i="46"/>
  <c r="AI79" i="46"/>
  <c r="Y79" i="46"/>
  <c r="H159" i="51"/>
  <c r="G54" i="34" s="1"/>
  <c r="H156" i="52"/>
  <c r="P156" i="51"/>
  <c r="G88" i="34"/>
  <c r="H164" i="51"/>
  <c r="AC85" i="46"/>
  <c r="AG85" i="46"/>
  <c r="R85" i="46"/>
  <c r="S85" i="46" s="1"/>
  <c r="AA85" i="46"/>
  <c r="AB85" i="46"/>
  <c r="AF85" i="46"/>
  <c r="AH85" i="46"/>
  <c r="AI85" i="46"/>
  <c r="Z85" i="46"/>
  <c r="X85" i="46"/>
  <c r="P85" i="46"/>
  <c r="Q85" i="46" s="1"/>
  <c r="T85" i="46" s="1"/>
  <c r="AD85" i="46"/>
  <c r="Y85" i="46"/>
  <c r="AE85" i="46"/>
  <c r="AD113" i="44"/>
  <c r="AH113" i="44"/>
  <c r="AC113" i="44"/>
  <c r="Z113" i="44"/>
  <c r="R113" i="44"/>
  <c r="AG113" i="44"/>
  <c r="AB113" i="44"/>
  <c r="AF113" i="44"/>
  <c r="AI113" i="44"/>
  <c r="Y113" i="44"/>
  <c r="P113" i="44"/>
  <c r="O115" i="44"/>
  <c r="O118" i="44" s="1"/>
  <c r="I107" i="34" s="1"/>
  <c r="X113" i="44"/>
  <c r="AE113" i="44"/>
  <c r="AA113" i="44"/>
  <c r="AI87" i="45"/>
  <c r="AG87" i="45"/>
  <c r="AF87" i="45"/>
  <c r="Y87" i="45"/>
  <c r="X87" i="45"/>
  <c r="P87" i="45"/>
  <c r="Q87" i="45" s="1"/>
  <c r="T87" i="45" s="1"/>
  <c r="AE87" i="45"/>
  <c r="AA87" i="45"/>
  <c r="AD87" i="45"/>
  <c r="R87" i="45"/>
  <c r="S87" i="45" s="1"/>
  <c r="AH87" i="45"/>
  <c r="AC87" i="45"/>
  <c r="AB87" i="45"/>
  <c r="Z87" i="45"/>
  <c r="G148" i="34"/>
  <c r="P164" i="45"/>
  <c r="AC48" i="46"/>
  <c r="Z48" i="46"/>
  <c r="X48" i="46"/>
  <c r="R48" i="46"/>
  <c r="S48" i="46" s="1"/>
  <c r="AH48" i="46"/>
  <c r="AF48" i="46"/>
  <c r="AD48" i="46"/>
  <c r="AI48" i="46"/>
  <c r="AA48" i="46"/>
  <c r="AG48" i="46"/>
  <c r="AB48" i="46"/>
  <c r="P48" i="46"/>
  <c r="Q48" i="46" s="1"/>
  <c r="T48" i="46" s="1"/>
  <c r="Y48" i="46"/>
  <c r="AE48" i="46"/>
  <c r="AH93" i="45"/>
  <c r="P93" i="45"/>
  <c r="Q93" i="45" s="1"/>
  <c r="T93" i="45" s="1"/>
  <c r="AI93" i="45"/>
  <c r="AE93" i="45"/>
  <c r="AD93" i="45"/>
  <c r="AC93" i="45"/>
  <c r="AB93" i="45"/>
  <c r="AA93" i="45"/>
  <c r="R93" i="45"/>
  <c r="S93" i="45" s="1"/>
  <c r="X93" i="45"/>
  <c r="AF93" i="45"/>
  <c r="Y93" i="45"/>
  <c r="Z93" i="45"/>
  <c r="AG93" i="45"/>
  <c r="R100" i="44"/>
  <c r="S100" i="44" s="1"/>
  <c r="AC100" i="44"/>
  <c r="AD100" i="44"/>
  <c r="AB100" i="44"/>
  <c r="AH100" i="44"/>
  <c r="AA100" i="44"/>
  <c r="Z100" i="44"/>
  <c r="X100" i="44"/>
  <c r="AG100" i="44"/>
  <c r="Y100" i="44"/>
  <c r="AE100" i="44"/>
  <c r="P100" i="44"/>
  <c r="Q100" i="44" s="1"/>
  <c r="T100" i="44" s="1"/>
  <c r="AI100" i="44"/>
  <c r="AF100" i="44"/>
  <c r="AH41" i="47"/>
  <c r="AA41" i="47"/>
  <c r="AI41" i="47"/>
  <c r="R41" i="47"/>
  <c r="S41" i="47" s="1"/>
  <c r="AF41" i="47"/>
  <c r="AE41" i="47"/>
  <c r="P41" i="47"/>
  <c r="Q41" i="47" s="1"/>
  <c r="T41" i="47" s="1"/>
  <c r="AD41" i="47"/>
  <c r="AB41" i="47"/>
  <c r="X41" i="47"/>
  <c r="AC41" i="47"/>
  <c r="Y41" i="47"/>
  <c r="AG41" i="47"/>
  <c r="Z41" i="47"/>
  <c r="AC35" i="46"/>
  <c r="Z35" i="46"/>
  <c r="R35" i="46"/>
  <c r="S35" i="46" s="1"/>
  <c r="AG35" i="46"/>
  <c r="AI35" i="46"/>
  <c r="Y35" i="46"/>
  <c r="AB35" i="46"/>
  <c r="AF35" i="46"/>
  <c r="P35" i="46"/>
  <c r="Q35" i="46" s="1"/>
  <c r="T35" i="46" s="1"/>
  <c r="AH35" i="46"/>
  <c r="AD35" i="46"/>
  <c r="AA35" i="46"/>
  <c r="X35" i="46"/>
  <c r="AE35" i="46"/>
  <c r="O92" i="45"/>
  <c r="O103" i="45" s="1"/>
  <c r="I136" i="34" s="1"/>
  <c r="H103" i="45"/>
  <c r="G136" i="34" s="1"/>
  <c r="AF75" i="47"/>
  <c r="Z75" i="47"/>
  <c r="P75" i="47"/>
  <c r="AI75" i="47"/>
  <c r="Y75" i="47"/>
  <c r="AB75" i="47"/>
  <c r="AD75" i="47"/>
  <c r="AA75" i="47"/>
  <c r="AH75" i="47"/>
  <c r="X75" i="47"/>
  <c r="AE75" i="47"/>
  <c r="AG75" i="47"/>
  <c r="AC75" i="47"/>
  <c r="R75" i="47"/>
  <c r="O78" i="47"/>
  <c r="AC82" i="49"/>
  <c r="AF82" i="49"/>
  <c r="X82" i="49"/>
  <c r="R82" i="49"/>
  <c r="S82" i="49" s="1"/>
  <c r="AG82" i="49"/>
  <c r="Y82" i="49"/>
  <c r="AE82" i="49"/>
  <c r="AI82" i="49"/>
  <c r="AD82" i="49"/>
  <c r="P82" i="49"/>
  <c r="Q82" i="49" s="1"/>
  <c r="T82" i="49" s="1"/>
  <c r="AA82" i="49"/>
  <c r="AH82" i="49"/>
  <c r="AB82" i="49"/>
  <c r="Z82" i="49"/>
  <c r="AH99" i="48"/>
  <c r="AD99" i="48"/>
  <c r="AB99" i="48"/>
  <c r="AA99" i="48"/>
  <c r="P99" i="48"/>
  <c r="Q99" i="48" s="1"/>
  <c r="T99" i="48" s="1"/>
  <c r="AI99" i="48"/>
  <c r="AE99" i="48"/>
  <c r="R99" i="48"/>
  <c r="S99" i="48" s="1"/>
  <c r="X99" i="48"/>
  <c r="AC99" i="48"/>
  <c r="AF99" i="48"/>
  <c r="Y99" i="48"/>
  <c r="AG99" i="48"/>
  <c r="Z99" i="48"/>
  <c r="H100" i="52"/>
  <c r="H88" i="51"/>
  <c r="H88" i="52" s="1"/>
  <c r="H82" i="51"/>
  <c r="H82" i="52" s="1"/>
  <c r="AD129" i="45"/>
  <c r="AI129" i="45"/>
  <c r="AC129" i="45"/>
  <c r="AA129" i="45"/>
  <c r="X129" i="45"/>
  <c r="P129" i="45"/>
  <c r="Q129" i="45" s="1"/>
  <c r="T129" i="45" s="1"/>
  <c r="AG129" i="45"/>
  <c r="AH129" i="45"/>
  <c r="AB129" i="45"/>
  <c r="Z129" i="45"/>
  <c r="AE129" i="45"/>
  <c r="AF129" i="45"/>
  <c r="Y129" i="45"/>
  <c r="R129" i="45"/>
  <c r="S129" i="45" s="1"/>
  <c r="AH106" i="44"/>
  <c r="Z106" i="44"/>
  <c r="P106" i="44"/>
  <c r="Q106" i="44" s="1"/>
  <c r="T106" i="44" s="1"/>
  <c r="AI106" i="44"/>
  <c r="AB106" i="44"/>
  <c r="AG106" i="44"/>
  <c r="Y106" i="44"/>
  <c r="AF106" i="44"/>
  <c r="X106" i="44"/>
  <c r="R106" i="44"/>
  <c r="S106" i="44" s="1"/>
  <c r="AE106" i="44"/>
  <c r="AD106" i="44"/>
  <c r="AC106" i="44"/>
  <c r="AA106" i="44"/>
  <c r="AD81" i="49"/>
  <c r="AB81" i="49"/>
  <c r="AA81" i="49"/>
  <c r="Z81" i="49"/>
  <c r="AG81" i="49"/>
  <c r="AH81" i="49"/>
  <c r="Y81" i="49"/>
  <c r="O84" i="49"/>
  <c r="AF81" i="49"/>
  <c r="AE81" i="49"/>
  <c r="AI81" i="49"/>
  <c r="X81" i="49"/>
  <c r="AC81" i="49"/>
  <c r="R81" i="49"/>
  <c r="P81" i="49"/>
  <c r="O59" i="44"/>
  <c r="H61" i="44"/>
  <c r="AA109" i="44"/>
  <c r="X109" i="44"/>
  <c r="P109" i="44"/>
  <c r="Q109" i="44" s="1"/>
  <c r="T109" i="44" s="1"/>
  <c r="AH109" i="44"/>
  <c r="AE109" i="44"/>
  <c r="Z109" i="44"/>
  <c r="AD109" i="44"/>
  <c r="AG109" i="44"/>
  <c r="AI109" i="44"/>
  <c r="AC109" i="44"/>
  <c r="R109" i="44"/>
  <c r="S109" i="44" s="1"/>
  <c r="AF109" i="44"/>
  <c r="AB109" i="44"/>
  <c r="Y109" i="44"/>
  <c r="AH75" i="44"/>
  <c r="Z75" i="44"/>
  <c r="X75" i="44"/>
  <c r="Y75" i="44"/>
  <c r="AE75" i="44"/>
  <c r="R75" i="44"/>
  <c r="AB75" i="44"/>
  <c r="AF75" i="44"/>
  <c r="AI75" i="44"/>
  <c r="AD75" i="44"/>
  <c r="AA75" i="44"/>
  <c r="P75" i="44"/>
  <c r="AG75" i="44"/>
  <c r="AC75" i="44"/>
  <c r="AI99" i="46"/>
  <c r="AD99" i="46"/>
  <c r="AA99" i="46"/>
  <c r="AB99" i="46"/>
  <c r="P99" i="46"/>
  <c r="Q99" i="46" s="1"/>
  <c r="T99" i="46" s="1"/>
  <c r="Y99" i="46"/>
  <c r="AH99" i="46"/>
  <c r="AG99" i="46"/>
  <c r="AF99" i="46"/>
  <c r="AC99" i="46"/>
  <c r="R99" i="46"/>
  <c r="S99" i="46" s="1"/>
  <c r="Z99" i="46"/>
  <c r="X99" i="46"/>
  <c r="AE99" i="46"/>
  <c r="AF139" i="49"/>
  <c r="X139" i="49"/>
  <c r="R139" i="49"/>
  <c r="AI139" i="49"/>
  <c r="AC139" i="49"/>
  <c r="P139" i="49"/>
  <c r="AD139" i="49"/>
  <c r="O141" i="49"/>
  <c r="AH139" i="49"/>
  <c r="Z139" i="49"/>
  <c r="AG139" i="49"/>
  <c r="Y139" i="49"/>
  <c r="AB139" i="49"/>
  <c r="AA139" i="49"/>
  <c r="AE139" i="49"/>
  <c r="AA134" i="48"/>
  <c r="P134" i="48"/>
  <c r="Q134" i="48" s="1"/>
  <c r="T134" i="48" s="1"/>
  <c r="AG134" i="48"/>
  <c r="AD134" i="48"/>
  <c r="Y134" i="48"/>
  <c r="X134" i="48"/>
  <c r="AC134" i="48"/>
  <c r="AH134" i="48"/>
  <c r="R134" i="48"/>
  <c r="S134" i="48" s="1"/>
  <c r="AB134" i="48"/>
  <c r="AI134" i="48"/>
  <c r="AF134" i="48"/>
  <c r="AE134" i="48"/>
  <c r="Z134" i="48"/>
  <c r="AB16" i="49"/>
  <c r="AA16" i="49"/>
  <c r="AI16" i="49"/>
  <c r="AD16" i="49"/>
  <c r="P16" i="49"/>
  <c r="Q16" i="49" s="1"/>
  <c r="T16" i="49" s="1"/>
  <c r="AH16" i="49"/>
  <c r="AC16" i="49"/>
  <c r="Z16" i="49"/>
  <c r="R16" i="49"/>
  <c r="S16" i="49" s="1"/>
  <c r="AG16" i="49"/>
  <c r="AF16" i="49"/>
  <c r="Y16" i="49"/>
  <c r="X16" i="49"/>
  <c r="AE16" i="49"/>
  <c r="O27" i="49"/>
  <c r="H31" i="49"/>
  <c r="G248" i="34" s="1"/>
  <c r="H21" i="51"/>
  <c r="H21" i="52" s="1"/>
  <c r="H89" i="51"/>
  <c r="H89" i="52" s="1"/>
  <c r="H11" i="51"/>
  <c r="H55" i="51"/>
  <c r="H134" i="51"/>
  <c r="H134" i="52" s="1"/>
  <c r="H158" i="51"/>
  <c r="H90" i="44"/>
  <c r="G105" i="34" s="1"/>
  <c r="P98" i="45"/>
  <c r="Q98" i="45" s="1"/>
  <c r="T98" i="45" s="1"/>
  <c r="AD98" i="45"/>
  <c r="AH98" i="45"/>
  <c r="AC98" i="45"/>
  <c r="Z98" i="45"/>
  <c r="Y98" i="45"/>
  <c r="X98" i="45"/>
  <c r="AG98" i="45"/>
  <c r="AA98" i="45"/>
  <c r="AB98" i="45"/>
  <c r="AI98" i="45"/>
  <c r="AF98" i="45"/>
  <c r="R98" i="45"/>
  <c r="S98" i="45" s="1"/>
  <c r="AE98" i="45"/>
  <c r="AE47" i="45"/>
  <c r="AD47" i="45"/>
  <c r="AA47" i="45"/>
  <c r="X47" i="45"/>
  <c r="AB47" i="45"/>
  <c r="AI47" i="45"/>
  <c r="AH47" i="45"/>
  <c r="Z47" i="45"/>
  <c r="AG47" i="45"/>
  <c r="AF47" i="45"/>
  <c r="R47" i="45"/>
  <c r="S47" i="45" s="1"/>
  <c r="Y47" i="45"/>
  <c r="P47" i="45"/>
  <c r="Q47" i="45" s="1"/>
  <c r="T47" i="45" s="1"/>
  <c r="AC47" i="45"/>
  <c r="H54" i="45"/>
  <c r="O53" i="45"/>
  <c r="O54" i="45" s="1"/>
  <c r="AC112" i="45"/>
  <c r="AB112" i="45"/>
  <c r="X112" i="45"/>
  <c r="AD112" i="45"/>
  <c r="AI112" i="45"/>
  <c r="AE112" i="45"/>
  <c r="AA112" i="45"/>
  <c r="P112" i="45"/>
  <c r="Q112" i="45" s="1"/>
  <c r="T112" i="45" s="1"/>
  <c r="AH112" i="45"/>
  <c r="AG112" i="45"/>
  <c r="Y112" i="45"/>
  <c r="AF112" i="45"/>
  <c r="Z112" i="45"/>
  <c r="R112" i="45"/>
  <c r="S112" i="45" s="1"/>
  <c r="AD75" i="46"/>
  <c r="AB75" i="46"/>
  <c r="AA75" i="46"/>
  <c r="Y75" i="46"/>
  <c r="Z75" i="46"/>
  <c r="X75" i="46"/>
  <c r="AE75" i="46"/>
  <c r="P75" i="46"/>
  <c r="AH75" i="46"/>
  <c r="AF75" i="46"/>
  <c r="AC75" i="46"/>
  <c r="R75" i="46"/>
  <c r="O78" i="46"/>
  <c r="AI75" i="46"/>
  <c r="AG75" i="46"/>
  <c r="AE49" i="44"/>
  <c r="AI49" i="44"/>
  <c r="AC49" i="44"/>
  <c r="AA49" i="44"/>
  <c r="R49" i="44"/>
  <c r="S49" i="44" s="1"/>
  <c r="P49" i="44"/>
  <c r="Q49" i="44" s="1"/>
  <c r="T49" i="44" s="1"/>
  <c r="X49" i="44"/>
  <c r="Z49" i="44"/>
  <c r="AD49" i="44"/>
  <c r="AB49" i="44"/>
  <c r="AH49" i="44"/>
  <c r="AG49" i="44"/>
  <c r="Y49" i="44"/>
  <c r="AF49" i="44"/>
  <c r="H57" i="46"/>
  <c r="O55" i="46"/>
  <c r="Y30" i="45"/>
  <c r="X30" i="45"/>
  <c r="AB30" i="45"/>
  <c r="AH30" i="45"/>
  <c r="AD30" i="45"/>
  <c r="AG30" i="45"/>
  <c r="Z30" i="45"/>
  <c r="AC30" i="45"/>
  <c r="AI30" i="45"/>
  <c r="R30" i="45"/>
  <c r="S30" i="45" s="1"/>
  <c r="AE30" i="45"/>
  <c r="AA30" i="45"/>
  <c r="P30" i="45"/>
  <c r="Q30" i="45" s="1"/>
  <c r="T30" i="45" s="1"/>
  <c r="AF30" i="45"/>
  <c r="AH42" i="47"/>
  <c r="AI42" i="47"/>
  <c r="Z42" i="47"/>
  <c r="AA42" i="47"/>
  <c r="AB42" i="47"/>
  <c r="AE42" i="47"/>
  <c r="Y42" i="47"/>
  <c r="AF42" i="47"/>
  <c r="X42" i="47"/>
  <c r="AD42" i="47"/>
  <c r="AC42" i="47"/>
  <c r="R42" i="47"/>
  <c r="S42" i="47" s="1"/>
  <c r="AG42" i="47"/>
  <c r="P42" i="47"/>
  <c r="Q42" i="47" s="1"/>
  <c r="T42" i="47" s="1"/>
  <c r="Z111" i="44"/>
  <c r="AB111" i="44"/>
  <c r="AG111" i="44"/>
  <c r="R111" i="44"/>
  <c r="S111" i="44" s="1"/>
  <c r="Y111" i="44"/>
  <c r="AF111" i="44"/>
  <c r="AI111" i="44"/>
  <c r="X111" i="44"/>
  <c r="AH111" i="44"/>
  <c r="AA111" i="44"/>
  <c r="AE111" i="44"/>
  <c r="AD111" i="44"/>
  <c r="AC111" i="44"/>
  <c r="P111" i="44"/>
  <c r="Q111" i="44" s="1"/>
  <c r="T111" i="44" s="1"/>
  <c r="AG23" i="45"/>
  <c r="AF23" i="45"/>
  <c r="AE23" i="45"/>
  <c r="Y23" i="45"/>
  <c r="AA23" i="45"/>
  <c r="AH23" i="45"/>
  <c r="AD23" i="45"/>
  <c r="AB23" i="45"/>
  <c r="AI23" i="45"/>
  <c r="Z23" i="45"/>
  <c r="X23" i="45"/>
  <c r="P23" i="45"/>
  <c r="Q23" i="45" s="1"/>
  <c r="T23" i="45" s="1"/>
  <c r="AC23" i="45"/>
  <c r="R23" i="45"/>
  <c r="S23" i="45" s="1"/>
  <c r="AI102" i="45"/>
  <c r="AF102" i="45"/>
  <c r="AA102" i="45"/>
  <c r="AE102" i="45"/>
  <c r="P102" i="45"/>
  <c r="Q102" i="45" s="1"/>
  <c r="T102" i="45" s="1"/>
  <c r="AD102" i="45"/>
  <c r="AH102" i="45"/>
  <c r="X102" i="45"/>
  <c r="Z102" i="45"/>
  <c r="AC102" i="45"/>
  <c r="Y102" i="45"/>
  <c r="AG102" i="45"/>
  <c r="R102" i="45"/>
  <c r="S102" i="45" s="1"/>
  <c r="AB102" i="45"/>
  <c r="AC66" i="46"/>
  <c r="R66" i="46"/>
  <c r="S66" i="46" s="1"/>
  <c r="AB66" i="46"/>
  <c r="AH66" i="46"/>
  <c r="AA66" i="46"/>
  <c r="AF66" i="46"/>
  <c r="AE66" i="46"/>
  <c r="Y66" i="46"/>
  <c r="AI66" i="46"/>
  <c r="AD66" i="46"/>
  <c r="P66" i="46"/>
  <c r="Q66" i="46" s="1"/>
  <c r="T66" i="46" s="1"/>
  <c r="AG66" i="46"/>
  <c r="Z66" i="46"/>
  <c r="X66" i="46"/>
  <c r="AD130" i="46"/>
  <c r="AF130" i="46"/>
  <c r="R130" i="46"/>
  <c r="S130" i="46" s="1"/>
  <c r="AG130" i="46"/>
  <c r="AB130" i="46"/>
  <c r="AE130" i="46"/>
  <c r="Y130" i="46"/>
  <c r="AA130" i="46"/>
  <c r="P130" i="46"/>
  <c r="Q130" i="46" s="1"/>
  <c r="T130" i="46" s="1"/>
  <c r="AC130" i="46"/>
  <c r="AI130" i="46"/>
  <c r="AH130" i="46"/>
  <c r="Z130" i="46"/>
  <c r="X130" i="46"/>
  <c r="AH137" i="49"/>
  <c r="AD137" i="49"/>
  <c r="AB137" i="49"/>
  <c r="AA137" i="49"/>
  <c r="P137" i="49"/>
  <c r="Q137" i="49" s="1"/>
  <c r="T137" i="49" s="1"/>
  <c r="AI137" i="49"/>
  <c r="AE137" i="49"/>
  <c r="R137" i="49"/>
  <c r="S137" i="49" s="1"/>
  <c r="AC137" i="49"/>
  <c r="Y137" i="49"/>
  <c r="AG137" i="49"/>
  <c r="X137" i="49"/>
  <c r="AF137" i="49"/>
  <c r="Z137" i="49"/>
  <c r="AI66" i="44"/>
  <c r="AE66" i="44"/>
  <c r="AA66" i="44"/>
  <c r="P66" i="44"/>
  <c r="Q66" i="44" s="1"/>
  <c r="T66" i="44" s="1"/>
  <c r="AC66" i="44"/>
  <c r="R66" i="44"/>
  <c r="S66" i="44" s="1"/>
  <c r="AH66" i="44"/>
  <c r="AB66" i="44"/>
  <c r="AG66" i="44"/>
  <c r="Y66" i="44"/>
  <c r="Z66" i="44"/>
  <c r="AF66" i="44"/>
  <c r="X66" i="44"/>
  <c r="AD66" i="44"/>
  <c r="AF20" i="45"/>
  <c r="AE20" i="45"/>
  <c r="Z20" i="45"/>
  <c r="AD20" i="45"/>
  <c r="Y20" i="45"/>
  <c r="AB20" i="45"/>
  <c r="AH20" i="45"/>
  <c r="AI20" i="45"/>
  <c r="P20" i="45"/>
  <c r="Q20" i="45" s="1"/>
  <c r="T20" i="45" s="1"/>
  <c r="R20" i="45"/>
  <c r="S20" i="45" s="1"/>
  <c r="AC20" i="45"/>
  <c r="X20" i="45"/>
  <c r="AG20" i="45"/>
  <c r="AA20" i="45"/>
  <c r="X110" i="45"/>
  <c r="AI110" i="45"/>
  <c r="AE110" i="45"/>
  <c r="P110" i="45"/>
  <c r="Q110" i="45" s="1"/>
  <c r="T110" i="45" s="1"/>
  <c r="AD110" i="45"/>
  <c r="AG110" i="45"/>
  <c r="AC110" i="45"/>
  <c r="AF110" i="45"/>
  <c r="AB110" i="45"/>
  <c r="AA110" i="45"/>
  <c r="Y110" i="45"/>
  <c r="R110" i="45"/>
  <c r="S110" i="45" s="1"/>
  <c r="AH110" i="45"/>
  <c r="Z110" i="45"/>
  <c r="AB53" i="46"/>
  <c r="AC53" i="46"/>
  <c r="X53" i="46"/>
  <c r="R53" i="46"/>
  <c r="S53" i="46" s="1"/>
  <c r="AF53" i="46"/>
  <c r="AD53" i="46"/>
  <c r="AE53" i="46"/>
  <c r="AI53" i="46"/>
  <c r="Y53" i="46"/>
  <c r="P53" i="46"/>
  <c r="Q53" i="46" s="1"/>
  <c r="T53" i="46" s="1"/>
  <c r="Z53" i="46"/>
  <c r="AH53" i="46"/>
  <c r="AA53" i="46"/>
  <c r="AG53" i="46"/>
  <c r="AG63" i="44"/>
  <c r="AC63" i="44"/>
  <c r="R63" i="44"/>
  <c r="S63" i="44" s="1"/>
  <c r="AA63" i="44"/>
  <c r="P63" i="44"/>
  <c r="Q63" i="44" s="1"/>
  <c r="T63" i="44" s="1"/>
  <c r="AH63" i="44"/>
  <c r="Y63" i="44"/>
  <c r="Z63" i="44"/>
  <c r="AF63" i="44"/>
  <c r="AI63" i="44"/>
  <c r="AB63" i="44"/>
  <c r="X63" i="44"/>
  <c r="AE63" i="44"/>
  <c r="AD63" i="44"/>
  <c r="P156" i="44"/>
  <c r="H159" i="44"/>
  <c r="G114" i="34" s="1"/>
  <c r="AD122" i="45"/>
  <c r="AG122" i="45"/>
  <c r="AA122" i="45"/>
  <c r="Y122" i="45"/>
  <c r="X122" i="45"/>
  <c r="AI122" i="45"/>
  <c r="P122" i="45"/>
  <c r="Q122" i="45" s="1"/>
  <c r="T122" i="45" s="1"/>
  <c r="AF122" i="45"/>
  <c r="AE122" i="45"/>
  <c r="R122" i="45"/>
  <c r="S122" i="45" s="1"/>
  <c r="AB122" i="45"/>
  <c r="AC122" i="45"/>
  <c r="AH122" i="45"/>
  <c r="Z122" i="45"/>
  <c r="AD105" i="46"/>
  <c r="AB105" i="46"/>
  <c r="AC105" i="46"/>
  <c r="AH105" i="46"/>
  <c r="AA105" i="46"/>
  <c r="Z105" i="46"/>
  <c r="X105" i="46"/>
  <c r="AG105" i="46"/>
  <c r="R105" i="46"/>
  <c r="S105" i="46" s="1"/>
  <c r="Y105" i="46"/>
  <c r="AE105" i="46"/>
  <c r="AF105" i="46"/>
  <c r="P105" i="46"/>
  <c r="Q105" i="46" s="1"/>
  <c r="T105" i="46" s="1"/>
  <c r="AI105" i="46"/>
  <c r="AB48" i="44"/>
  <c r="AH48" i="44"/>
  <c r="AI48" i="44"/>
  <c r="X48" i="44"/>
  <c r="AA48" i="44"/>
  <c r="P48" i="44"/>
  <c r="Q48" i="44" s="1"/>
  <c r="T48" i="44" s="1"/>
  <c r="AG48" i="44"/>
  <c r="Y48" i="44"/>
  <c r="AE48" i="44"/>
  <c r="Z48" i="44"/>
  <c r="AC48" i="44"/>
  <c r="R48" i="44"/>
  <c r="S48" i="44" s="1"/>
  <c r="AD48" i="44"/>
  <c r="AF48" i="44"/>
  <c r="H118" i="44"/>
  <c r="G107" i="34" s="1"/>
  <c r="R111" i="45"/>
  <c r="S111" i="45" s="1"/>
  <c r="AE111" i="45"/>
  <c r="AB111" i="45"/>
  <c r="AC111" i="45"/>
  <c r="AA111" i="45"/>
  <c r="Y111" i="45"/>
  <c r="AI111" i="45"/>
  <c r="P111" i="45"/>
  <c r="Q111" i="45" s="1"/>
  <c r="T111" i="45" s="1"/>
  <c r="AG111" i="45"/>
  <c r="AF111" i="45"/>
  <c r="X111" i="45"/>
  <c r="Z111" i="45"/>
  <c r="AH111" i="45"/>
  <c r="AD111" i="45"/>
  <c r="H50" i="46"/>
  <c r="G190" i="34" s="1"/>
  <c r="O46" i="46"/>
  <c r="AD23" i="48"/>
  <c r="AB23" i="48"/>
  <c r="AA23" i="48"/>
  <c r="AC23" i="48"/>
  <c r="R23" i="48"/>
  <c r="S23" i="48" s="1"/>
  <c r="AG23" i="48"/>
  <c r="AH23" i="48"/>
  <c r="Z23" i="48"/>
  <c r="Y23" i="48"/>
  <c r="AI23" i="48"/>
  <c r="AF23" i="48"/>
  <c r="X23" i="48"/>
  <c r="AE23" i="48"/>
  <c r="P23" i="48"/>
  <c r="Q23" i="48" s="1"/>
  <c r="T23" i="48" s="1"/>
  <c r="AE137" i="44"/>
  <c r="AF137" i="44"/>
  <c r="AI137" i="44"/>
  <c r="AA137" i="44"/>
  <c r="X137" i="44"/>
  <c r="AC137" i="44"/>
  <c r="R137" i="44"/>
  <c r="S137" i="44" s="1"/>
  <c r="AD137" i="44"/>
  <c r="AB137" i="44"/>
  <c r="AG137" i="44"/>
  <c r="Y137" i="44"/>
  <c r="AH137" i="44"/>
  <c r="P137" i="44"/>
  <c r="Q137" i="44" s="1"/>
  <c r="T137" i="44" s="1"/>
  <c r="Z137" i="44"/>
  <c r="AF66" i="45"/>
  <c r="AD66" i="45"/>
  <c r="AB66" i="45"/>
  <c r="Y66" i="45"/>
  <c r="AH66" i="45"/>
  <c r="AE66" i="45"/>
  <c r="X66" i="45"/>
  <c r="AC66" i="45"/>
  <c r="AG66" i="45"/>
  <c r="AA66" i="45"/>
  <c r="R66" i="45"/>
  <c r="S66" i="45" s="1"/>
  <c r="Z66" i="45"/>
  <c r="P66" i="45"/>
  <c r="Q66" i="45" s="1"/>
  <c r="T66" i="45" s="1"/>
  <c r="AI66" i="45"/>
  <c r="H61" i="46"/>
  <c r="O59" i="46"/>
  <c r="AB139" i="47"/>
  <c r="Y139" i="47"/>
  <c r="O141" i="47"/>
  <c r="AI139" i="47"/>
  <c r="AH139" i="47"/>
  <c r="P139" i="47"/>
  <c r="Z139" i="47"/>
  <c r="AG139" i="47"/>
  <c r="AE139" i="47"/>
  <c r="AF139" i="47"/>
  <c r="AD139" i="47"/>
  <c r="AC139" i="47"/>
  <c r="AA139" i="47"/>
  <c r="X139" i="47"/>
  <c r="R139" i="47"/>
  <c r="P121" i="44"/>
  <c r="Q121" i="44" s="1"/>
  <c r="T121" i="44" s="1"/>
  <c r="AH121" i="44"/>
  <c r="AF121" i="44"/>
  <c r="AG121" i="44"/>
  <c r="X121" i="44"/>
  <c r="AD121" i="44"/>
  <c r="AE121" i="44"/>
  <c r="AC121" i="44"/>
  <c r="AA121" i="44"/>
  <c r="Z121" i="44"/>
  <c r="Y121" i="44"/>
  <c r="R121" i="44"/>
  <c r="S121" i="44" s="1"/>
  <c r="AB121" i="44"/>
  <c r="AI121" i="44"/>
  <c r="AI24" i="45"/>
  <c r="AH24" i="45"/>
  <c r="AB24" i="45"/>
  <c r="AA24" i="45"/>
  <c r="Z24" i="45"/>
  <c r="AE24" i="45"/>
  <c r="AC24" i="45"/>
  <c r="R24" i="45"/>
  <c r="S24" i="45" s="1"/>
  <c r="AG24" i="45"/>
  <c r="AD24" i="45"/>
  <c r="Y24" i="45"/>
  <c r="AF24" i="45"/>
  <c r="X24" i="45"/>
  <c r="P24" i="45"/>
  <c r="Q24" i="45" s="1"/>
  <c r="T24" i="45" s="1"/>
  <c r="AI100" i="45"/>
  <c r="AH100" i="45"/>
  <c r="AD100" i="45"/>
  <c r="P100" i="45"/>
  <c r="Q100" i="45" s="1"/>
  <c r="T100" i="45" s="1"/>
  <c r="AC100" i="45"/>
  <c r="AB100" i="45"/>
  <c r="AA100" i="45"/>
  <c r="R100" i="45"/>
  <c r="S100" i="45" s="1"/>
  <c r="AF100" i="45"/>
  <c r="Y100" i="45"/>
  <c r="AG100" i="45"/>
  <c r="AE100" i="45"/>
  <c r="Z100" i="45"/>
  <c r="X100" i="45"/>
  <c r="Z24" i="46"/>
  <c r="X24" i="46"/>
  <c r="AB24" i="46"/>
  <c r="AG24" i="46"/>
  <c r="R24" i="46"/>
  <c r="S24" i="46" s="1"/>
  <c r="Y24" i="46"/>
  <c r="AA24" i="46"/>
  <c r="AC24" i="46"/>
  <c r="P24" i="46"/>
  <c r="Q24" i="46" s="1"/>
  <c r="T24" i="46" s="1"/>
  <c r="AH24" i="46"/>
  <c r="AF24" i="46"/>
  <c r="AE24" i="46"/>
  <c r="AD24" i="46"/>
  <c r="AI24" i="46"/>
  <c r="AH139" i="46"/>
  <c r="AC139" i="46"/>
  <c r="Z139" i="46"/>
  <c r="R139" i="46"/>
  <c r="Y139" i="46"/>
  <c r="AB139" i="46"/>
  <c r="X139" i="46"/>
  <c r="AI139" i="46"/>
  <c r="AG139" i="46"/>
  <c r="O141" i="46"/>
  <c r="AE139" i="46"/>
  <c r="AF139" i="46"/>
  <c r="P139" i="46"/>
  <c r="AD139" i="46"/>
  <c r="AA139" i="46"/>
  <c r="O46" i="48"/>
  <c r="H50" i="48"/>
  <c r="G220" i="34" s="1"/>
  <c r="Z87" i="47"/>
  <c r="AB87" i="47"/>
  <c r="AF87" i="47"/>
  <c r="X87" i="47"/>
  <c r="P87" i="47"/>
  <c r="Q87" i="47" s="1"/>
  <c r="T87" i="47" s="1"/>
  <c r="AE87" i="47"/>
  <c r="AD87" i="47"/>
  <c r="Y87" i="47"/>
  <c r="R87" i="47"/>
  <c r="S87" i="47" s="1"/>
  <c r="AC87" i="47"/>
  <c r="AH87" i="47"/>
  <c r="AI87" i="47"/>
  <c r="AG87" i="47"/>
  <c r="AA87" i="47"/>
  <c r="O59" i="48"/>
  <c r="H61" i="48"/>
  <c r="AG40" i="49"/>
  <c r="AE40" i="49"/>
  <c r="AH40" i="49"/>
  <c r="AD40" i="49"/>
  <c r="Z40" i="49"/>
  <c r="AC40" i="49"/>
  <c r="AF40" i="49"/>
  <c r="R40" i="49"/>
  <c r="S40" i="49" s="1"/>
  <c r="X40" i="49"/>
  <c r="AI40" i="49"/>
  <c r="Y40" i="49"/>
  <c r="AB40" i="49"/>
  <c r="AA40" i="49"/>
  <c r="P40" i="49"/>
  <c r="Q40" i="49" s="1"/>
  <c r="T40" i="49" s="1"/>
  <c r="R98" i="47"/>
  <c r="S98" i="47" s="1"/>
  <c r="AB98" i="47"/>
  <c r="X98" i="47"/>
  <c r="AI98" i="47"/>
  <c r="AG98" i="47"/>
  <c r="AA98" i="47"/>
  <c r="AH98" i="47"/>
  <c r="P98" i="47"/>
  <c r="Q98" i="47" s="1"/>
  <c r="T98" i="47" s="1"/>
  <c r="AD98" i="47"/>
  <c r="Y98" i="47"/>
  <c r="AF98" i="47"/>
  <c r="AE98" i="47"/>
  <c r="AC98" i="47"/>
  <c r="Z98" i="47"/>
  <c r="AD60" i="48"/>
  <c r="AI60" i="48"/>
  <c r="AB60" i="48"/>
  <c r="AA60" i="48"/>
  <c r="P60" i="48"/>
  <c r="Q60" i="48" s="1"/>
  <c r="T60" i="48" s="1"/>
  <c r="AC60" i="48"/>
  <c r="R60" i="48"/>
  <c r="S60" i="48" s="1"/>
  <c r="AH60" i="48"/>
  <c r="AE60" i="48"/>
  <c r="Z60" i="48"/>
  <c r="AG60" i="48"/>
  <c r="Y60" i="48"/>
  <c r="AF60" i="48"/>
  <c r="X60" i="48"/>
  <c r="AC23" i="47"/>
  <c r="Y23" i="47"/>
  <c r="X23" i="47"/>
  <c r="AE23" i="47"/>
  <c r="R23" i="47"/>
  <c r="S23" i="47" s="1"/>
  <c r="AD23" i="47"/>
  <c r="AB23" i="47"/>
  <c r="AI23" i="47"/>
  <c r="AA23" i="47"/>
  <c r="P23" i="47"/>
  <c r="Q23" i="47" s="1"/>
  <c r="T23" i="47" s="1"/>
  <c r="Z23" i="47"/>
  <c r="AG23" i="47"/>
  <c r="AF23" i="47"/>
  <c r="AH23" i="47"/>
  <c r="AA105" i="47"/>
  <c r="AG105" i="47"/>
  <c r="P105" i="47"/>
  <c r="Q105" i="47" s="1"/>
  <c r="T105" i="47" s="1"/>
  <c r="Y105" i="47"/>
  <c r="AF105" i="47"/>
  <c r="X105" i="47"/>
  <c r="AC105" i="47"/>
  <c r="AE105" i="47"/>
  <c r="R105" i="47"/>
  <c r="S105" i="47" s="1"/>
  <c r="AB105" i="47"/>
  <c r="AI105" i="47"/>
  <c r="AD105" i="47"/>
  <c r="AH105" i="47"/>
  <c r="Z105" i="47"/>
  <c r="P82" i="48"/>
  <c r="Q82" i="48" s="1"/>
  <c r="T82" i="48" s="1"/>
  <c r="AG82" i="48"/>
  <c r="AF82" i="48"/>
  <c r="AC82" i="48"/>
  <c r="X82" i="48"/>
  <c r="AB82" i="48"/>
  <c r="AE82" i="48"/>
  <c r="Z82" i="48"/>
  <c r="AD82" i="48"/>
  <c r="AI82" i="48"/>
  <c r="AH82" i="48"/>
  <c r="AA82" i="48"/>
  <c r="Y82" i="48"/>
  <c r="R82" i="48"/>
  <c r="S82" i="48" s="1"/>
  <c r="R101" i="47"/>
  <c r="S101" i="47" s="1"/>
  <c r="AI101" i="47"/>
  <c r="AE101" i="47"/>
  <c r="AB101" i="47"/>
  <c r="AA101" i="47"/>
  <c r="Z101" i="47"/>
  <c r="AG101" i="47"/>
  <c r="P101" i="47"/>
  <c r="Q101" i="47" s="1"/>
  <c r="T101" i="47" s="1"/>
  <c r="Y101" i="47"/>
  <c r="AD101" i="47"/>
  <c r="AH101" i="47"/>
  <c r="AF101" i="47"/>
  <c r="X101" i="47"/>
  <c r="AC101" i="47"/>
  <c r="R35" i="48"/>
  <c r="S35" i="48" s="1"/>
  <c r="Z35" i="48"/>
  <c r="AI35" i="48"/>
  <c r="Y35" i="48"/>
  <c r="AA35" i="48"/>
  <c r="P35" i="48"/>
  <c r="Q35" i="48" s="1"/>
  <c r="T35" i="48" s="1"/>
  <c r="AF35" i="48"/>
  <c r="AH35" i="48"/>
  <c r="AD35" i="48"/>
  <c r="AC35" i="48"/>
  <c r="AG35" i="48"/>
  <c r="AE35" i="48"/>
  <c r="AB35" i="48"/>
  <c r="X35" i="48"/>
  <c r="AI106" i="47"/>
  <c r="AF106" i="47"/>
  <c r="AB106" i="47"/>
  <c r="P106" i="47"/>
  <c r="Q106" i="47" s="1"/>
  <c r="T106" i="47" s="1"/>
  <c r="Y106" i="47"/>
  <c r="AE106" i="47"/>
  <c r="AA106" i="47"/>
  <c r="AD106" i="47"/>
  <c r="X106" i="47"/>
  <c r="AC106" i="47"/>
  <c r="R106" i="47"/>
  <c r="S106" i="47" s="1"/>
  <c r="Z106" i="47"/>
  <c r="AH106" i="47"/>
  <c r="AG106" i="47"/>
  <c r="O33" i="48"/>
  <c r="H44" i="48"/>
  <c r="G219" i="34" s="1"/>
  <c r="AH135" i="48"/>
  <c r="AA135" i="48"/>
  <c r="AF135" i="48"/>
  <c r="P135" i="48"/>
  <c r="Q135" i="48" s="1"/>
  <c r="T135" i="48" s="1"/>
  <c r="AE135" i="48"/>
  <c r="AB135" i="48"/>
  <c r="AD135" i="48"/>
  <c r="Z135" i="48"/>
  <c r="AC135" i="48"/>
  <c r="R135" i="48"/>
  <c r="S135" i="48" s="1"/>
  <c r="AI135" i="48"/>
  <c r="AG135" i="48"/>
  <c r="Y135" i="48"/>
  <c r="X135" i="48"/>
  <c r="AE80" i="47"/>
  <c r="R80" i="47"/>
  <c r="S80" i="47" s="1"/>
  <c r="AD80" i="47"/>
  <c r="P80" i="47"/>
  <c r="Q80" i="47" s="1"/>
  <c r="T80" i="47" s="1"/>
  <c r="AH80" i="47"/>
  <c r="Z80" i="47"/>
  <c r="X80" i="47"/>
  <c r="Y80" i="47"/>
  <c r="AF80" i="47"/>
  <c r="AC80" i="47"/>
  <c r="AB80" i="47"/>
  <c r="AI80" i="47"/>
  <c r="AA80" i="47"/>
  <c r="AG80" i="47"/>
  <c r="AI28" i="48"/>
  <c r="AD28" i="48"/>
  <c r="AB28" i="48"/>
  <c r="R28" i="48"/>
  <c r="S28" i="48" s="1"/>
  <c r="AH28" i="48"/>
  <c r="Z28" i="48"/>
  <c r="AF28" i="48"/>
  <c r="X28" i="48"/>
  <c r="P28" i="48"/>
  <c r="Q28" i="48" s="1"/>
  <c r="T28" i="48" s="1"/>
  <c r="AE28" i="48"/>
  <c r="AG28" i="48"/>
  <c r="AA28" i="48"/>
  <c r="AC28" i="48"/>
  <c r="Y28" i="48"/>
  <c r="AF87" i="48"/>
  <c r="Y87" i="48"/>
  <c r="X87" i="48"/>
  <c r="P87" i="48"/>
  <c r="Q87" i="48" s="1"/>
  <c r="T87" i="48" s="1"/>
  <c r="AI87" i="48"/>
  <c r="AB87" i="48"/>
  <c r="AA87" i="48"/>
  <c r="AC87" i="48"/>
  <c r="R87" i="48"/>
  <c r="S87" i="48" s="1"/>
  <c r="AH87" i="48"/>
  <c r="Z87" i="48"/>
  <c r="AG87" i="48"/>
  <c r="AD87" i="48"/>
  <c r="AE87" i="48"/>
  <c r="H103" i="49"/>
  <c r="G256" i="34" s="1"/>
  <c r="O92" i="49"/>
  <c r="AF15" i="49"/>
  <c r="Y15" i="49"/>
  <c r="AA15" i="49"/>
  <c r="AG15" i="49"/>
  <c r="P15" i="49"/>
  <c r="Q15" i="49" s="1"/>
  <c r="T15" i="49" s="1"/>
  <c r="AE15" i="49"/>
  <c r="AH15" i="49"/>
  <c r="AD15" i="49"/>
  <c r="Z15" i="49"/>
  <c r="R15" i="49"/>
  <c r="S15" i="49" s="1"/>
  <c r="X15" i="49"/>
  <c r="AC15" i="49"/>
  <c r="AB15" i="49"/>
  <c r="AI15" i="49"/>
  <c r="AG86" i="48"/>
  <c r="Y86" i="48"/>
  <c r="AE86" i="48"/>
  <c r="Z86" i="48"/>
  <c r="AB86" i="48"/>
  <c r="AI86" i="48"/>
  <c r="AD86" i="48"/>
  <c r="P86" i="48"/>
  <c r="Q86" i="48" s="1"/>
  <c r="T86" i="48" s="1"/>
  <c r="AF86" i="48"/>
  <c r="AC86" i="48"/>
  <c r="R86" i="48"/>
  <c r="S86" i="48" s="1"/>
  <c r="AA86" i="48"/>
  <c r="X86" i="48"/>
  <c r="AH86" i="48"/>
  <c r="AH132" i="49"/>
  <c r="P132" i="49"/>
  <c r="Q132" i="49" s="1"/>
  <c r="T132" i="49" s="1"/>
  <c r="AI132" i="49"/>
  <c r="AE132" i="49"/>
  <c r="AD132" i="49"/>
  <c r="AB132" i="49"/>
  <c r="AA132" i="49"/>
  <c r="Y132" i="49"/>
  <c r="AG132" i="49"/>
  <c r="X132" i="49"/>
  <c r="AF132" i="49"/>
  <c r="AC132" i="49"/>
  <c r="Z132" i="49"/>
  <c r="R132" i="49"/>
  <c r="S132" i="49" s="1"/>
  <c r="Z102" i="49"/>
  <c r="AA102" i="49"/>
  <c r="AI102" i="49"/>
  <c r="AF102" i="49"/>
  <c r="P102" i="49"/>
  <c r="Q102" i="49" s="1"/>
  <c r="T102" i="49" s="1"/>
  <c r="X102" i="49"/>
  <c r="AH102" i="49"/>
  <c r="AE102" i="49"/>
  <c r="AG102" i="49"/>
  <c r="AD102" i="49"/>
  <c r="R102" i="49"/>
  <c r="S102" i="49" s="1"/>
  <c r="Y102" i="49"/>
  <c r="AC102" i="49"/>
  <c r="AB102" i="49"/>
  <c r="AE106" i="48"/>
  <c r="AB106" i="48"/>
  <c r="AC106" i="48"/>
  <c r="AI106" i="48"/>
  <c r="X106" i="48"/>
  <c r="AA106" i="48"/>
  <c r="AD106" i="48"/>
  <c r="AH106" i="48"/>
  <c r="Z106" i="48"/>
  <c r="R106" i="48"/>
  <c r="S106" i="48" s="1"/>
  <c r="P106" i="48"/>
  <c r="Q106" i="48" s="1"/>
  <c r="T106" i="48" s="1"/>
  <c r="AG106" i="48"/>
  <c r="Y106" i="48"/>
  <c r="AF106" i="48"/>
  <c r="H25" i="49"/>
  <c r="O19" i="49"/>
  <c r="AC85" i="49"/>
  <c r="AF85" i="49"/>
  <c r="R85" i="49"/>
  <c r="S85" i="49" s="1"/>
  <c r="AE85" i="49"/>
  <c r="AB85" i="49"/>
  <c r="AA85" i="49"/>
  <c r="AH85" i="49"/>
  <c r="X85" i="49"/>
  <c r="Z85" i="49"/>
  <c r="Y85" i="49"/>
  <c r="P85" i="49"/>
  <c r="Q85" i="49" s="1"/>
  <c r="T85" i="49" s="1"/>
  <c r="AD85" i="49"/>
  <c r="AG85" i="49"/>
  <c r="AI85" i="49"/>
  <c r="AD37" i="49"/>
  <c r="AH37" i="49"/>
  <c r="R37" i="49"/>
  <c r="S37" i="49" s="1"/>
  <c r="Z37" i="49"/>
  <c r="AG37" i="49"/>
  <c r="Y37" i="49"/>
  <c r="AI37" i="49"/>
  <c r="X37" i="49"/>
  <c r="AA37" i="49"/>
  <c r="P37" i="49"/>
  <c r="Q37" i="49" s="1"/>
  <c r="T37" i="49" s="1"/>
  <c r="AF37" i="49"/>
  <c r="AE37" i="49"/>
  <c r="AC37" i="49"/>
  <c r="AB37" i="49"/>
  <c r="AI105" i="49"/>
  <c r="AH105" i="49"/>
  <c r="AB105" i="49"/>
  <c r="AA105" i="49"/>
  <c r="Z105" i="49"/>
  <c r="P105" i="49"/>
  <c r="Q105" i="49" s="1"/>
  <c r="T105" i="49" s="1"/>
  <c r="X105" i="49"/>
  <c r="AE105" i="49"/>
  <c r="AD105" i="49"/>
  <c r="AC105" i="49"/>
  <c r="AG105" i="49"/>
  <c r="Y105" i="49"/>
  <c r="AF105" i="49"/>
  <c r="R105" i="49"/>
  <c r="S105" i="49" s="1"/>
  <c r="H159" i="49"/>
  <c r="G264" i="34" s="1"/>
  <c r="P156" i="49"/>
  <c r="H64" i="44"/>
  <c r="O62" i="44"/>
  <c r="AG20" i="47"/>
  <c r="AC20" i="47"/>
  <c r="R20" i="47"/>
  <c r="S20" i="47" s="1"/>
  <c r="X20" i="47"/>
  <c r="AD20" i="47"/>
  <c r="AI20" i="47"/>
  <c r="AA20" i="47"/>
  <c r="AB20" i="47"/>
  <c r="P20" i="47"/>
  <c r="Q20" i="47" s="1"/>
  <c r="T20" i="47" s="1"/>
  <c r="AF20" i="47"/>
  <c r="AE20" i="47"/>
  <c r="AH20" i="47"/>
  <c r="Z20" i="47"/>
  <c r="Y20" i="47"/>
  <c r="AI114" i="45"/>
  <c r="AE114" i="45"/>
  <c r="P114" i="45"/>
  <c r="Q114" i="45" s="1"/>
  <c r="T114" i="45" s="1"/>
  <c r="AD114" i="45"/>
  <c r="AG114" i="45"/>
  <c r="AC114" i="45"/>
  <c r="AA114" i="45"/>
  <c r="R114" i="45"/>
  <c r="S114" i="45" s="1"/>
  <c r="Y114" i="45"/>
  <c r="AF114" i="45"/>
  <c r="AB114" i="45"/>
  <c r="AH114" i="45"/>
  <c r="Z114" i="45"/>
  <c r="X114" i="45"/>
  <c r="AE140" i="46"/>
  <c r="P140" i="46"/>
  <c r="Q140" i="46" s="1"/>
  <c r="T140" i="46" s="1"/>
  <c r="Z140" i="46"/>
  <c r="Y140" i="46"/>
  <c r="AC140" i="46"/>
  <c r="AI140" i="46"/>
  <c r="AD140" i="46"/>
  <c r="R140" i="46"/>
  <c r="S140" i="46" s="1"/>
  <c r="AB140" i="46"/>
  <c r="AA140" i="46"/>
  <c r="AG140" i="46"/>
  <c r="AH140" i="46"/>
  <c r="AF140" i="46"/>
  <c r="X140" i="46"/>
  <c r="AH97" i="45"/>
  <c r="AI97" i="45"/>
  <c r="R97" i="45"/>
  <c r="S97" i="45" s="1"/>
  <c r="AE97" i="45"/>
  <c r="AD97" i="45"/>
  <c r="P97" i="45"/>
  <c r="Q97" i="45" s="1"/>
  <c r="T97" i="45" s="1"/>
  <c r="AC97" i="45"/>
  <c r="AB97" i="45"/>
  <c r="AA97" i="45"/>
  <c r="X97" i="45"/>
  <c r="AF97" i="45"/>
  <c r="Z97" i="45"/>
  <c r="Y97" i="45"/>
  <c r="AG97" i="45"/>
  <c r="H31" i="44"/>
  <c r="G98" i="34" s="1"/>
  <c r="O29" i="44"/>
  <c r="H151" i="46"/>
  <c r="G203" i="34" s="1"/>
  <c r="P149" i="46"/>
  <c r="AG126" i="44"/>
  <c r="AG128" i="44" s="1"/>
  <c r="P126" i="44"/>
  <c r="Y126" i="44"/>
  <c r="Y128" i="44" s="1"/>
  <c r="O128" i="44"/>
  <c r="AD126" i="44"/>
  <c r="AD128" i="44" s="1"/>
  <c r="AF126" i="44"/>
  <c r="AF128" i="44" s="1"/>
  <c r="AC126" i="44"/>
  <c r="AC128" i="44" s="1"/>
  <c r="AE126" i="44"/>
  <c r="AE128" i="44" s="1"/>
  <c r="R126" i="44"/>
  <c r="AB126" i="44"/>
  <c r="AB128" i="44" s="1"/>
  <c r="AH126" i="44"/>
  <c r="AH128" i="44" s="1"/>
  <c r="Z126" i="44"/>
  <c r="Z128" i="44" s="1"/>
  <c r="AI126" i="44"/>
  <c r="AI128" i="44" s="1"/>
  <c r="AA126" i="44"/>
  <c r="AA128" i="44" s="1"/>
  <c r="X126" i="44"/>
  <c r="AA40" i="44"/>
  <c r="P40" i="44"/>
  <c r="Q40" i="44" s="1"/>
  <c r="T40" i="44" s="1"/>
  <c r="AI40" i="44"/>
  <c r="AF40" i="44"/>
  <c r="AD40" i="44"/>
  <c r="Z40" i="44"/>
  <c r="R40" i="44"/>
  <c r="S40" i="44" s="1"/>
  <c r="Y40" i="44"/>
  <c r="AB40" i="44"/>
  <c r="AE40" i="44"/>
  <c r="AG40" i="44"/>
  <c r="AC40" i="44"/>
  <c r="X40" i="44"/>
  <c r="AH40" i="44"/>
  <c r="AI140" i="45"/>
  <c r="AH140" i="45"/>
  <c r="AD140" i="45"/>
  <c r="AE140" i="45"/>
  <c r="AG140" i="45"/>
  <c r="Y140" i="45"/>
  <c r="AA140" i="45"/>
  <c r="Z140" i="45"/>
  <c r="X140" i="45"/>
  <c r="AB140" i="45"/>
  <c r="P140" i="45"/>
  <c r="Q140" i="45" s="1"/>
  <c r="T140" i="45" s="1"/>
  <c r="AC140" i="45"/>
  <c r="AF140" i="45"/>
  <c r="R140" i="45"/>
  <c r="S140" i="45" s="1"/>
  <c r="AD53" i="44"/>
  <c r="AF53" i="44"/>
  <c r="AE53" i="44"/>
  <c r="AB53" i="44"/>
  <c r="X53" i="44"/>
  <c r="AC53" i="44"/>
  <c r="Z53" i="44"/>
  <c r="Y53" i="44"/>
  <c r="AH53" i="44"/>
  <c r="AG53" i="44"/>
  <c r="P53" i="44"/>
  <c r="Q53" i="44" s="1"/>
  <c r="T53" i="44" s="1"/>
  <c r="AA53" i="44"/>
  <c r="R53" i="44"/>
  <c r="S53" i="44" s="1"/>
  <c r="AI53" i="44"/>
  <c r="AE124" i="44"/>
  <c r="AB124" i="44"/>
  <c r="R124" i="44"/>
  <c r="S124" i="44" s="1"/>
  <c r="P124" i="44"/>
  <c r="Q124" i="44" s="1"/>
  <c r="T124" i="44" s="1"/>
  <c r="AH124" i="44"/>
  <c r="AF124" i="44"/>
  <c r="Z124" i="44"/>
  <c r="AG124" i="44"/>
  <c r="Y124" i="44"/>
  <c r="AD124" i="44"/>
  <c r="AI124" i="44"/>
  <c r="AC124" i="44"/>
  <c r="AA124" i="44"/>
  <c r="X124" i="44"/>
  <c r="P101" i="44"/>
  <c r="Q101" i="44" s="1"/>
  <c r="T101" i="44" s="1"/>
  <c r="AG101" i="44"/>
  <c r="AE101" i="44"/>
  <c r="AC101" i="44"/>
  <c r="R101" i="44"/>
  <c r="S101" i="44" s="1"/>
  <c r="AD101" i="44"/>
  <c r="Z101" i="44"/>
  <c r="AB101" i="44"/>
  <c r="AI101" i="44"/>
  <c r="AA101" i="44"/>
  <c r="X101" i="44"/>
  <c r="Y101" i="44"/>
  <c r="AH101" i="44"/>
  <c r="AF101" i="44"/>
  <c r="AB16" i="48"/>
  <c r="AC16" i="48"/>
  <c r="AA16" i="48"/>
  <c r="X16" i="48"/>
  <c r="R16" i="48"/>
  <c r="S16" i="48" s="1"/>
  <c r="P16" i="48"/>
  <c r="Q16" i="48" s="1"/>
  <c r="T16" i="48" s="1"/>
  <c r="AI16" i="48"/>
  <c r="AF16" i="48"/>
  <c r="AD16" i="48"/>
  <c r="AG16" i="48"/>
  <c r="AE16" i="48"/>
  <c r="Z16" i="48"/>
  <c r="AH16" i="48"/>
  <c r="Y16" i="48"/>
  <c r="AB88" i="47"/>
  <c r="Y88" i="47"/>
  <c r="R88" i="47"/>
  <c r="S88" i="47" s="1"/>
  <c r="AG88" i="47"/>
  <c r="P88" i="47"/>
  <c r="Q88" i="47" s="1"/>
  <c r="T88" i="47" s="1"/>
  <c r="AD88" i="47"/>
  <c r="AF88" i="47"/>
  <c r="AA88" i="47"/>
  <c r="Z88" i="47"/>
  <c r="AI88" i="47"/>
  <c r="AE88" i="47"/>
  <c r="AC88" i="47"/>
  <c r="X88" i="47"/>
  <c r="AH88" i="47"/>
  <c r="AC75" i="48"/>
  <c r="AH75" i="48"/>
  <c r="AA75" i="48"/>
  <c r="R75" i="48"/>
  <c r="AF75" i="48"/>
  <c r="AB75" i="48"/>
  <c r="AE75" i="48"/>
  <c r="AG75" i="48"/>
  <c r="O78" i="48"/>
  <c r="Y75" i="48"/>
  <c r="AD75" i="48"/>
  <c r="X75" i="48"/>
  <c r="AI75" i="48"/>
  <c r="P75" i="48"/>
  <c r="Z75" i="48"/>
  <c r="AA22" i="48"/>
  <c r="AF22" i="48"/>
  <c r="R22" i="48"/>
  <c r="S22" i="48" s="1"/>
  <c r="AI22" i="48"/>
  <c r="AB22" i="48"/>
  <c r="AG22" i="48"/>
  <c r="Z22" i="48"/>
  <c r="AD22" i="48"/>
  <c r="X22" i="48"/>
  <c r="P22" i="48"/>
  <c r="Q22" i="48" s="1"/>
  <c r="T22" i="48" s="1"/>
  <c r="Y22" i="48"/>
  <c r="AE22" i="48"/>
  <c r="AC22" i="48"/>
  <c r="AH22" i="48"/>
  <c r="O7" i="48"/>
  <c r="H17" i="48"/>
  <c r="H52" i="51"/>
  <c r="AE95" i="45"/>
  <c r="AI95" i="45"/>
  <c r="AH95" i="45"/>
  <c r="Y95" i="45"/>
  <c r="X95" i="45"/>
  <c r="Z95" i="45"/>
  <c r="R95" i="45"/>
  <c r="S95" i="45" s="1"/>
  <c r="AG95" i="45"/>
  <c r="AB95" i="45"/>
  <c r="AF95" i="45"/>
  <c r="AD95" i="45"/>
  <c r="AA95" i="45"/>
  <c r="AC95" i="45"/>
  <c r="P95" i="45"/>
  <c r="Q95" i="45" s="1"/>
  <c r="T95" i="45" s="1"/>
  <c r="AE96" i="45"/>
  <c r="AB96" i="45"/>
  <c r="AD96" i="45"/>
  <c r="AA96" i="45"/>
  <c r="AI96" i="45"/>
  <c r="Y96" i="45"/>
  <c r="R96" i="45"/>
  <c r="S96" i="45" s="1"/>
  <c r="Z96" i="45"/>
  <c r="AG96" i="45"/>
  <c r="AH96" i="45"/>
  <c r="P96" i="45"/>
  <c r="Q96" i="45" s="1"/>
  <c r="T96" i="45" s="1"/>
  <c r="AC96" i="45"/>
  <c r="AF96" i="45"/>
  <c r="X96" i="45"/>
  <c r="AI27" i="44"/>
  <c r="P27" i="44"/>
  <c r="Z27" i="44"/>
  <c r="AG27" i="44"/>
  <c r="AE27" i="44"/>
  <c r="Y27" i="44"/>
  <c r="AD27" i="44"/>
  <c r="AC27" i="44"/>
  <c r="R27" i="44"/>
  <c r="AF27" i="44"/>
  <c r="X27" i="44"/>
  <c r="AH27" i="44"/>
  <c r="AB27" i="44"/>
  <c r="AA27" i="44"/>
  <c r="H25" i="45"/>
  <c r="G127" i="34" s="1"/>
  <c r="O19" i="45"/>
  <c r="AE49" i="46"/>
  <c r="P49" i="46"/>
  <c r="Q49" i="46" s="1"/>
  <c r="T49" i="46" s="1"/>
  <c r="AD49" i="46"/>
  <c r="AG49" i="46"/>
  <c r="AC49" i="46"/>
  <c r="AH49" i="46"/>
  <c r="R49" i="46"/>
  <c r="S49" i="46" s="1"/>
  <c r="Z49" i="46"/>
  <c r="Y49" i="46"/>
  <c r="AA49" i="46"/>
  <c r="X49" i="46"/>
  <c r="AB49" i="46"/>
  <c r="AI49" i="46"/>
  <c r="AF49" i="46"/>
  <c r="AB108" i="45"/>
  <c r="X108" i="45"/>
  <c r="AC108" i="45"/>
  <c r="AA108" i="45"/>
  <c r="P108" i="45"/>
  <c r="Q108" i="45" s="1"/>
  <c r="T108" i="45" s="1"/>
  <c r="AH108" i="45"/>
  <c r="Z108" i="45"/>
  <c r="AG108" i="45"/>
  <c r="AI108" i="45"/>
  <c r="AF108" i="45"/>
  <c r="Y108" i="45"/>
  <c r="AD108" i="45"/>
  <c r="AE108" i="45"/>
  <c r="R108" i="45"/>
  <c r="S108" i="45" s="1"/>
  <c r="P156" i="45"/>
  <c r="H159" i="45"/>
  <c r="G144" i="34" s="1"/>
  <c r="AE134" i="44"/>
  <c r="AB134" i="44"/>
  <c r="AG134" i="44"/>
  <c r="AD134" i="44"/>
  <c r="Y134" i="44"/>
  <c r="AF134" i="44"/>
  <c r="X134" i="44"/>
  <c r="P134" i="44"/>
  <c r="Q134" i="44" s="1"/>
  <c r="T134" i="44" s="1"/>
  <c r="Z134" i="44"/>
  <c r="AI134" i="44"/>
  <c r="AA134" i="44"/>
  <c r="AC134" i="44"/>
  <c r="R134" i="44"/>
  <c r="S134" i="44" s="1"/>
  <c r="AH134" i="44"/>
  <c r="AD22" i="45"/>
  <c r="AC22" i="45"/>
  <c r="X22" i="45"/>
  <c r="AE22" i="45"/>
  <c r="AB22" i="45"/>
  <c r="AH22" i="45"/>
  <c r="Z22" i="45"/>
  <c r="AI22" i="45"/>
  <c r="AG22" i="45"/>
  <c r="P22" i="45"/>
  <c r="Q22" i="45" s="1"/>
  <c r="T22" i="45" s="1"/>
  <c r="AF22" i="45"/>
  <c r="Y22" i="45"/>
  <c r="R22" i="45"/>
  <c r="S22" i="45" s="1"/>
  <c r="AA22" i="45"/>
  <c r="O62" i="47"/>
  <c r="H64" i="47"/>
  <c r="P82" i="47"/>
  <c r="Q82" i="47" s="1"/>
  <c r="T82" i="47" s="1"/>
  <c r="AA82" i="47"/>
  <c r="AB82" i="47"/>
  <c r="Z82" i="47"/>
  <c r="AI82" i="47"/>
  <c r="AG82" i="47"/>
  <c r="Y82" i="47"/>
  <c r="X82" i="47"/>
  <c r="AF82" i="47"/>
  <c r="AE82" i="47"/>
  <c r="R82" i="47"/>
  <c r="S82" i="47" s="1"/>
  <c r="AD82" i="47"/>
  <c r="AC82" i="47"/>
  <c r="AH82" i="47"/>
  <c r="AI99" i="47"/>
  <c r="X99" i="47"/>
  <c r="Z99" i="47"/>
  <c r="AH99" i="47"/>
  <c r="AB99" i="47"/>
  <c r="AD99" i="47"/>
  <c r="AG99" i="47"/>
  <c r="P99" i="47"/>
  <c r="Q99" i="47" s="1"/>
  <c r="T99" i="47" s="1"/>
  <c r="Y99" i="47"/>
  <c r="R99" i="47"/>
  <c r="S99" i="47" s="1"/>
  <c r="AC99" i="47"/>
  <c r="AF99" i="47"/>
  <c r="AE99" i="47"/>
  <c r="AA99" i="47"/>
  <c r="AG111" i="48"/>
  <c r="AE111" i="48"/>
  <c r="AD111" i="48"/>
  <c r="AI111" i="48"/>
  <c r="AA111" i="48"/>
  <c r="AH111" i="48"/>
  <c r="Z111" i="48"/>
  <c r="AF111" i="48"/>
  <c r="X111" i="48"/>
  <c r="Y111" i="48"/>
  <c r="AC111" i="48"/>
  <c r="R111" i="48"/>
  <c r="S111" i="48" s="1"/>
  <c r="P111" i="48"/>
  <c r="Q111" i="48" s="1"/>
  <c r="T111" i="48" s="1"/>
  <c r="AB111" i="48"/>
  <c r="AC134" i="49"/>
  <c r="AH134" i="49"/>
  <c r="R134" i="49"/>
  <c r="S134" i="49" s="1"/>
  <c r="AF134" i="49"/>
  <c r="AB134" i="49"/>
  <c r="AE134" i="49"/>
  <c r="AI134" i="49"/>
  <c r="Z134" i="49"/>
  <c r="P134" i="49"/>
  <c r="Q134" i="49" s="1"/>
  <c r="T134" i="49" s="1"/>
  <c r="AD134" i="49"/>
  <c r="AA134" i="49"/>
  <c r="X134" i="49"/>
  <c r="AG134" i="49"/>
  <c r="Y134" i="49"/>
  <c r="AH102" i="48"/>
  <c r="AG102" i="48"/>
  <c r="X102" i="48"/>
  <c r="Z102" i="48"/>
  <c r="AE102" i="48"/>
  <c r="Y102" i="48"/>
  <c r="AC102" i="48"/>
  <c r="R102" i="48"/>
  <c r="S102" i="48" s="1"/>
  <c r="AI102" i="48"/>
  <c r="AB102" i="48"/>
  <c r="AA102" i="48"/>
  <c r="P102" i="48"/>
  <c r="Q102" i="48" s="1"/>
  <c r="T102" i="48" s="1"/>
  <c r="AD102" i="48"/>
  <c r="AF102" i="48"/>
  <c r="AG100" i="49"/>
  <c r="Z100" i="49"/>
  <c r="AF100" i="49"/>
  <c r="AE100" i="49"/>
  <c r="X100" i="49"/>
  <c r="AB100" i="49"/>
  <c r="AD100" i="49"/>
  <c r="AA100" i="49"/>
  <c r="Y100" i="49"/>
  <c r="P100" i="49"/>
  <c r="Q100" i="49" s="1"/>
  <c r="T100" i="49" s="1"/>
  <c r="AH100" i="49"/>
  <c r="AC100" i="49"/>
  <c r="R100" i="49"/>
  <c r="S100" i="49" s="1"/>
  <c r="AI100" i="49"/>
  <c r="H35" i="51"/>
  <c r="H35" i="52" s="1"/>
  <c r="H129" i="51"/>
  <c r="H129" i="52" s="1"/>
  <c r="H140" i="51"/>
  <c r="H140" i="52" s="1"/>
  <c r="H131" i="51"/>
  <c r="H131" i="52" s="1"/>
  <c r="H86" i="51"/>
  <c r="H86" i="52" s="1"/>
  <c r="H40" i="51"/>
  <c r="H40" i="52" s="1"/>
  <c r="H87" i="51"/>
  <c r="H87" i="52" s="1"/>
  <c r="H24" i="51"/>
  <c r="H24" i="52" s="1"/>
  <c r="H108" i="51"/>
  <c r="H108" i="52" s="1"/>
  <c r="H99" i="51"/>
  <c r="H99" i="52" s="1"/>
  <c r="H36" i="51"/>
  <c r="H132" i="51"/>
  <c r="H132" i="52" s="1"/>
  <c r="H118" i="45"/>
  <c r="G137" i="34" s="1"/>
  <c r="P75" i="45"/>
  <c r="AH75" i="45"/>
  <c r="O78" i="45"/>
  <c r="Y75" i="45"/>
  <c r="AG75" i="45"/>
  <c r="AE75" i="45"/>
  <c r="AI75" i="45"/>
  <c r="AC75" i="45"/>
  <c r="X75" i="45"/>
  <c r="R75" i="45"/>
  <c r="AD75" i="45"/>
  <c r="AB75" i="45"/>
  <c r="AA75" i="45"/>
  <c r="Z75" i="45"/>
  <c r="AF75" i="45"/>
  <c r="AI83" i="45"/>
  <c r="AD83" i="45"/>
  <c r="AC83" i="45"/>
  <c r="AB83" i="45"/>
  <c r="R83" i="45"/>
  <c r="S83" i="45" s="1"/>
  <c r="AF83" i="45"/>
  <c r="Y83" i="45"/>
  <c r="AG83" i="45"/>
  <c r="AE83" i="45"/>
  <c r="P83" i="45"/>
  <c r="Q83" i="45" s="1"/>
  <c r="T83" i="45" s="1"/>
  <c r="X83" i="45"/>
  <c r="AA83" i="45"/>
  <c r="AH83" i="45"/>
  <c r="Z83" i="45"/>
  <c r="AE117" i="46"/>
  <c r="AB117" i="46"/>
  <c r="AA117" i="46"/>
  <c r="P117" i="46"/>
  <c r="Q117" i="46" s="1"/>
  <c r="T117" i="46" s="1"/>
  <c r="AH117" i="46"/>
  <c r="AC117" i="46"/>
  <c r="R117" i="46"/>
  <c r="S117" i="46" s="1"/>
  <c r="AD117" i="46"/>
  <c r="Y117" i="46"/>
  <c r="AI117" i="46"/>
  <c r="X117" i="46"/>
  <c r="Z117" i="46"/>
  <c r="AG117" i="46"/>
  <c r="AF117" i="46"/>
  <c r="AB8" i="44"/>
  <c r="R8" i="44"/>
  <c r="S8" i="44" s="1"/>
  <c r="AH8" i="44"/>
  <c r="AE8" i="44"/>
  <c r="AD8" i="44"/>
  <c r="Y8" i="44"/>
  <c r="AG8" i="44"/>
  <c r="Z8" i="44"/>
  <c r="AF8" i="44"/>
  <c r="X8" i="44"/>
  <c r="AI8" i="44"/>
  <c r="AA8" i="44"/>
  <c r="P8" i="44"/>
  <c r="Q8" i="44" s="1"/>
  <c r="T8" i="44" s="1"/>
  <c r="AC8" i="44"/>
  <c r="AC102" i="46"/>
  <c r="AE102" i="46"/>
  <c r="AB102" i="46"/>
  <c r="Z102" i="46"/>
  <c r="R102" i="46"/>
  <c r="S102" i="46" s="1"/>
  <c r="P102" i="46"/>
  <c r="Q102" i="46" s="1"/>
  <c r="T102" i="46" s="1"/>
  <c r="Y102" i="46"/>
  <c r="AF102" i="46"/>
  <c r="AA102" i="46"/>
  <c r="AG102" i="46"/>
  <c r="X102" i="46"/>
  <c r="AD102" i="46"/>
  <c r="AI102" i="46"/>
  <c r="AH102" i="46"/>
  <c r="P60" i="44"/>
  <c r="Q60" i="44" s="1"/>
  <c r="T60" i="44" s="1"/>
  <c r="AC60" i="44"/>
  <c r="X60" i="44"/>
  <c r="R60" i="44"/>
  <c r="S60" i="44" s="1"/>
  <c r="AI60" i="44"/>
  <c r="AB60" i="44"/>
  <c r="AE60" i="44"/>
  <c r="AH60" i="44"/>
  <c r="AA60" i="44"/>
  <c r="Z60" i="44"/>
  <c r="AD60" i="44"/>
  <c r="AG60" i="44"/>
  <c r="Y60" i="44"/>
  <c r="AF60" i="44"/>
  <c r="H64" i="46"/>
  <c r="O62" i="46"/>
  <c r="AE42" i="45"/>
  <c r="AD42" i="45"/>
  <c r="AC42" i="45"/>
  <c r="Z42" i="45"/>
  <c r="AF42" i="45"/>
  <c r="X42" i="45"/>
  <c r="AB42" i="45"/>
  <c r="AH42" i="45"/>
  <c r="AI42" i="45"/>
  <c r="P42" i="45"/>
  <c r="Q42" i="45" s="1"/>
  <c r="T42" i="45" s="1"/>
  <c r="R42" i="45"/>
  <c r="S42" i="45" s="1"/>
  <c r="Y42" i="45"/>
  <c r="AG42" i="45"/>
  <c r="AA42" i="45"/>
  <c r="H159" i="47"/>
  <c r="G174" i="34" s="1"/>
  <c r="P156" i="47"/>
  <c r="AI125" i="44"/>
  <c r="Y125" i="44"/>
  <c r="R125" i="44"/>
  <c r="S125" i="44" s="1"/>
  <c r="AA125" i="44"/>
  <c r="P125" i="44"/>
  <c r="Q125" i="44" s="1"/>
  <c r="T125" i="44" s="1"/>
  <c r="AH125" i="44"/>
  <c r="AF125" i="44"/>
  <c r="AG125" i="44"/>
  <c r="AE125" i="44"/>
  <c r="AB125" i="44"/>
  <c r="AD125" i="44"/>
  <c r="AC125" i="44"/>
  <c r="Z125" i="44"/>
  <c r="X125" i="44"/>
  <c r="AE40" i="45"/>
  <c r="AB40" i="45"/>
  <c r="Y40" i="45"/>
  <c r="X40" i="45"/>
  <c r="Z40" i="45"/>
  <c r="AF40" i="45"/>
  <c r="AD40" i="45"/>
  <c r="AC40" i="45"/>
  <c r="P40" i="45"/>
  <c r="Q40" i="45" s="1"/>
  <c r="T40" i="45" s="1"/>
  <c r="AI40" i="45"/>
  <c r="R40" i="45"/>
  <c r="S40" i="45" s="1"/>
  <c r="AA40" i="45"/>
  <c r="AH40" i="45"/>
  <c r="AG40" i="45"/>
  <c r="AF121" i="45"/>
  <c r="P121" i="45"/>
  <c r="Q121" i="45" s="1"/>
  <c r="T121" i="45" s="1"/>
  <c r="X121" i="45"/>
  <c r="AG121" i="45"/>
  <c r="AE121" i="45"/>
  <c r="AD121" i="45"/>
  <c r="Z121" i="45"/>
  <c r="AB121" i="45"/>
  <c r="Y121" i="45"/>
  <c r="R121" i="45"/>
  <c r="S121" i="45" s="1"/>
  <c r="AH121" i="45"/>
  <c r="AC121" i="45"/>
  <c r="AA121" i="45"/>
  <c r="AI121" i="45"/>
  <c r="AF83" i="46"/>
  <c r="Z83" i="46"/>
  <c r="AD83" i="46"/>
  <c r="R83" i="46"/>
  <c r="S83" i="46" s="1"/>
  <c r="AI83" i="46"/>
  <c r="AE83" i="46"/>
  <c r="AC83" i="46"/>
  <c r="AA83" i="46"/>
  <c r="AG83" i="46"/>
  <c r="X83" i="46"/>
  <c r="AH83" i="46"/>
  <c r="AB83" i="46"/>
  <c r="P83" i="46"/>
  <c r="Q83" i="46" s="1"/>
  <c r="T83" i="46" s="1"/>
  <c r="Y83" i="46"/>
  <c r="AH137" i="46"/>
  <c r="AI137" i="46"/>
  <c r="R137" i="46"/>
  <c r="S137" i="46" s="1"/>
  <c r="AE137" i="46"/>
  <c r="P137" i="46"/>
  <c r="Q137" i="46" s="1"/>
  <c r="T137" i="46" s="1"/>
  <c r="AD137" i="46"/>
  <c r="AC137" i="46"/>
  <c r="AB137" i="46"/>
  <c r="AA137" i="46"/>
  <c r="Z137" i="46"/>
  <c r="X137" i="46"/>
  <c r="Y137" i="46"/>
  <c r="AG137" i="46"/>
  <c r="AF137" i="46"/>
  <c r="AD12" i="44"/>
  <c r="AA12" i="44"/>
  <c r="Z12" i="44"/>
  <c r="AE12" i="44"/>
  <c r="X12" i="44"/>
  <c r="AC12" i="44"/>
  <c r="R12" i="44"/>
  <c r="S12" i="44" s="1"/>
  <c r="P12" i="44"/>
  <c r="Q12" i="44" s="1"/>
  <c r="T12" i="44" s="1"/>
  <c r="AB12" i="44"/>
  <c r="AI12" i="44"/>
  <c r="AH12" i="44"/>
  <c r="AG12" i="44"/>
  <c r="Y12" i="44"/>
  <c r="AF12" i="44"/>
  <c r="AF80" i="44"/>
  <c r="X80" i="44"/>
  <c r="AH80" i="44"/>
  <c r="P80" i="44"/>
  <c r="Q80" i="44" s="1"/>
  <c r="T80" i="44" s="1"/>
  <c r="Z80" i="44"/>
  <c r="AD80" i="44"/>
  <c r="AG80" i="44"/>
  <c r="AB80" i="44"/>
  <c r="Y80" i="44"/>
  <c r="AA80" i="44"/>
  <c r="AE80" i="44"/>
  <c r="R80" i="44"/>
  <c r="S80" i="44" s="1"/>
  <c r="AI80" i="44"/>
  <c r="AC80" i="44"/>
  <c r="O27" i="45"/>
  <c r="O31" i="45" s="1"/>
  <c r="I128" i="34" s="1"/>
  <c r="H31" i="45"/>
  <c r="G128" i="34" s="1"/>
  <c r="P130" i="45"/>
  <c r="Q130" i="45" s="1"/>
  <c r="T130" i="45" s="1"/>
  <c r="AC130" i="45"/>
  <c r="AE130" i="45"/>
  <c r="R130" i="45"/>
  <c r="S130" i="45" s="1"/>
  <c r="Z130" i="45"/>
  <c r="AB130" i="45"/>
  <c r="AI130" i="45"/>
  <c r="Y130" i="45"/>
  <c r="AA130" i="45"/>
  <c r="AH130" i="45"/>
  <c r="AF130" i="45"/>
  <c r="AD130" i="45"/>
  <c r="X130" i="45"/>
  <c r="AG130" i="45"/>
  <c r="AG81" i="46"/>
  <c r="AB81" i="46"/>
  <c r="AA81" i="46"/>
  <c r="AH81" i="46"/>
  <c r="Y81" i="46"/>
  <c r="O84" i="46"/>
  <c r="P81" i="46"/>
  <c r="AF81" i="46"/>
  <c r="AD81" i="46"/>
  <c r="AE81" i="46"/>
  <c r="Z81" i="46"/>
  <c r="AC81" i="46"/>
  <c r="X81" i="46"/>
  <c r="R81" i="46"/>
  <c r="AI81" i="46"/>
  <c r="AH76" i="47"/>
  <c r="X76" i="47"/>
  <c r="AI76" i="47"/>
  <c r="Z76" i="47"/>
  <c r="AC76" i="47"/>
  <c r="Y76" i="47"/>
  <c r="AE76" i="47"/>
  <c r="R76" i="47"/>
  <c r="S76" i="47" s="1"/>
  <c r="AB76" i="47"/>
  <c r="AA76" i="47"/>
  <c r="AG76" i="47"/>
  <c r="AD76" i="47"/>
  <c r="AF76" i="47"/>
  <c r="P76" i="47"/>
  <c r="Q76" i="47" s="1"/>
  <c r="T76" i="47" s="1"/>
  <c r="AH76" i="44"/>
  <c r="Z76" i="44"/>
  <c r="R76" i="44"/>
  <c r="S76" i="44" s="1"/>
  <c r="X76" i="44"/>
  <c r="AI76" i="44"/>
  <c r="AA76" i="44"/>
  <c r="P76" i="44"/>
  <c r="Q76" i="44" s="1"/>
  <c r="T76" i="44" s="1"/>
  <c r="AG76" i="44"/>
  <c r="AD76" i="44"/>
  <c r="AC76" i="44"/>
  <c r="Y76" i="44"/>
  <c r="AE76" i="44"/>
  <c r="AF76" i="44"/>
  <c r="AB76" i="44"/>
  <c r="AD125" i="45"/>
  <c r="AI125" i="45"/>
  <c r="AG125" i="45"/>
  <c r="AC125" i="45"/>
  <c r="Y125" i="45"/>
  <c r="AA125" i="45"/>
  <c r="P125" i="45"/>
  <c r="Q125" i="45" s="1"/>
  <c r="T125" i="45" s="1"/>
  <c r="Z125" i="45"/>
  <c r="AH125" i="45"/>
  <c r="AF125" i="45"/>
  <c r="R125" i="45"/>
  <c r="S125" i="45" s="1"/>
  <c r="X125" i="45"/>
  <c r="AE125" i="45"/>
  <c r="AB125" i="45"/>
  <c r="X110" i="46"/>
  <c r="AF110" i="46"/>
  <c r="AD110" i="46"/>
  <c r="R110" i="46"/>
  <c r="S110" i="46" s="1"/>
  <c r="AH110" i="46"/>
  <c r="AC110" i="46"/>
  <c r="Z110" i="46"/>
  <c r="AA110" i="46"/>
  <c r="P110" i="46"/>
  <c r="Q110" i="46" s="1"/>
  <c r="T110" i="46" s="1"/>
  <c r="AI110" i="46"/>
  <c r="AE110" i="46"/>
  <c r="AG110" i="46"/>
  <c r="Y110" i="46"/>
  <c r="AB110" i="46"/>
  <c r="R8" i="47"/>
  <c r="S8" i="47" s="1"/>
  <c r="Y8" i="47"/>
  <c r="AC8" i="47"/>
  <c r="AF8" i="47"/>
  <c r="P8" i="47"/>
  <c r="Q8" i="47" s="1"/>
  <c r="T8" i="47" s="1"/>
  <c r="AG8" i="47"/>
  <c r="AH8" i="47"/>
  <c r="Z8" i="47"/>
  <c r="AD8" i="47"/>
  <c r="AI8" i="47"/>
  <c r="X8" i="47"/>
  <c r="AB8" i="47"/>
  <c r="AA8" i="47"/>
  <c r="AE8" i="47"/>
  <c r="O52" i="44"/>
  <c r="H54" i="44"/>
  <c r="Z120" i="44"/>
  <c r="AG120" i="44"/>
  <c r="Y120" i="44"/>
  <c r="AA120" i="44"/>
  <c r="AD120" i="44"/>
  <c r="X120" i="44"/>
  <c r="AE120" i="44"/>
  <c r="AI120" i="44"/>
  <c r="AB120" i="44"/>
  <c r="AC120" i="44"/>
  <c r="P120" i="44"/>
  <c r="Q120" i="44" s="1"/>
  <c r="T120" i="44" s="1"/>
  <c r="AH120" i="44"/>
  <c r="AF120" i="44"/>
  <c r="R120" i="44"/>
  <c r="S120" i="44" s="1"/>
  <c r="AA117" i="45"/>
  <c r="AB117" i="45"/>
  <c r="AD117" i="45"/>
  <c r="X117" i="45"/>
  <c r="AI117" i="45"/>
  <c r="AC117" i="45"/>
  <c r="R117" i="45"/>
  <c r="S117" i="45" s="1"/>
  <c r="AH117" i="45"/>
  <c r="AE117" i="45"/>
  <c r="Z117" i="45"/>
  <c r="Y117" i="45"/>
  <c r="P117" i="45"/>
  <c r="Q117" i="45" s="1"/>
  <c r="T117" i="45" s="1"/>
  <c r="AF117" i="45"/>
  <c r="AG117" i="45"/>
  <c r="AA12" i="46"/>
  <c r="P12" i="46"/>
  <c r="Q12" i="46" s="1"/>
  <c r="T12" i="46" s="1"/>
  <c r="Y12" i="46"/>
  <c r="AH12" i="46"/>
  <c r="AC12" i="46"/>
  <c r="Z12" i="46"/>
  <c r="AG12" i="46"/>
  <c r="X12" i="46"/>
  <c r="AI12" i="46"/>
  <c r="AF12" i="46"/>
  <c r="AD12" i="46"/>
  <c r="AE12" i="46"/>
  <c r="AB12" i="46"/>
  <c r="R12" i="46"/>
  <c r="S12" i="46" s="1"/>
  <c r="AG93" i="46"/>
  <c r="AD93" i="46"/>
  <c r="Y93" i="46"/>
  <c r="AC93" i="46"/>
  <c r="AE93" i="46"/>
  <c r="Z93" i="46"/>
  <c r="AB93" i="46"/>
  <c r="AA93" i="46"/>
  <c r="AI93" i="46"/>
  <c r="R93" i="46"/>
  <c r="S93" i="46" s="1"/>
  <c r="AF93" i="46"/>
  <c r="P93" i="46"/>
  <c r="Q93" i="46" s="1"/>
  <c r="T93" i="46" s="1"/>
  <c r="AH93" i="46"/>
  <c r="X93" i="46"/>
  <c r="AE34" i="48"/>
  <c r="AD34" i="48"/>
  <c r="AB34" i="48"/>
  <c r="Y34" i="48"/>
  <c r="AF34" i="48"/>
  <c r="AC34" i="48"/>
  <c r="X34" i="48"/>
  <c r="R34" i="48"/>
  <c r="S34" i="48" s="1"/>
  <c r="AG34" i="48"/>
  <c r="AI34" i="48"/>
  <c r="AA34" i="48"/>
  <c r="P34" i="48"/>
  <c r="Q34" i="48" s="1"/>
  <c r="T34" i="48" s="1"/>
  <c r="AH34" i="48"/>
  <c r="Z34" i="48"/>
  <c r="AE140" i="44"/>
  <c r="AB140" i="44"/>
  <c r="AG140" i="44"/>
  <c r="Y140" i="44"/>
  <c r="P140" i="44"/>
  <c r="Q140" i="44" s="1"/>
  <c r="T140" i="44" s="1"/>
  <c r="AA140" i="44"/>
  <c r="AF140" i="44"/>
  <c r="AI140" i="44"/>
  <c r="X140" i="44"/>
  <c r="AH140" i="44"/>
  <c r="AD140" i="44"/>
  <c r="AC140" i="44"/>
  <c r="Z140" i="44"/>
  <c r="R140" i="44"/>
  <c r="S140" i="44" s="1"/>
  <c r="AI107" i="45"/>
  <c r="AH107" i="45"/>
  <c r="R107" i="45"/>
  <c r="S107" i="45" s="1"/>
  <c r="AG107" i="45"/>
  <c r="Z107" i="45"/>
  <c r="Y107" i="45"/>
  <c r="X107" i="45"/>
  <c r="AB107" i="45"/>
  <c r="AE107" i="45"/>
  <c r="AC107" i="45"/>
  <c r="AA107" i="45"/>
  <c r="P107" i="45"/>
  <c r="Q107" i="45" s="1"/>
  <c r="T107" i="45" s="1"/>
  <c r="AD107" i="45"/>
  <c r="AF107" i="45"/>
  <c r="AF76" i="46"/>
  <c r="AD76" i="46"/>
  <c r="R76" i="46"/>
  <c r="S76" i="46" s="1"/>
  <c r="AE76" i="46"/>
  <c r="AA76" i="46"/>
  <c r="AB76" i="46"/>
  <c r="X76" i="46"/>
  <c r="Z76" i="46"/>
  <c r="P76" i="46"/>
  <c r="Q76" i="46" s="1"/>
  <c r="T76" i="46" s="1"/>
  <c r="AC76" i="46"/>
  <c r="AI76" i="46"/>
  <c r="AH76" i="46"/>
  <c r="AG76" i="46"/>
  <c r="Y76" i="46"/>
  <c r="AD23" i="49"/>
  <c r="Y23" i="49"/>
  <c r="AC23" i="49"/>
  <c r="AG23" i="49"/>
  <c r="R23" i="49"/>
  <c r="S23" i="49" s="1"/>
  <c r="Z23" i="49"/>
  <c r="AB23" i="49"/>
  <c r="AF23" i="49"/>
  <c r="AA23" i="49"/>
  <c r="X23" i="49"/>
  <c r="AE23" i="49"/>
  <c r="AI23" i="49"/>
  <c r="P23" i="49"/>
  <c r="Q23" i="49" s="1"/>
  <c r="T23" i="49" s="1"/>
  <c r="AH23" i="49"/>
  <c r="AE130" i="44"/>
  <c r="AB130" i="44"/>
  <c r="AI130" i="44"/>
  <c r="AG130" i="44"/>
  <c r="P130" i="44"/>
  <c r="Q130" i="44" s="1"/>
  <c r="T130" i="44" s="1"/>
  <c r="Y130" i="44"/>
  <c r="AH130" i="44"/>
  <c r="AF130" i="44"/>
  <c r="X130" i="44"/>
  <c r="AC130" i="44"/>
  <c r="R130" i="44"/>
  <c r="S130" i="44" s="1"/>
  <c r="AD130" i="44"/>
  <c r="AA130" i="44"/>
  <c r="Z130" i="44"/>
  <c r="AI34" i="45"/>
  <c r="AA34" i="45"/>
  <c r="AD34" i="45"/>
  <c r="AC34" i="45"/>
  <c r="AG34" i="45"/>
  <c r="AE34" i="45"/>
  <c r="Y34" i="45"/>
  <c r="P34" i="45"/>
  <c r="Q34" i="45" s="1"/>
  <c r="T34" i="45" s="1"/>
  <c r="Z34" i="45"/>
  <c r="AB34" i="45"/>
  <c r="R34" i="45"/>
  <c r="S34" i="45" s="1"/>
  <c r="AF34" i="45"/>
  <c r="X34" i="45"/>
  <c r="AH34" i="45"/>
  <c r="AH116" i="45"/>
  <c r="Y116" i="45"/>
  <c r="R116" i="45"/>
  <c r="S116" i="45" s="1"/>
  <c r="AA116" i="45"/>
  <c r="P116" i="45"/>
  <c r="Q116" i="45" s="1"/>
  <c r="T116" i="45" s="1"/>
  <c r="AG116" i="45"/>
  <c r="AF116" i="45"/>
  <c r="AC116" i="45"/>
  <c r="X116" i="45"/>
  <c r="AB116" i="45"/>
  <c r="Z116" i="45"/>
  <c r="AE116" i="45"/>
  <c r="AD116" i="45"/>
  <c r="AI116" i="45"/>
  <c r="AE88" i="49"/>
  <c r="AD88" i="49"/>
  <c r="R88" i="49"/>
  <c r="S88" i="49" s="1"/>
  <c r="AF88" i="49"/>
  <c r="X88" i="49"/>
  <c r="AB88" i="49"/>
  <c r="AG88" i="49"/>
  <c r="AI88" i="49"/>
  <c r="P88" i="49"/>
  <c r="Q88" i="49" s="1"/>
  <c r="T88" i="49" s="1"/>
  <c r="AA88" i="49"/>
  <c r="AH88" i="49"/>
  <c r="Z88" i="49"/>
  <c r="Y88" i="49"/>
  <c r="AC88" i="49"/>
  <c r="AG100" i="47"/>
  <c r="AB100" i="47"/>
  <c r="AH100" i="47"/>
  <c r="Y100" i="47"/>
  <c r="AF100" i="47"/>
  <c r="AA100" i="47"/>
  <c r="AI100" i="47"/>
  <c r="AC100" i="47"/>
  <c r="P100" i="47"/>
  <c r="Q100" i="47" s="1"/>
  <c r="T100" i="47" s="1"/>
  <c r="Z100" i="47"/>
  <c r="R100" i="47"/>
  <c r="S100" i="47" s="1"/>
  <c r="X100" i="47"/>
  <c r="AE100" i="47"/>
  <c r="AD100" i="47"/>
  <c r="AA81" i="48"/>
  <c r="X81" i="48"/>
  <c r="O84" i="48"/>
  <c r="Z81" i="48"/>
  <c r="AD81" i="48"/>
  <c r="AI81" i="48"/>
  <c r="AC81" i="48"/>
  <c r="P81" i="48"/>
  <c r="R81" i="48"/>
  <c r="AH81" i="48"/>
  <c r="AE81" i="48"/>
  <c r="AB81" i="48"/>
  <c r="AG81" i="48"/>
  <c r="AF81" i="48"/>
  <c r="Y81" i="48"/>
  <c r="O33" i="47"/>
  <c r="H44" i="47"/>
  <c r="G159" i="34" s="1"/>
  <c r="AC107" i="47"/>
  <c r="Z107" i="47"/>
  <c r="AH107" i="47"/>
  <c r="AD107" i="47"/>
  <c r="X107" i="47"/>
  <c r="AE107" i="47"/>
  <c r="AI107" i="47"/>
  <c r="AA107" i="47"/>
  <c r="P107" i="47"/>
  <c r="Q107" i="47" s="1"/>
  <c r="T107" i="47" s="1"/>
  <c r="R107" i="47"/>
  <c r="S107" i="47" s="1"/>
  <c r="Y107" i="47"/>
  <c r="AF107" i="47"/>
  <c r="AB107" i="47"/>
  <c r="AG107" i="47"/>
  <c r="AG97" i="48"/>
  <c r="AD97" i="48"/>
  <c r="Y97" i="48"/>
  <c r="AC97" i="48"/>
  <c r="AF97" i="48"/>
  <c r="R97" i="48"/>
  <c r="S97" i="48" s="1"/>
  <c r="AE97" i="48"/>
  <c r="AH97" i="48"/>
  <c r="AB97" i="48"/>
  <c r="Z97" i="48"/>
  <c r="X97" i="48"/>
  <c r="AI97" i="48"/>
  <c r="P97" i="48"/>
  <c r="Q97" i="48" s="1"/>
  <c r="T97" i="48" s="1"/>
  <c r="AA97" i="48"/>
  <c r="O27" i="47"/>
  <c r="H31" i="47"/>
  <c r="AH112" i="47"/>
  <c r="AE112" i="47"/>
  <c r="Z112" i="47"/>
  <c r="AB112" i="47"/>
  <c r="AG112" i="47"/>
  <c r="X112" i="47"/>
  <c r="AC112" i="47"/>
  <c r="R112" i="47"/>
  <c r="S112" i="47" s="1"/>
  <c r="AF112" i="47"/>
  <c r="AI112" i="47"/>
  <c r="P112" i="47"/>
  <c r="Q112" i="47" s="1"/>
  <c r="T112" i="47" s="1"/>
  <c r="AA112" i="47"/>
  <c r="Y112" i="47"/>
  <c r="AD112" i="47"/>
  <c r="AI105" i="48"/>
  <c r="AH105" i="48"/>
  <c r="P105" i="48"/>
  <c r="Q105" i="48" s="1"/>
  <c r="T105" i="48" s="1"/>
  <c r="AE105" i="48"/>
  <c r="AD105" i="48"/>
  <c r="AA105" i="48"/>
  <c r="AG105" i="48"/>
  <c r="R105" i="48"/>
  <c r="S105" i="48" s="1"/>
  <c r="AB105" i="48"/>
  <c r="Z105" i="48"/>
  <c r="AC105" i="48"/>
  <c r="Y105" i="48"/>
  <c r="AF105" i="48"/>
  <c r="X105" i="48"/>
  <c r="AF102" i="47"/>
  <c r="AB102" i="47"/>
  <c r="R102" i="47"/>
  <c r="S102" i="47" s="1"/>
  <c r="AI102" i="47"/>
  <c r="AC102" i="47"/>
  <c r="AA102" i="47"/>
  <c r="AD102" i="47"/>
  <c r="P102" i="47"/>
  <c r="Q102" i="47" s="1"/>
  <c r="T102" i="47" s="1"/>
  <c r="AE102" i="47"/>
  <c r="Z102" i="47"/>
  <c r="AG102" i="47"/>
  <c r="Y102" i="47"/>
  <c r="AH102" i="47"/>
  <c r="X102" i="47"/>
  <c r="AF42" i="48"/>
  <c r="AD42" i="48"/>
  <c r="AG42" i="48"/>
  <c r="AI42" i="48"/>
  <c r="AA42" i="48"/>
  <c r="X42" i="48"/>
  <c r="P42" i="48"/>
  <c r="Q42" i="48" s="1"/>
  <c r="T42" i="48" s="1"/>
  <c r="AH42" i="48"/>
  <c r="AE42" i="48"/>
  <c r="Z42" i="48"/>
  <c r="Y42" i="48"/>
  <c r="AB42" i="48"/>
  <c r="R42" i="48"/>
  <c r="S42" i="48" s="1"/>
  <c r="AC42" i="48"/>
  <c r="AH94" i="48"/>
  <c r="AG94" i="48"/>
  <c r="AD94" i="48"/>
  <c r="AC94" i="48"/>
  <c r="AI94" i="48"/>
  <c r="AA94" i="48"/>
  <c r="P94" i="48"/>
  <c r="Q94" i="48" s="1"/>
  <c r="T94" i="48" s="1"/>
  <c r="AF94" i="48"/>
  <c r="X94" i="48"/>
  <c r="AB94" i="48"/>
  <c r="AE94" i="48"/>
  <c r="Z94" i="48"/>
  <c r="R94" i="48"/>
  <c r="S94" i="48" s="1"/>
  <c r="Y94" i="48"/>
  <c r="AH113" i="47"/>
  <c r="Z113" i="47"/>
  <c r="Y113" i="47"/>
  <c r="R113" i="47"/>
  <c r="AD113" i="47"/>
  <c r="AB113" i="47"/>
  <c r="AI113" i="47"/>
  <c r="AA113" i="47"/>
  <c r="P113" i="47"/>
  <c r="AG113" i="47"/>
  <c r="AF113" i="47"/>
  <c r="X113" i="47"/>
  <c r="AC113" i="47"/>
  <c r="AE113" i="47"/>
  <c r="O115" i="47"/>
  <c r="O118" i="47" s="1"/>
  <c r="I167" i="34" s="1"/>
  <c r="AG56" i="49"/>
  <c r="AB56" i="49"/>
  <c r="AI56" i="49"/>
  <c r="AA56" i="49"/>
  <c r="P56" i="49"/>
  <c r="Q56" i="49" s="1"/>
  <c r="T56" i="49" s="1"/>
  <c r="AD56" i="49"/>
  <c r="Z56" i="49"/>
  <c r="AE56" i="49"/>
  <c r="AC56" i="49"/>
  <c r="R56" i="49"/>
  <c r="S56" i="49" s="1"/>
  <c r="AH56" i="49"/>
  <c r="AF56" i="49"/>
  <c r="X56" i="49"/>
  <c r="Y56" i="49"/>
  <c r="AH89" i="47"/>
  <c r="X89" i="47"/>
  <c r="Z89" i="47"/>
  <c r="P89" i="47"/>
  <c r="Q89" i="47" s="1"/>
  <c r="T89" i="47" s="1"/>
  <c r="AG89" i="47"/>
  <c r="AE89" i="47"/>
  <c r="Y89" i="47"/>
  <c r="AB89" i="47"/>
  <c r="AD89" i="47"/>
  <c r="AF89" i="47"/>
  <c r="AA89" i="47"/>
  <c r="R89" i="47"/>
  <c r="S89" i="47" s="1"/>
  <c r="AC89" i="47"/>
  <c r="AI89" i="47"/>
  <c r="AE30" i="48"/>
  <c r="Z30" i="48"/>
  <c r="P30" i="48"/>
  <c r="Q30" i="48" s="1"/>
  <c r="T30" i="48" s="1"/>
  <c r="AF30" i="48"/>
  <c r="AB30" i="48"/>
  <c r="X30" i="48"/>
  <c r="AD30" i="48"/>
  <c r="AC30" i="48"/>
  <c r="AH30" i="48"/>
  <c r="R30" i="48"/>
  <c r="S30" i="48" s="1"/>
  <c r="AI30" i="48"/>
  <c r="AG30" i="48"/>
  <c r="Y30" i="48"/>
  <c r="AA30" i="48"/>
  <c r="R100" i="48"/>
  <c r="S100" i="48" s="1"/>
  <c r="Y100" i="48"/>
  <c r="AB100" i="48"/>
  <c r="AE100" i="48"/>
  <c r="AI100" i="48"/>
  <c r="AA100" i="48"/>
  <c r="AD100" i="48"/>
  <c r="P100" i="48"/>
  <c r="Q100" i="48" s="1"/>
  <c r="T100" i="48" s="1"/>
  <c r="AC100" i="48"/>
  <c r="AH100" i="48"/>
  <c r="Z100" i="48"/>
  <c r="AG100" i="48"/>
  <c r="AF100" i="48"/>
  <c r="X100" i="48"/>
  <c r="AG97" i="49"/>
  <c r="AA97" i="49"/>
  <c r="Y97" i="49"/>
  <c r="R97" i="49"/>
  <c r="S97" i="49" s="1"/>
  <c r="AE97" i="49"/>
  <c r="AB97" i="49"/>
  <c r="AH97" i="49"/>
  <c r="Z97" i="49"/>
  <c r="AI97" i="49"/>
  <c r="AD97" i="49"/>
  <c r="AC97" i="49"/>
  <c r="X97" i="49"/>
  <c r="P97" i="49"/>
  <c r="Q97" i="49" s="1"/>
  <c r="T97" i="49" s="1"/>
  <c r="AF97" i="49"/>
  <c r="O92" i="48"/>
  <c r="H103" i="48"/>
  <c r="G226" i="34" s="1"/>
  <c r="AB21" i="49"/>
  <c r="P21" i="49"/>
  <c r="Q21" i="49" s="1"/>
  <c r="T21" i="49" s="1"/>
  <c r="AH21" i="49"/>
  <c r="AC21" i="49"/>
  <c r="Z21" i="49"/>
  <c r="R21" i="49"/>
  <c r="S21" i="49" s="1"/>
  <c r="AG21" i="49"/>
  <c r="Y21" i="49"/>
  <c r="AA21" i="49"/>
  <c r="AI21" i="49"/>
  <c r="X21" i="49"/>
  <c r="AF21" i="49"/>
  <c r="AE21" i="49"/>
  <c r="AD21" i="49"/>
  <c r="AC89" i="48"/>
  <c r="X89" i="48"/>
  <c r="R89" i="48"/>
  <c r="S89" i="48" s="1"/>
  <c r="AF89" i="48"/>
  <c r="AB89" i="48"/>
  <c r="AH89" i="48"/>
  <c r="Z89" i="48"/>
  <c r="AG89" i="48"/>
  <c r="Y89" i="48"/>
  <c r="AD89" i="48"/>
  <c r="AI89" i="48"/>
  <c r="AE89" i="48"/>
  <c r="AA89" i="48"/>
  <c r="P89" i="48"/>
  <c r="Q89" i="48" s="1"/>
  <c r="T89" i="48" s="1"/>
  <c r="P112" i="49"/>
  <c r="Q112" i="49" s="1"/>
  <c r="T112" i="49" s="1"/>
  <c r="AE112" i="49"/>
  <c r="Y112" i="49"/>
  <c r="AD112" i="49"/>
  <c r="X112" i="49"/>
  <c r="AC112" i="49"/>
  <c r="AG112" i="49"/>
  <c r="AB112" i="49"/>
  <c r="AH112" i="49"/>
  <c r="AA112" i="49"/>
  <c r="AF112" i="49"/>
  <c r="Z112" i="49"/>
  <c r="R112" i="49"/>
  <c r="S112" i="49" s="1"/>
  <c r="AI112" i="49"/>
  <c r="AE110" i="48"/>
  <c r="P110" i="48"/>
  <c r="Q110" i="48" s="1"/>
  <c r="T110" i="48" s="1"/>
  <c r="AC110" i="48"/>
  <c r="AH110" i="48"/>
  <c r="AB110" i="48"/>
  <c r="Z110" i="48"/>
  <c r="R110" i="48"/>
  <c r="S110" i="48" s="1"/>
  <c r="AG110" i="48"/>
  <c r="Y110" i="48"/>
  <c r="AI110" i="48"/>
  <c r="AA110" i="48"/>
  <c r="AF110" i="48"/>
  <c r="X110" i="48"/>
  <c r="AD110" i="48"/>
  <c r="AD22" i="49"/>
  <c r="AA22" i="49"/>
  <c r="P22" i="49"/>
  <c r="Q22" i="49" s="1"/>
  <c r="T22" i="49" s="1"/>
  <c r="AH22" i="49"/>
  <c r="Z22" i="49"/>
  <c r="R22" i="49"/>
  <c r="S22" i="49" s="1"/>
  <c r="Y22" i="49"/>
  <c r="AB22" i="49"/>
  <c r="AI22" i="49"/>
  <c r="AE22" i="49"/>
  <c r="AG22" i="49"/>
  <c r="AF22" i="49"/>
  <c r="X22" i="49"/>
  <c r="AC22" i="49"/>
  <c r="AC89" i="49"/>
  <c r="AF89" i="49"/>
  <c r="R89" i="49"/>
  <c r="S89" i="49" s="1"/>
  <c r="AE89" i="49"/>
  <c r="AB89" i="49"/>
  <c r="AA89" i="49"/>
  <c r="AH89" i="49"/>
  <c r="X89" i="49"/>
  <c r="Z89" i="49"/>
  <c r="Y89" i="49"/>
  <c r="AI89" i="49"/>
  <c r="P89" i="49"/>
  <c r="Q89" i="49" s="1"/>
  <c r="T89" i="49" s="1"/>
  <c r="AG89" i="49"/>
  <c r="AD89" i="49"/>
  <c r="Z96" i="48"/>
  <c r="R96" i="48"/>
  <c r="S96" i="48" s="1"/>
  <c r="AG96" i="48"/>
  <c r="Y96" i="48"/>
  <c r="AB96" i="48"/>
  <c r="AE96" i="48"/>
  <c r="AI96" i="48"/>
  <c r="AF96" i="48"/>
  <c r="X96" i="48"/>
  <c r="AA96" i="48"/>
  <c r="P96" i="48"/>
  <c r="Q96" i="48" s="1"/>
  <c r="T96" i="48" s="1"/>
  <c r="AH96" i="48"/>
  <c r="AD96" i="48"/>
  <c r="AC96" i="48"/>
  <c r="H54" i="49"/>
  <c r="O52" i="49"/>
  <c r="AI113" i="49"/>
  <c r="AB113" i="49"/>
  <c r="Z113" i="49"/>
  <c r="P113" i="49"/>
  <c r="R113" i="49"/>
  <c r="AG113" i="49"/>
  <c r="O115" i="49"/>
  <c r="O118" i="49" s="1"/>
  <c r="I257" i="34" s="1"/>
  <c r="Y113" i="49"/>
  <c r="AH113" i="49"/>
  <c r="AF113" i="49"/>
  <c r="AE113" i="49"/>
  <c r="X113" i="49"/>
  <c r="AD113" i="49"/>
  <c r="AC113" i="49"/>
  <c r="AA113" i="49"/>
  <c r="Z97" i="44"/>
  <c r="AB97" i="44"/>
  <c r="AE97" i="44"/>
  <c r="AC97" i="44"/>
  <c r="AI97" i="44"/>
  <c r="R97" i="44"/>
  <c r="S97" i="44" s="1"/>
  <c r="AA97" i="44"/>
  <c r="AD97" i="44"/>
  <c r="P97" i="44"/>
  <c r="Q97" i="44" s="1"/>
  <c r="T97" i="44" s="1"/>
  <c r="Y97" i="44"/>
  <c r="AF97" i="44"/>
  <c r="AG97" i="44"/>
  <c r="AH97" i="44"/>
  <c r="X97" i="44"/>
  <c r="H54" i="48"/>
  <c r="O52" i="48"/>
  <c r="AE82" i="44"/>
  <c r="AF82" i="44"/>
  <c r="AB82" i="44"/>
  <c r="X82" i="44"/>
  <c r="AH82" i="44"/>
  <c r="Z82" i="44"/>
  <c r="AD82" i="44"/>
  <c r="AG82" i="44"/>
  <c r="AC82" i="44"/>
  <c r="Y82" i="44"/>
  <c r="R82" i="44"/>
  <c r="S82" i="44" s="1"/>
  <c r="AI82" i="44"/>
  <c r="AA82" i="44"/>
  <c r="P82" i="44"/>
  <c r="Q82" i="44" s="1"/>
  <c r="T82" i="44" s="1"/>
  <c r="H54" i="46"/>
  <c r="O52" i="46"/>
  <c r="AC101" i="45"/>
  <c r="AA101" i="45"/>
  <c r="R101" i="45"/>
  <c r="S101" i="45" s="1"/>
  <c r="AI101" i="45"/>
  <c r="AE101" i="45"/>
  <c r="AB101" i="45"/>
  <c r="P101" i="45"/>
  <c r="Q101" i="45" s="1"/>
  <c r="T101" i="45" s="1"/>
  <c r="AH101" i="45"/>
  <c r="AD101" i="45"/>
  <c r="Z101" i="45"/>
  <c r="AG101" i="45"/>
  <c r="Y101" i="45"/>
  <c r="AF101" i="45"/>
  <c r="X101" i="45"/>
  <c r="O65" i="46"/>
  <c r="H67" i="46"/>
  <c r="AI8" i="45"/>
  <c r="AH8" i="45"/>
  <c r="AB8" i="45"/>
  <c r="AA8" i="45"/>
  <c r="Z8" i="45"/>
  <c r="X8" i="45"/>
  <c r="AD8" i="45"/>
  <c r="P8" i="45"/>
  <c r="Q8" i="45" s="1"/>
  <c r="T8" i="45" s="1"/>
  <c r="AE8" i="45"/>
  <c r="R8" i="45"/>
  <c r="S8" i="45" s="1"/>
  <c r="Y8" i="45"/>
  <c r="AC8" i="45"/>
  <c r="AG8" i="45"/>
  <c r="AF8" i="45"/>
  <c r="AE37" i="48"/>
  <c r="AC37" i="48"/>
  <c r="Z37" i="48"/>
  <c r="X37" i="48"/>
  <c r="AF37" i="48"/>
  <c r="AD37" i="48"/>
  <c r="AB37" i="48"/>
  <c r="AI37" i="48"/>
  <c r="AA37" i="48"/>
  <c r="P37" i="48"/>
  <c r="Q37" i="48" s="1"/>
  <c r="T37" i="48" s="1"/>
  <c r="AH37" i="48"/>
  <c r="R37" i="48"/>
  <c r="S37" i="48" s="1"/>
  <c r="AG37" i="48"/>
  <c r="Y37" i="48"/>
  <c r="AI47" i="47"/>
  <c r="AF47" i="47"/>
  <c r="AB47" i="47"/>
  <c r="P47" i="47"/>
  <c r="Q47" i="47" s="1"/>
  <c r="T47" i="47" s="1"/>
  <c r="AC47" i="47"/>
  <c r="AH47" i="47"/>
  <c r="Z47" i="47"/>
  <c r="X47" i="47"/>
  <c r="AG47" i="47"/>
  <c r="Y47" i="47"/>
  <c r="AE47" i="47"/>
  <c r="AD47" i="47"/>
  <c r="R47" i="47"/>
  <c r="S47" i="47" s="1"/>
  <c r="AA47" i="47"/>
  <c r="AE8" i="48"/>
  <c r="AD8" i="48"/>
  <c r="AB8" i="48"/>
  <c r="AA8" i="48"/>
  <c r="P8" i="48"/>
  <c r="Q8" i="48" s="1"/>
  <c r="T8" i="48" s="1"/>
  <c r="AH8" i="48"/>
  <c r="Z8" i="48"/>
  <c r="AF8" i="48"/>
  <c r="AG8" i="48"/>
  <c r="AC8" i="48"/>
  <c r="Y8" i="48"/>
  <c r="R8" i="48"/>
  <c r="S8" i="48" s="1"/>
  <c r="X8" i="48"/>
  <c r="AI8" i="48"/>
  <c r="AF123" i="46"/>
  <c r="AI123" i="46"/>
  <c r="X123" i="46"/>
  <c r="P123" i="46"/>
  <c r="Q123" i="46" s="1"/>
  <c r="T123" i="46" s="1"/>
  <c r="Z123" i="46"/>
  <c r="AA123" i="46"/>
  <c r="Y123" i="46"/>
  <c r="AG123" i="46"/>
  <c r="AE123" i="46"/>
  <c r="AC123" i="46"/>
  <c r="AH123" i="46"/>
  <c r="AB123" i="46"/>
  <c r="AD123" i="46"/>
  <c r="R123" i="46"/>
  <c r="S123" i="46" s="1"/>
  <c r="AB15" i="47"/>
  <c r="AE15" i="47"/>
  <c r="AG15" i="47"/>
  <c r="AI15" i="47"/>
  <c r="AA15" i="47"/>
  <c r="P15" i="47"/>
  <c r="Q15" i="47" s="1"/>
  <c r="T15" i="47" s="1"/>
  <c r="R15" i="47"/>
  <c r="S15" i="47" s="1"/>
  <c r="AH15" i="47"/>
  <c r="Y15" i="47"/>
  <c r="AF15" i="47"/>
  <c r="X15" i="47"/>
  <c r="Z15" i="47"/>
  <c r="AC15" i="47"/>
  <c r="AD15" i="47"/>
  <c r="AD133" i="46"/>
  <c r="X133" i="46"/>
  <c r="R133" i="46"/>
  <c r="S133" i="46" s="1"/>
  <c r="AG133" i="46"/>
  <c r="AF133" i="46"/>
  <c r="Y133" i="46"/>
  <c r="Z133" i="46"/>
  <c r="AE133" i="46"/>
  <c r="AB133" i="46"/>
  <c r="AC133" i="46"/>
  <c r="AA133" i="46"/>
  <c r="P133" i="46"/>
  <c r="Q133" i="46" s="1"/>
  <c r="T133" i="46" s="1"/>
  <c r="AH133" i="46"/>
  <c r="AI133" i="46"/>
  <c r="AI21" i="46"/>
  <c r="AF21" i="46"/>
  <c r="AE21" i="46"/>
  <c r="AD21" i="46"/>
  <c r="AC21" i="46"/>
  <c r="AB21" i="46"/>
  <c r="X21" i="46"/>
  <c r="R21" i="46"/>
  <c r="S21" i="46" s="1"/>
  <c r="P21" i="46"/>
  <c r="Q21" i="46" s="1"/>
  <c r="T21" i="46" s="1"/>
  <c r="AG21" i="46"/>
  <c r="Z21" i="46"/>
  <c r="AH21" i="46"/>
  <c r="AA21" i="46"/>
  <c r="Y21" i="46"/>
  <c r="H57" i="48"/>
  <c r="O55" i="48"/>
  <c r="AF96" i="49"/>
  <c r="P96" i="49"/>
  <c r="Q96" i="49" s="1"/>
  <c r="T96" i="49" s="1"/>
  <c r="X96" i="49"/>
  <c r="AD96" i="49"/>
  <c r="AB96" i="49"/>
  <c r="AC96" i="49"/>
  <c r="AA96" i="49"/>
  <c r="R96" i="49"/>
  <c r="S96" i="49" s="1"/>
  <c r="AE96" i="49"/>
  <c r="AI96" i="49"/>
  <c r="AH96" i="49"/>
  <c r="Z96" i="49"/>
  <c r="Y96" i="49"/>
  <c r="AG96" i="49"/>
  <c r="AD24" i="48"/>
  <c r="AB24" i="48"/>
  <c r="Y24" i="48"/>
  <c r="AE24" i="48"/>
  <c r="AH24" i="48"/>
  <c r="Z24" i="48"/>
  <c r="AF24" i="48"/>
  <c r="AC24" i="48"/>
  <c r="X24" i="48"/>
  <c r="R24" i="48"/>
  <c r="S24" i="48" s="1"/>
  <c r="AG24" i="48"/>
  <c r="AI24" i="48"/>
  <c r="AA24" i="48"/>
  <c r="P24" i="48"/>
  <c r="Q24" i="48" s="1"/>
  <c r="T24" i="48" s="1"/>
  <c r="O27" i="48"/>
  <c r="H31" i="48"/>
  <c r="G218" i="34" s="1"/>
  <c r="O65" i="47"/>
  <c r="H67" i="47"/>
  <c r="O65" i="49"/>
  <c r="H67" i="49"/>
  <c r="AG120" i="49"/>
  <c r="Y120" i="49"/>
  <c r="AE120" i="49"/>
  <c r="X120" i="49"/>
  <c r="AC120" i="49"/>
  <c r="AI120" i="49"/>
  <c r="R120" i="49"/>
  <c r="S120" i="49" s="1"/>
  <c r="AF120" i="49"/>
  <c r="Z120" i="49"/>
  <c r="P120" i="49"/>
  <c r="Q120" i="49" s="1"/>
  <c r="T120" i="49" s="1"/>
  <c r="AH120" i="49"/>
  <c r="AB120" i="49"/>
  <c r="AA120" i="49"/>
  <c r="AD120" i="49"/>
  <c r="P99" i="49"/>
  <c r="Q99" i="49" s="1"/>
  <c r="T99" i="49" s="1"/>
  <c r="AI99" i="49"/>
  <c r="AE99" i="49"/>
  <c r="AB99" i="49"/>
  <c r="AA99" i="49"/>
  <c r="R99" i="49"/>
  <c r="S99" i="49" s="1"/>
  <c r="Y99" i="49"/>
  <c r="AF99" i="49"/>
  <c r="X99" i="49"/>
  <c r="AD99" i="49"/>
  <c r="AH99" i="49"/>
  <c r="AG99" i="49"/>
  <c r="AC99" i="49"/>
  <c r="Z99" i="49"/>
  <c r="AI140" i="49"/>
  <c r="Z140" i="49"/>
  <c r="AA140" i="49"/>
  <c r="X140" i="49"/>
  <c r="P140" i="49"/>
  <c r="Q140" i="49" s="1"/>
  <c r="T140" i="49" s="1"/>
  <c r="AG140" i="49"/>
  <c r="AC140" i="49"/>
  <c r="AH140" i="49"/>
  <c r="AE140" i="49"/>
  <c r="AD140" i="49"/>
  <c r="R140" i="49"/>
  <c r="S140" i="49" s="1"/>
  <c r="AB140" i="49"/>
  <c r="Y140" i="49"/>
  <c r="AF140" i="49"/>
  <c r="H20" i="51"/>
  <c r="H20" i="52" s="1"/>
  <c r="H95" i="51"/>
  <c r="H95" i="52" s="1"/>
  <c r="H96" i="51"/>
  <c r="H96" i="52" s="1"/>
  <c r="H114" i="51"/>
  <c r="H114" i="52" s="1"/>
  <c r="H97" i="51"/>
  <c r="H97" i="52" s="1"/>
  <c r="H85" i="51"/>
  <c r="H85" i="52" s="1"/>
  <c r="H110" i="52"/>
  <c r="H94" i="51"/>
  <c r="H94" i="52" s="1"/>
  <c r="H150" i="51"/>
  <c r="H28" i="51"/>
  <c r="H28" i="52" s="1"/>
  <c r="AG96" i="46"/>
  <c r="AE96" i="46"/>
  <c r="AI96" i="46"/>
  <c r="R96" i="46"/>
  <c r="S96" i="46" s="1"/>
  <c r="AF96" i="46"/>
  <c r="AB96" i="46"/>
  <c r="AD96" i="46"/>
  <c r="AA96" i="46"/>
  <c r="Z96" i="46"/>
  <c r="AC96" i="46"/>
  <c r="Y96" i="46"/>
  <c r="AH96" i="46"/>
  <c r="X96" i="46"/>
  <c r="P96" i="46"/>
  <c r="Q96" i="46" s="1"/>
  <c r="T96" i="46" s="1"/>
  <c r="AH132" i="46"/>
  <c r="AB132" i="46"/>
  <c r="AA132" i="46"/>
  <c r="R132" i="46"/>
  <c r="S132" i="46" s="1"/>
  <c r="AI132" i="46"/>
  <c r="P132" i="46"/>
  <c r="Q132" i="46" s="1"/>
  <c r="T132" i="46" s="1"/>
  <c r="AE132" i="46"/>
  <c r="AD132" i="46"/>
  <c r="AC132" i="46"/>
  <c r="AF132" i="46"/>
  <c r="AG132" i="46"/>
  <c r="Z132" i="46"/>
  <c r="Y132" i="46"/>
  <c r="X132" i="46"/>
  <c r="AE100" i="46"/>
  <c r="AI100" i="46"/>
  <c r="R100" i="46"/>
  <c r="S100" i="46" s="1"/>
  <c r="AF100" i="46"/>
  <c r="AB100" i="46"/>
  <c r="AG100" i="46"/>
  <c r="Z100" i="46"/>
  <c r="AC100" i="46"/>
  <c r="AH100" i="46"/>
  <c r="Y100" i="46"/>
  <c r="P100" i="46"/>
  <c r="Q100" i="46" s="1"/>
  <c r="T100" i="46" s="1"/>
  <c r="X100" i="46"/>
  <c r="AA100" i="46"/>
  <c r="AD100" i="46"/>
  <c r="H17" i="47"/>
  <c r="G156" i="34" s="1"/>
  <c r="O7" i="47"/>
  <c r="AC15" i="44"/>
  <c r="R15" i="44"/>
  <c r="S15" i="44" s="1"/>
  <c r="P15" i="44"/>
  <c r="Q15" i="44" s="1"/>
  <c r="T15" i="44" s="1"/>
  <c r="Y15" i="44"/>
  <c r="AF15" i="44"/>
  <c r="X15" i="44"/>
  <c r="AE15" i="44"/>
  <c r="AG15" i="44"/>
  <c r="Z15" i="44"/>
  <c r="AH15" i="44"/>
  <c r="AD15" i="44"/>
  <c r="AB15" i="44"/>
  <c r="AI15" i="44"/>
  <c r="AA15" i="44"/>
  <c r="AH122" i="46"/>
  <c r="X122" i="46"/>
  <c r="AG122" i="46"/>
  <c r="Y122" i="46"/>
  <c r="AA122" i="46"/>
  <c r="P122" i="46"/>
  <c r="Q122" i="46" s="1"/>
  <c r="T122" i="46" s="1"/>
  <c r="Z122" i="46"/>
  <c r="AD122" i="46"/>
  <c r="AC122" i="46"/>
  <c r="AF122" i="46"/>
  <c r="AI122" i="46"/>
  <c r="R122" i="46"/>
  <c r="S122" i="46" s="1"/>
  <c r="AE122" i="46"/>
  <c r="AB122" i="46"/>
  <c r="AD87" i="44"/>
  <c r="P87" i="44"/>
  <c r="Q87" i="44" s="1"/>
  <c r="T87" i="44" s="1"/>
  <c r="Z87" i="44"/>
  <c r="AG87" i="44"/>
  <c r="Y87" i="44"/>
  <c r="AF87" i="44"/>
  <c r="AC87" i="44"/>
  <c r="X87" i="44"/>
  <c r="R87" i="44"/>
  <c r="S87" i="44" s="1"/>
  <c r="AB87" i="44"/>
  <c r="AA87" i="44"/>
  <c r="AH87" i="44"/>
  <c r="AI87" i="44"/>
  <c r="AE87" i="44"/>
  <c r="O92" i="46"/>
  <c r="H103" i="46"/>
  <c r="G196" i="34" s="1"/>
  <c r="O65" i="45"/>
  <c r="H67" i="45"/>
  <c r="H44" i="44"/>
  <c r="G99" i="34" s="1"/>
  <c r="O33" i="44"/>
  <c r="AF133" i="44"/>
  <c r="AB133" i="44"/>
  <c r="Y133" i="44"/>
  <c r="AH133" i="44"/>
  <c r="X133" i="44"/>
  <c r="Z133" i="44"/>
  <c r="AE133" i="44"/>
  <c r="AC133" i="44"/>
  <c r="AD133" i="44"/>
  <c r="AG133" i="44"/>
  <c r="P133" i="44"/>
  <c r="Q133" i="44" s="1"/>
  <c r="T133" i="44" s="1"/>
  <c r="AA133" i="44"/>
  <c r="AI133" i="44"/>
  <c r="R133" i="44"/>
  <c r="S133" i="44" s="1"/>
  <c r="R49" i="45"/>
  <c r="S49" i="45" s="1"/>
  <c r="AD49" i="45"/>
  <c r="AC49" i="45"/>
  <c r="AI49" i="45"/>
  <c r="AG49" i="45"/>
  <c r="AA49" i="45"/>
  <c r="Y49" i="45"/>
  <c r="P49" i="45"/>
  <c r="Q49" i="45" s="1"/>
  <c r="T49" i="45" s="1"/>
  <c r="AH49" i="45"/>
  <c r="AF49" i="45"/>
  <c r="AB49" i="45"/>
  <c r="Z49" i="45"/>
  <c r="X49" i="45"/>
  <c r="AE49" i="45"/>
  <c r="AD124" i="45"/>
  <c r="AF124" i="45"/>
  <c r="AC124" i="45"/>
  <c r="P124" i="45"/>
  <c r="Q124" i="45" s="1"/>
  <c r="T124" i="45" s="1"/>
  <c r="R124" i="45"/>
  <c r="S124" i="45" s="1"/>
  <c r="AE124" i="45"/>
  <c r="AH124" i="45"/>
  <c r="AB124" i="45"/>
  <c r="Z124" i="45"/>
  <c r="AI124" i="45"/>
  <c r="X124" i="45"/>
  <c r="AG124" i="45"/>
  <c r="AA124" i="45"/>
  <c r="Y124" i="45"/>
  <c r="Y88" i="46"/>
  <c r="AA88" i="46"/>
  <c r="X88" i="46"/>
  <c r="P88" i="46"/>
  <c r="Q88" i="46" s="1"/>
  <c r="T88" i="46" s="1"/>
  <c r="AI88" i="46"/>
  <c r="AG88" i="46"/>
  <c r="AB88" i="46"/>
  <c r="R88" i="46"/>
  <c r="S88" i="46" s="1"/>
  <c r="AH88" i="46"/>
  <c r="AC88" i="46"/>
  <c r="Z88" i="46"/>
  <c r="AE88" i="46"/>
  <c r="AF88" i="46"/>
  <c r="AD88" i="46"/>
  <c r="H159" i="46"/>
  <c r="G204" i="34" s="1"/>
  <c r="P156" i="46"/>
  <c r="AF16" i="44"/>
  <c r="AC16" i="44"/>
  <c r="Z16" i="44"/>
  <c r="AG16" i="44"/>
  <c r="AE16" i="44"/>
  <c r="AD16" i="44"/>
  <c r="AI16" i="44"/>
  <c r="Y16" i="44"/>
  <c r="AA16" i="44"/>
  <c r="AB16" i="44"/>
  <c r="P16" i="44"/>
  <c r="Q16" i="44" s="1"/>
  <c r="T16" i="44" s="1"/>
  <c r="R16" i="44"/>
  <c r="S16" i="44" s="1"/>
  <c r="AH16" i="44"/>
  <c r="X16" i="44"/>
  <c r="AG98" i="44"/>
  <c r="AF98" i="44"/>
  <c r="AD98" i="44"/>
  <c r="AE98" i="44"/>
  <c r="AC98" i="44"/>
  <c r="P98" i="44"/>
  <c r="Q98" i="44" s="1"/>
  <c r="T98" i="44" s="1"/>
  <c r="R98" i="44"/>
  <c r="S98" i="44" s="1"/>
  <c r="AB98" i="44"/>
  <c r="AI98" i="44"/>
  <c r="AA98" i="44"/>
  <c r="Z98" i="44"/>
  <c r="Y98" i="44"/>
  <c r="X98" i="44"/>
  <c r="AH98" i="44"/>
  <c r="AE52" i="45"/>
  <c r="AD52" i="45"/>
  <c r="AA52" i="45"/>
  <c r="X52" i="45"/>
  <c r="Y52" i="45"/>
  <c r="AF52" i="45"/>
  <c r="AC52" i="45"/>
  <c r="R52" i="45"/>
  <c r="AH52" i="45"/>
  <c r="AB52" i="45"/>
  <c r="P52" i="45"/>
  <c r="AI52" i="45"/>
  <c r="AG52" i="45"/>
  <c r="Z52" i="45"/>
  <c r="AG135" i="45"/>
  <c r="AE135" i="45"/>
  <c r="AF135" i="45"/>
  <c r="AD135" i="45"/>
  <c r="Z135" i="45"/>
  <c r="AI135" i="45"/>
  <c r="Y135" i="45"/>
  <c r="AA135" i="45"/>
  <c r="X135" i="45"/>
  <c r="P135" i="45"/>
  <c r="Q135" i="45" s="1"/>
  <c r="T135" i="45" s="1"/>
  <c r="AH135" i="45"/>
  <c r="R135" i="45"/>
  <c r="S135" i="45" s="1"/>
  <c r="AC135" i="45"/>
  <c r="AB135" i="45"/>
  <c r="AH86" i="46"/>
  <c r="Z86" i="46"/>
  <c r="R86" i="46"/>
  <c r="S86" i="46" s="1"/>
  <c r="AI86" i="46"/>
  <c r="AA86" i="46"/>
  <c r="AC86" i="46"/>
  <c r="Y86" i="46"/>
  <c r="X86" i="46"/>
  <c r="AE86" i="46"/>
  <c r="AG86" i="46"/>
  <c r="AF86" i="46"/>
  <c r="P86" i="46"/>
  <c r="Q86" i="46" s="1"/>
  <c r="T86" i="46" s="1"/>
  <c r="AD86" i="46"/>
  <c r="AB86" i="46"/>
  <c r="AG86" i="44"/>
  <c r="Y86" i="44"/>
  <c r="R86" i="44"/>
  <c r="S86" i="44" s="1"/>
  <c r="AC86" i="44"/>
  <c r="AB86" i="44"/>
  <c r="Z86" i="44"/>
  <c r="AF86" i="44"/>
  <c r="X86" i="44"/>
  <c r="AE86" i="44"/>
  <c r="AI86" i="44"/>
  <c r="AD86" i="44"/>
  <c r="AA86" i="44"/>
  <c r="P86" i="44"/>
  <c r="Q86" i="44" s="1"/>
  <c r="T86" i="44" s="1"/>
  <c r="AH86" i="44"/>
  <c r="AD28" i="45"/>
  <c r="Z28" i="45"/>
  <c r="AI28" i="45"/>
  <c r="AF28" i="45"/>
  <c r="P28" i="45"/>
  <c r="Q28" i="45" s="1"/>
  <c r="T28" i="45" s="1"/>
  <c r="AG28" i="45"/>
  <c r="AC28" i="45"/>
  <c r="AE28" i="45"/>
  <c r="R28" i="45"/>
  <c r="S28" i="45" s="1"/>
  <c r="Y28" i="45"/>
  <c r="AB28" i="45"/>
  <c r="X28" i="45"/>
  <c r="AH28" i="45"/>
  <c r="AA28" i="45"/>
  <c r="AF10" i="46"/>
  <c r="X10" i="46"/>
  <c r="AA10" i="46"/>
  <c r="AB10" i="46"/>
  <c r="AI10" i="46"/>
  <c r="P10" i="46"/>
  <c r="Q10" i="46" s="1"/>
  <c r="T10" i="46" s="1"/>
  <c r="AD10" i="46"/>
  <c r="Z10" i="46"/>
  <c r="AH10" i="46"/>
  <c r="AG10" i="46"/>
  <c r="Y10" i="46"/>
  <c r="AE10" i="46"/>
  <c r="R10" i="46"/>
  <c r="S10" i="46" s="1"/>
  <c r="AC10" i="46"/>
  <c r="Y113" i="46"/>
  <c r="AI113" i="46"/>
  <c r="AG113" i="46"/>
  <c r="AC113" i="46"/>
  <c r="Z113" i="46"/>
  <c r="X113" i="46"/>
  <c r="AH113" i="46"/>
  <c r="AE113" i="46"/>
  <c r="R113" i="46"/>
  <c r="P113" i="46"/>
  <c r="AF113" i="46"/>
  <c r="AD113" i="46"/>
  <c r="AA113" i="46"/>
  <c r="O115" i="46"/>
  <c r="O118" i="46" s="1"/>
  <c r="I197" i="34" s="1"/>
  <c r="AB113" i="46"/>
  <c r="AH21" i="47"/>
  <c r="AE21" i="47"/>
  <c r="AC21" i="47"/>
  <c r="AB21" i="47"/>
  <c r="P21" i="47"/>
  <c r="Q21" i="47" s="1"/>
  <c r="T21" i="47" s="1"/>
  <c r="AI21" i="47"/>
  <c r="AF21" i="47"/>
  <c r="AA21" i="47"/>
  <c r="R21" i="47"/>
  <c r="S21" i="47" s="1"/>
  <c r="X21" i="47"/>
  <c r="AD21" i="47"/>
  <c r="Z21" i="47"/>
  <c r="Y21" i="47"/>
  <c r="AG21" i="47"/>
  <c r="Y58" i="44"/>
  <c r="X58" i="44"/>
  <c r="R58" i="44"/>
  <c r="S58" i="44" s="1"/>
  <c r="AG58" i="44"/>
  <c r="AC58" i="44"/>
  <c r="AF58" i="44"/>
  <c r="P58" i="44"/>
  <c r="Q58" i="44" s="1"/>
  <c r="T58" i="44" s="1"/>
  <c r="AH58" i="44"/>
  <c r="Z58" i="44"/>
  <c r="AE58" i="44"/>
  <c r="AD58" i="44"/>
  <c r="AA58" i="44"/>
  <c r="AB58" i="44"/>
  <c r="AI58" i="44"/>
  <c r="AI29" i="45"/>
  <c r="X29" i="45"/>
  <c r="AD29" i="45"/>
  <c r="Z29" i="45"/>
  <c r="AE29" i="45"/>
  <c r="AC29" i="45"/>
  <c r="AH29" i="45"/>
  <c r="Y29" i="45"/>
  <c r="AB29" i="45"/>
  <c r="AG29" i="45"/>
  <c r="R29" i="45"/>
  <c r="S29" i="45" s="1"/>
  <c r="AF29" i="45"/>
  <c r="AA29" i="45"/>
  <c r="P29" i="45"/>
  <c r="Q29" i="45" s="1"/>
  <c r="T29" i="45" s="1"/>
  <c r="AG120" i="45"/>
  <c r="X120" i="45"/>
  <c r="AE120" i="45"/>
  <c r="AB120" i="45"/>
  <c r="AC120" i="45"/>
  <c r="R120" i="45"/>
  <c r="S120" i="45" s="1"/>
  <c r="AA120" i="45"/>
  <c r="Z120" i="45"/>
  <c r="AI120" i="45"/>
  <c r="AF120" i="45"/>
  <c r="P120" i="45"/>
  <c r="Q120" i="45" s="1"/>
  <c r="T120" i="45" s="1"/>
  <c r="AD120" i="45"/>
  <c r="Y120" i="45"/>
  <c r="AH120" i="45"/>
  <c r="H25" i="46"/>
  <c r="G187" i="34" s="1"/>
  <c r="O19" i="46"/>
  <c r="Y116" i="46"/>
  <c r="AC116" i="46"/>
  <c r="X116" i="46"/>
  <c r="AE116" i="46"/>
  <c r="AD116" i="46"/>
  <c r="AI116" i="46"/>
  <c r="AF116" i="46"/>
  <c r="AH116" i="46"/>
  <c r="AG116" i="46"/>
  <c r="AB116" i="46"/>
  <c r="AA116" i="46"/>
  <c r="P116" i="46"/>
  <c r="Q116" i="46" s="1"/>
  <c r="T116" i="46" s="1"/>
  <c r="Z116" i="46"/>
  <c r="R116" i="46"/>
  <c r="S116" i="46" s="1"/>
  <c r="O65" i="48"/>
  <c r="H67" i="48"/>
  <c r="AH95" i="44"/>
  <c r="AG95" i="44"/>
  <c r="Y95" i="44"/>
  <c r="AE95" i="44"/>
  <c r="AC95" i="44"/>
  <c r="R95" i="44"/>
  <c r="S95" i="44" s="1"/>
  <c r="AB95" i="44"/>
  <c r="AD95" i="44"/>
  <c r="AI95" i="44"/>
  <c r="AA95" i="44"/>
  <c r="AF95" i="44"/>
  <c r="P95" i="44"/>
  <c r="Q95" i="44" s="1"/>
  <c r="T95" i="44" s="1"/>
  <c r="X95" i="44"/>
  <c r="Z95" i="44"/>
  <c r="R10" i="45"/>
  <c r="S10" i="45" s="1"/>
  <c r="AE10" i="45"/>
  <c r="AD10" i="45"/>
  <c r="AC10" i="45"/>
  <c r="Y10" i="45"/>
  <c r="AH10" i="45"/>
  <c r="AB10" i="45"/>
  <c r="Z10" i="45"/>
  <c r="AG10" i="45"/>
  <c r="AF10" i="45"/>
  <c r="AI10" i="45"/>
  <c r="X10" i="45"/>
  <c r="AA10" i="45"/>
  <c r="P10" i="45"/>
  <c r="Q10" i="45" s="1"/>
  <c r="T10" i="45" s="1"/>
  <c r="AB113" i="45"/>
  <c r="Y113" i="45"/>
  <c r="AI113" i="45"/>
  <c r="AH113" i="45"/>
  <c r="AA113" i="45"/>
  <c r="AG113" i="45"/>
  <c r="P113" i="45"/>
  <c r="AE113" i="45"/>
  <c r="X113" i="45"/>
  <c r="AD113" i="45"/>
  <c r="Z113" i="45"/>
  <c r="AC113" i="45"/>
  <c r="AF113" i="45"/>
  <c r="R113" i="45"/>
  <c r="O115" i="45"/>
  <c r="O118" i="45" s="1"/>
  <c r="I137" i="34" s="1"/>
  <c r="R95" i="46"/>
  <c r="S95" i="46" s="1"/>
  <c r="AE95" i="46"/>
  <c r="AA95" i="46"/>
  <c r="AB95" i="46"/>
  <c r="P95" i="46"/>
  <c r="Q95" i="46" s="1"/>
  <c r="T95" i="46" s="1"/>
  <c r="Y95" i="46"/>
  <c r="AF95" i="46"/>
  <c r="X95" i="46"/>
  <c r="AD95" i="46"/>
  <c r="AI95" i="46"/>
  <c r="AG95" i="46"/>
  <c r="AH95" i="46"/>
  <c r="AC95" i="46"/>
  <c r="Z95" i="46"/>
  <c r="AG35" i="44"/>
  <c r="AC35" i="44"/>
  <c r="AB35" i="44"/>
  <c r="Y35" i="44"/>
  <c r="R35" i="44"/>
  <c r="S35" i="44" s="1"/>
  <c r="X35" i="44"/>
  <c r="AE35" i="44"/>
  <c r="AI35" i="44"/>
  <c r="AD35" i="44"/>
  <c r="AA35" i="44"/>
  <c r="P35" i="44"/>
  <c r="Q35" i="44" s="1"/>
  <c r="T35" i="44" s="1"/>
  <c r="Z35" i="44"/>
  <c r="AF35" i="44"/>
  <c r="AH35" i="44"/>
  <c r="R132" i="44"/>
  <c r="S132" i="44" s="1"/>
  <c r="AE132" i="44"/>
  <c r="AB132" i="44"/>
  <c r="AD132" i="44"/>
  <c r="AG132" i="44"/>
  <c r="AA132" i="44"/>
  <c r="Y132" i="44"/>
  <c r="Z132" i="44"/>
  <c r="AI132" i="44"/>
  <c r="P132" i="44"/>
  <c r="Q132" i="44" s="1"/>
  <c r="T132" i="44" s="1"/>
  <c r="AH132" i="44"/>
  <c r="X132" i="44"/>
  <c r="AC132" i="44"/>
  <c r="AF132" i="44"/>
  <c r="AE41" i="45"/>
  <c r="AG41" i="45"/>
  <c r="AB41" i="45"/>
  <c r="Y41" i="45"/>
  <c r="AA41" i="45"/>
  <c r="AF41" i="45"/>
  <c r="Z41" i="45"/>
  <c r="AD41" i="45"/>
  <c r="P41" i="45"/>
  <c r="Q41" i="45" s="1"/>
  <c r="T41" i="45" s="1"/>
  <c r="X41" i="45"/>
  <c r="AC41" i="45"/>
  <c r="R41" i="45"/>
  <c r="S41" i="45" s="1"/>
  <c r="AI41" i="45"/>
  <c r="AH41" i="45"/>
  <c r="AE123" i="45"/>
  <c r="X123" i="45"/>
  <c r="AH123" i="45"/>
  <c r="AG123" i="45"/>
  <c r="AB123" i="45"/>
  <c r="R123" i="45"/>
  <c r="S123" i="45" s="1"/>
  <c r="AI123" i="45"/>
  <c r="AC123" i="45"/>
  <c r="AD123" i="45"/>
  <c r="AF123" i="45"/>
  <c r="Y123" i="45"/>
  <c r="Z123" i="45"/>
  <c r="AA123" i="45"/>
  <c r="P123" i="45"/>
  <c r="Q123" i="45" s="1"/>
  <c r="T123" i="45" s="1"/>
  <c r="AD41" i="46"/>
  <c r="AA41" i="46"/>
  <c r="Y41" i="46"/>
  <c r="X41" i="46"/>
  <c r="R41" i="46"/>
  <c r="S41" i="46" s="1"/>
  <c r="AH41" i="46"/>
  <c r="P41" i="46"/>
  <c r="Q41" i="46" s="1"/>
  <c r="T41" i="46" s="1"/>
  <c r="AG41" i="46"/>
  <c r="Z41" i="46"/>
  <c r="AF41" i="46"/>
  <c r="AB41" i="46"/>
  <c r="AC41" i="46"/>
  <c r="AE41" i="46"/>
  <c r="AI41" i="46"/>
  <c r="X24" i="47"/>
  <c r="AC24" i="47"/>
  <c r="P24" i="47"/>
  <c r="Q24" i="47" s="1"/>
  <c r="T24" i="47" s="1"/>
  <c r="R24" i="47"/>
  <c r="S24" i="47" s="1"/>
  <c r="AH24" i="47"/>
  <c r="AF24" i="47"/>
  <c r="Z24" i="47"/>
  <c r="AG24" i="47"/>
  <c r="AI24" i="47"/>
  <c r="AA24" i="47"/>
  <c r="AE24" i="47"/>
  <c r="Y24" i="47"/>
  <c r="AD24" i="47"/>
  <c r="AB24" i="47"/>
  <c r="AG106" i="49"/>
  <c r="Y106" i="49"/>
  <c r="AF106" i="49"/>
  <c r="AI106" i="49"/>
  <c r="X106" i="49"/>
  <c r="AB106" i="49"/>
  <c r="P106" i="49"/>
  <c r="Q106" i="49" s="1"/>
  <c r="T106" i="49" s="1"/>
  <c r="R106" i="49"/>
  <c r="S106" i="49" s="1"/>
  <c r="AH106" i="49"/>
  <c r="Z106" i="49"/>
  <c r="AE106" i="49"/>
  <c r="AD106" i="49"/>
  <c r="AC106" i="49"/>
  <c r="AA106" i="49"/>
  <c r="AF108" i="47"/>
  <c r="AE108" i="47"/>
  <c r="AB108" i="47"/>
  <c r="X108" i="47"/>
  <c r="P108" i="47"/>
  <c r="Q108" i="47" s="1"/>
  <c r="T108" i="47" s="1"/>
  <c r="AH108" i="47"/>
  <c r="AD108" i="47"/>
  <c r="AC108" i="47"/>
  <c r="R108" i="47"/>
  <c r="S108" i="47" s="1"/>
  <c r="AI108" i="47"/>
  <c r="Z108" i="47"/>
  <c r="AA108" i="47"/>
  <c r="AG108" i="47"/>
  <c r="Y108" i="47"/>
  <c r="Z88" i="48"/>
  <c r="P88" i="48"/>
  <c r="Q88" i="48" s="1"/>
  <c r="T88" i="48" s="1"/>
  <c r="AD88" i="48"/>
  <c r="AI88" i="48"/>
  <c r="AC88" i="48"/>
  <c r="AA88" i="48"/>
  <c r="X88" i="48"/>
  <c r="AE88" i="48"/>
  <c r="AH88" i="48"/>
  <c r="AG88" i="48"/>
  <c r="Y88" i="48"/>
  <c r="AF88" i="48"/>
  <c r="AB88" i="48"/>
  <c r="R88" i="48"/>
  <c r="S88" i="48" s="1"/>
  <c r="AH48" i="47"/>
  <c r="AA48" i="47"/>
  <c r="P48" i="47"/>
  <c r="Q48" i="47" s="1"/>
  <c r="T48" i="47" s="1"/>
  <c r="AI48" i="47"/>
  <c r="AE48" i="47"/>
  <c r="AD48" i="47"/>
  <c r="AB48" i="47"/>
  <c r="R48" i="47"/>
  <c r="S48" i="47" s="1"/>
  <c r="AC48" i="47"/>
  <c r="X48" i="47"/>
  <c r="Y48" i="47"/>
  <c r="AG48" i="47"/>
  <c r="AF48" i="47"/>
  <c r="Z48" i="47"/>
  <c r="AC110" i="47"/>
  <c r="P110" i="47"/>
  <c r="Q110" i="47" s="1"/>
  <c r="T110" i="47" s="1"/>
  <c r="R110" i="47"/>
  <c r="S110" i="47" s="1"/>
  <c r="AI110" i="47"/>
  <c r="AH110" i="47"/>
  <c r="AA110" i="47"/>
  <c r="Z110" i="47"/>
  <c r="X110" i="47"/>
  <c r="AG110" i="47"/>
  <c r="AB110" i="47"/>
  <c r="AF110" i="47"/>
  <c r="AE110" i="47"/>
  <c r="AD110" i="47"/>
  <c r="Y110" i="47"/>
  <c r="AF116" i="48"/>
  <c r="AD116" i="48"/>
  <c r="AC116" i="48"/>
  <c r="X116" i="48"/>
  <c r="R116" i="48"/>
  <c r="S116" i="48" s="1"/>
  <c r="AH116" i="48"/>
  <c r="Z116" i="48"/>
  <c r="AG116" i="48"/>
  <c r="Y116" i="48"/>
  <c r="AB116" i="48"/>
  <c r="AE116" i="48"/>
  <c r="AI116" i="48"/>
  <c r="AA116" i="48"/>
  <c r="P116" i="48"/>
  <c r="Q116" i="48" s="1"/>
  <c r="T116" i="48" s="1"/>
  <c r="AD28" i="47"/>
  <c r="AH28" i="47"/>
  <c r="R28" i="47"/>
  <c r="S28" i="47" s="1"/>
  <c r="AA28" i="47"/>
  <c r="Y28" i="47"/>
  <c r="AF28" i="47"/>
  <c r="Z28" i="47"/>
  <c r="X28" i="47"/>
  <c r="AE28" i="47"/>
  <c r="AG28" i="47"/>
  <c r="AB28" i="47"/>
  <c r="AI28" i="47"/>
  <c r="P28" i="47"/>
  <c r="Q28" i="47" s="1"/>
  <c r="T28" i="47" s="1"/>
  <c r="AC28" i="47"/>
  <c r="AF123" i="47"/>
  <c r="Z123" i="47"/>
  <c r="X123" i="47"/>
  <c r="AE123" i="47"/>
  <c r="Y123" i="47"/>
  <c r="AD123" i="47"/>
  <c r="AB123" i="47"/>
  <c r="AC123" i="47"/>
  <c r="AH123" i="47"/>
  <c r="AI123" i="47"/>
  <c r="R123" i="47"/>
  <c r="S123" i="47" s="1"/>
  <c r="AA123" i="47"/>
  <c r="P123" i="47"/>
  <c r="Q123" i="47" s="1"/>
  <c r="T123" i="47" s="1"/>
  <c r="AG123" i="47"/>
  <c r="AI114" i="48"/>
  <c r="X114" i="48"/>
  <c r="AA114" i="48"/>
  <c r="AD114" i="48"/>
  <c r="AH114" i="48"/>
  <c r="AC114" i="48"/>
  <c r="Z114" i="48"/>
  <c r="AB114" i="48"/>
  <c r="Y114" i="48"/>
  <c r="AF114" i="48"/>
  <c r="AE114" i="48"/>
  <c r="R114" i="48"/>
  <c r="S114" i="48" s="1"/>
  <c r="AG114" i="48"/>
  <c r="P114" i="48"/>
  <c r="Q114" i="48" s="1"/>
  <c r="T114" i="48" s="1"/>
  <c r="AH111" i="47"/>
  <c r="AD111" i="47"/>
  <c r="AC111" i="47"/>
  <c r="R111" i="47"/>
  <c r="S111" i="47" s="1"/>
  <c r="X111" i="47"/>
  <c r="AE111" i="47"/>
  <c r="AB111" i="47"/>
  <c r="Z111" i="47"/>
  <c r="AG111" i="47"/>
  <c r="Y111" i="47"/>
  <c r="AI111" i="47"/>
  <c r="P111" i="47"/>
  <c r="Q111" i="47" s="1"/>
  <c r="T111" i="47" s="1"/>
  <c r="AF111" i="47"/>
  <c r="AA111" i="47"/>
  <c r="AI47" i="48"/>
  <c r="AA47" i="48"/>
  <c r="AF47" i="48"/>
  <c r="P47" i="48"/>
  <c r="Q47" i="48" s="1"/>
  <c r="T47" i="48" s="1"/>
  <c r="X47" i="48"/>
  <c r="AE47" i="48"/>
  <c r="AD47" i="48"/>
  <c r="Z47" i="48"/>
  <c r="Y47" i="48"/>
  <c r="AH47" i="48"/>
  <c r="AG47" i="48"/>
  <c r="AC47" i="48"/>
  <c r="R47" i="48"/>
  <c r="S47" i="48" s="1"/>
  <c r="AB47" i="48"/>
  <c r="AI121" i="48"/>
  <c r="AH121" i="48"/>
  <c r="R121" i="48"/>
  <c r="S121" i="48" s="1"/>
  <c r="P121" i="48"/>
  <c r="Q121" i="48" s="1"/>
  <c r="T121" i="48" s="1"/>
  <c r="X121" i="48"/>
  <c r="AE121" i="48"/>
  <c r="AD121" i="48"/>
  <c r="AB121" i="48"/>
  <c r="AG121" i="48"/>
  <c r="Z121" i="48"/>
  <c r="AF121" i="48"/>
  <c r="Y121" i="48"/>
  <c r="AA121" i="48"/>
  <c r="AC121" i="48"/>
  <c r="AI117" i="47"/>
  <c r="AE117" i="47"/>
  <c r="AD117" i="47"/>
  <c r="AA117" i="47"/>
  <c r="P117" i="47"/>
  <c r="Q117" i="47" s="1"/>
  <c r="T117" i="47" s="1"/>
  <c r="AF117" i="47"/>
  <c r="X117" i="47"/>
  <c r="Y117" i="47"/>
  <c r="AC117" i="47"/>
  <c r="R117" i="47"/>
  <c r="S117" i="47" s="1"/>
  <c r="AB117" i="47"/>
  <c r="AH117" i="47"/>
  <c r="AG117" i="47"/>
  <c r="Z117" i="47"/>
  <c r="AH48" i="48"/>
  <c r="AC48" i="48"/>
  <c r="AB48" i="48"/>
  <c r="Z48" i="48"/>
  <c r="R48" i="48"/>
  <c r="S48" i="48" s="1"/>
  <c r="AF48" i="48"/>
  <c r="X48" i="48"/>
  <c r="AE48" i="48"/>
  <c r="AI48" i="48"/>
  <c r="AD48" i="48"/>
  <c r="AA48" i="48"/>
  <c r="P48" i="48"/>
  <c r="Q48" i="48" s="1"/>
  <c r="T48" i="48" s="1"/>
  <c r="AG48" i="48"/>
  <c r="Y48" i="48"/>
  <c r="H64" i="49"/>
  <c r="O63" i="49"/>
  <c r="O64" i="49" s="1"/>
  <c r="AI95" i="47"/>
  <c r="AD95" i="47"/>
  <c r="AB95" i="47"/>
  <c r="Z95" i="47"/>
  <c r="Y95" i="47"/>
  <c r="AA95" i="47"/>
  <c r="AF95" i="47"/>
  <c r="X95" i="47"/>
  <c r="P95" i="47"/>
  <c r="Q95" i="47" s="1"/>
  <c r="T95" i="47" s="1"/>
  <c r="AG95" i="47"/>
  <c r="R95" i="47"/>
  <c r="S95" i="47" s="1"/>
  <c r="AC95" i="47"/>
  <c r="AH95" i="47"/>
  <c r="AE95" i="47"/>
  <c r="AC53" i="48"/>
  <c r="AB53" i="48"/>
  <c r="Z53" i="48"/>
  <c r="AG53" i="48"/>
  <c r="Y53" i="48"/>
  <c r="AF53" i="48"/>
  <c r="X53" i="48"/>
  <c r="AI53" i="48"/>
  <c r="AE53" i="48"/>
  <c r="R53" i="48"/>
  <c r="S53" i="48" s="1"/>
  <c r="AA53" i="48"/>
  <c r="P53" i="48"/>
  <c r="Q53" i="48" s="1"/>
  <c r="T53" i="48" s="1"/>
  <c r="AH53" i="48"/>
  <c r="AD53" i="48"/>
  <c r="AG107" i="48"/>
  <c r="AE107" i="48"/>
  <c r="AD107" i="48"/>
  <c r="Y107" i="48"/>
  <c r="P107" i="48"/>
  <c r="Q107" i="48" s="1"/>
  <c r="T107" i="48" s="1"/>
  <c r="AH107" i="48"/>
  <c r="AC107" i="48"/>
  <c r="AF107" i="48"/>
  <c r="R107" i="48"/>
  <c r="S107" i="48" s="1"/>
  <c r="X107" i="48"/>
  <c r="AB107" i="48"/>
  <c r="AI107" i="48"/>
  <c r="AA107" i="48"/>
  <c r="Z107" i="48"/>
  <c r="AE101" i="49"/>
  <c r="AA101" i="49"/>
  <c r="P101" i="49"/>
  <c r="Q101" i="49" s="1"/>
  <c r="T101" i="49" s="1"/>
  <c r="AH101" i="49"/>
  <c r="AD101" i="49"/>
  <c r="Z101" i="49"/>
  <c r="AF101" i="49"/>
  <c r="R101" i="49"/>
  <c r="S101" i="49" s="1"/>
  <c r="X101" i="49"/>
  <c r="AG101" i="49"/>
  <c r="AC101" i="49"/>
  <c r="AB101" i="49"/>
  <c r="AI101" i="49"/>
  <c r="Y101" i="49"/>
  <c r="AH98" i="48"/>
  <c r="AG98" i="48"/>
  <c r="AE98" i="48"/>
  <c r="Y98" i="48"/>
  <c r="AD98" i="48"/>
  <c r="R98" i="48"/>
  <c r="S98" i="48" s="1"/>
  <c r="AI98" i="48"/>
  <c r="AF98" i="48"/>
  <c r="X98" i="48"/>
  <c r="AC98" i="48"/>
  <c r="AA98" i="48"/>
  <c r="P98" i="48"/>
  <c r="Q98" i="48" s="1"/>
  <c r="T98" i="48" s="1"/>
  <c r="AB98" i="48"/>
  <c r="Z98" i="48"/>
  <c r="AD101" i="48"/>
  <c r="Y101" i="48"/>
  <c r="AC101" i="48"/>
  <c r="AF101" i="48"/>
  <c r="R101" i="48"/>
  <c r="S101" i="48" s="1"/>
  <c r="AE101" i="48"/>
  <c r="AB101" i="48"/>
  <c r="Z101" i="48"/>
  <c r="AI101" i="48"/>
  <c r="X101" i="48"/>
  <c r="AA101" i="48"/>
  <c r="AH101" i="48"/>
  <c r="P101" i="48"/>
  <c r="Q101" i="48" s="1"/>
  <c r="T101" i="48" s="1"/>
  <c r="AG101" i="48"/>
  <c r="AH93" i="48"/>
  <c r="R93" i="48"/>
  <c r="S93" i="48" s="1"/>
  <c r="AE93" i="48"/>
  <c r="AB93" i="48"/>
  <c r="Z93" i="48"/>
  <c r="AI93" i="48"/>
  <c r="X93" i="48"/>
  <c r="AA93" i="48"/>
  <c r="P93" i="48"/>
  <c r="Q93" i="48" s="1"/>
  <c r="T93" i="48" s="1"/>
  <c r="AC93" i="48"/>
  <c r="AG93" i="48"/>
  <c r="Y93" i="48"/>
  <c r="AF93" i="48"/>
  <c r="AD93" i="48"/>
  <c r="AI34" i="49"/>
  <c r="R34" i="49"/>
  <c r="S34" i="49" s="1"/>
  <c r="AF34" i="49"/>
  <c r="AE34" i="49"/>
  <c r="AD34" i="49"/>
  <c r="AC34" i="49"/>
  <c r="AB34" i="49"/>
  <c r="X34" i="49"/>
  <c r="Z34" i="49"/>
  <c r="AG34" i="49"/>
  <c r="AH34" i="49"/>
  <c r="Y34" i="49"/>
  <c r="P34" i="49"/>
  <c r="Q34" i="49" s="1"/>
  <c r="T34" i="49" s="1"/>
  <c r="AA34" i="49"/>
  <c r="AG116" i="49"/>
  <c r="Y116" i="49"/>
  <c r="AB116" i="49"/>
  <c r="AF116" i="49"/>
  <c r="AI116" i="49"/>
  <c r="X116" i="49"/>
  <c r="P116" i="49"/>
  <c r="Q116" i="49" s="1"/>
  <c r="T116" i="49" s="1"/>
  <c r="AD116" i="49"/>
  <c r="AE116" i="49"/>
  <c r="AC116" i="49"/>
  <c r="R116" i="49"/>
  <c r="S116" i="49" s="1"/>
  <c r="AA116" i="49"/>
  <c r="AH116" i="49"/>
  <c r="Z116" i="49"/>
  <c r="Y120" i="48"/>
  <c r="AB120" i="48"/>
  <c r="AH120" i="48"/>
  <c r="P120" i="48"/>
  <c r="Q120" i="48" s="1"/>
  <c r="T120" i="48" s="1"/>
  <c r="AI120" i="48"/>
  <c r="AE120" i="48"/>
  <c r="AG120" i="48"/>
  <c r="AD120" i="48"/>
  <c r="AC120" i="48"/>
  <c r="R120" i="48"/>
  <c r="S120" i="48" s="1"/>
  <c r="Z120" i="48"/>
  <c r="AF120" i="48"/>
  <c r="AA120" i="48"/>
  <c r="X120" i="48"/>
  <c r="AD35" i="49"/>
  <c r="AF35" i="49"/>
  <c r="AE35" i="49"/>
  <c r="X35" i="49"/>
  <c r="AI35" i="49"/>
  <c r="Z35" i="49"/>
  <c r="Y35" i="49"/>
  <c r="R35" i="49"/>
  <c r="S35" i="49" s="1"/>
  <c r="AH35" i="49"/>
  <c r="AC35" i="49"/>
  <c r="AG35" i="49"/>
  <c r="AB35" i="49"/>
  <c r="P35" i="49"/>
  <c r="Q35" i="49" s="1"/>
  <c r="T35" i="49" s="1"/>
  <c r="AA35" i="49"/>
  <c r="X108" i="49"/>
  <c r="AC108" i="49"/>
  <c r="Z108" i="49"/>
  <c r="R108" i="49"/>
  <c r="S108" i="49" s="1"/>
  <c r="Y108" i="49"/>
  <c r="AB108" i="49"/>
  <c r="AI108" i="49"/>
  <c r="P108" i="49"/>
  <c r="Q108" i="49" s="1"/>
  <c r="T108" i="49" s="1"/>
  <c r="AE108" i="49"/>
  <c r="AD108" i="49"/>
  <c r="AF108" i="49"/>
  <c r="AA108" i="49"/>
  <c r="AH108" i="49"/>
  <c r="AG108" i="49"/>
  <c r="AH113" i="48"/>
  <c r="AC113" i="48"/>
  <c r="AA113" i="48"/>
  <c r="Z113" i="48"/>
  <c r="R113" i="48"/>
  <c r="P113" i="48"/>
  <c r="AI113" i="48"/>
  <c r="AF113" i="48"/>
  <c r="X113" i="48"/>
  <c r="AD113" i="48"/>
  <c r="AB113" i="48"/>
  <c r="AE113" i="48"/>
  <c r="O115" i="48"/>
  <c r="O118" i="48" s="1"/>
  <c r="I227" i="34" s="1"/>
  <c r="Y113" i="48"/>
  <c r="Y115" i="48" s="1"/>
  <c r="AG113" i="48"/>
  <c r="AG115" i="48" s="1"/>
  <c r="AH58" i="49"/>
  <c r="AC58" i="49"/>
  <c r="AB58" i="49"/>
  <c r="AA58" i="49"/>
  <c r="R58" i="49"/>
  <c r="S58" i="49" s="1"/>
  <c r="AI58" i="49"/>
  <c r="AD58" i="49"/>
  <c r="P58" i="49"/>
  <c r="Q58" i="49" s="1"/>
  <c r="T58" i="49" s="1"/>
  <c r="AE58" i="49"/>
  <c r="Y58" i="49"/>
  <c r="AG58" i="49"/>
  <c r="X58" i="49"/>
  <c r="Z58" i="49"/>
  <c r="AF58" i="49"/>
  <c r="AB117" i="49"/>
  <c r="AE117" i="49"/>
  <c r="AI117" i="49"/>
  <c r="Y117" i="49"/>
  <c r="AA117" i="49"/>
  <c r="X117" i="49"/>
  <c r="P117" i="49"/>
  <c r="Q117" i="49" s="1"/>
  <c r="T117" i="49" s="1"/>
  <c r="AH117" i="49"/>
  <c r="AC117" i="49"/>
  <c r="R117" i="49"/>
  <c r="S117" i="49" s="1"/>
  <c r="Z117" i="49"/>
  <c r="AG117" i="49"/>
  <c r="AD117" i="49"/>
  <c r="AF117" i="49"/>
  <c r="G268" i="34"/>
  <c r="P164" i="49"/>
  <c r="H92" i="52"/>
  <c r="AG34" i="46"/>
  <c r="AB34" i="46"/>
  <c r="Y34" i="46"/>
  <c r="AI34" i="46"/>
  <c r="X34" i="46"/>
  <c r="AA34" i="46"/>
  <c r="AC34" i="46"/>
  <c r="AH34" i="46"/>
  <c r="AD34" i="46"/>
  <c r="AF34" i="46"/>
  <c r="AE34" i="46"/>
  <c r="R34" i="46"/>
  <c r="S34" i="46" s="1"/>
  <c r="P34" i="46"/>
  <c r="Q34" i="46" s="1"/>
  <c r="T34" i="46" s="1"/>
  <c r="Z34" i="46"/>
  <c r="AI16" i="46"/>
  <c r="AF16" i="46"/>
  <c r="AE16" i="46"/>
  <c r="AD16" i="46"/>
  <c r="AC16" i="46"/>
  <c r="AB16" i="46"/>
  <c r="X16" i="46"/>
  <c r="R16" i="46"/>
  <c r="S16" i="46" s="1"/>
  <c r="AG16" i="46"/>
  <c r="AH16" i="46"/>
  <c r="P16" i="46"/>
  <c r="Q16" i="46" s="1"/>
  <c r="T16" i="46" s="1"/>
  <c r="Z16" i="46"/>
  <c r="AA16" i="46"/>
  <c r="Y16" i="46"/>
  <c r="AI24" i="49"/>
  <c r="AD24" i="49"/>
  <c r="AC24" i="49"/>
  <c r="AB24" i="49"/>
  <c r="X24" i="49"/>
  <c r="R24" i="49"/>
  <c r="S24" i="49" s="1"/>
  <c r="AF24" i="49"/>
  <c r="AE24" i="49"/>
  <c r="AG24" i="49"/>
  <c r="P24" i="49"/>
  <c r="Q24" i="49" s="1"/>
  <c r="T24" i="49" s="1"/>
  <c r="AA24" i="49"/>
  <c r="Z24" i="49"/>
  <c r="Y24" i="49"/>
  <c r="AH24" i="49"/>
  <c r="AB21" i="48"/>
  <c r="R21" i="48"/>
  <c r="S21" i="48" s="1"/>
  <c r="P21" i="48"/>
  <c r="Q21" i="48" s="1"/>
  <c r="T21" i="48" s="1"/>
  <c r="AI21" i="48"/>
  <c r="AF21" i="48"/>
  <c r="AD21" i="48"/>
  <c r="AC21" i="48"/>
  <c r="AA21" i="48"/>
  <c r="X21" i="48"/>
  <c r="AH21" i="48"/>
  <c r="Y21" i="48"/>
  <c r="AE21" i="48"/>
  <c r="Z21" i="48"/>
  <c r="AG21" i="48"/>
  <c r="Y85" i="47"/>
  <c r="AF85" i="47"/>
  <c r="AD85" i="47"/>
  <c r="R85" i="47"/>
  <c r="S85" i="47" s="1"/>
  <c r="AC85" i="47"/>
  <c r="AE85" i="47"/>
  <c r="P85" i="47"/>
  <c r="Q85" i="47" s="1"/>
  <c r="T85" i="47" s="1"/>
  <c r="X85" i="47"/>
  <c r="AA85" i="47"/>
  <c r="AI85" i="47"/>
  <c r="AH85" i="47"/>
  <c r="Z85" i="47"/>
  <c r="AG85" i="47"/>
  <c r="AB85" i="47"/>
  <c r="AD30" i="49"/>
  <c r="AF30" i="49"/>
  <c r="AE30" i="49"/>
  <c r="X30" i="49"/>
  <c r="Z30" i="49"/>
  <c r="R30" i="49"/>
  <c r="S30" i="49" s="1"/>
  <c r="Y30" i="49"/>
  <c r="AH30" i="49"/>
  <c r="AC30" i="49"/>
  <c r="AG30" i="49"/>
  <c r="P30" i="49"/>
  <c r="Q30" i="49" s="1"/>
  <c r="T30" i="49" s="1"/>
  <c r="AB30" i="49"/>
  <c r="AI30" i="49"/>
  <c r="AA30" i="49"/>
  <c r="H165" i="51"/>
  <c r="AH47" i="46"/>
  <c r="P47" i="46"/>
  <c r="Q47" i="46" s="1"/>
  <c r="T47" i="46" s="1"/>
  <c r="AD47" i="46"/>
  <c r="AB47" i="46"/>
  <c r="AE47" i="46"/>
  <c r="Y47" i="46"/>
  <c r="Z47" i="46"/>
  <c r="X47" i="46"/>
  <c r="R47" i="46"/>
  <c r="S47" i="46" s="1"/>
  <c r="AA47" i="46"/>
  <c r="AC47" i="46"/>
  <c r="AI47" i="46"/>
  <c r="AG47" i="46"/>
  <c r="AF47" i="46"/>
  <c r="AG58" i="46"/>
  <c r="AE58" i="46"/>
  <c r="AD58" i="46"/>
  <c r="AC58" i="46"/>
  <c r="AF58" i="46"/>
  <c r="Y58" i="46"/>
  <c r="AB58" i="46"/>
  <c r="AI58" i="46"/>
  <c r="P58" i="46"/>
  <c r="Q58" i="46" s="1"/>
  <c r="T58" i="46" s="1"/>
  <c r="R58" i="46"/>
  <c r="S58" i="46" s="1"/>
  <c r="AA58" i="46"/>
  <c r="AH58" i="46"/>
  <c r="X58" i="46"/>
  <c r="Z58" i="46"/>
  <c r="AA106" i="45"/>
  <c r="P106" i="45"/>
  <c r="Q106" i="45" s="1"/>
  <c r="T106" i="45" s="1"/>
  <c r="Z106" i="45"/>
  <c r="AI106" i="45"/>
  <c r="Y106" i="45"/>
  <c r="AE106" i="45"/>
  <c r="X106" i="45"/>
  <c r="AD106" i="45"/>
  <c r="AB106" i="45"/>
  <c r="AG106" i="45"/>
  <c r="AC106" i="45"/>
  <c r="AF106" i="45"/>
  <c r="R106" i="45"/>
  <c r="S106" i="45" s="1"/>
  <c r="AH106" i="45"/>
  <c r="AC89" i="46"/>
  <c r="X89" i="46"/>
  <c r="AD89" i="46"/>
  <c r="AF89" i="46"/>
  <c r="AB89" i="46"/>
  <c r="P89" i="46"/>
  <c r="Q89" i="46" s="1"/>
  <c r="T89" i="46" s="1"/>
  <c r="AE89" i="46"/>
  <c r="R89" i="46"/>
  <c r="S89" i="46" s="1"/>
  <c r="AG89" i="46"/>
  <c r="Y89" i="46"/>
  <c r="Z89" i="46"/>
  <c r="AH89" i="46"/>
  <c r="AA89" i="46"/>
  <c r="AI89" i="46"/>
  <c r="AE88" i="45"/>
  <c r="AH88" i="45"/>
  <c r="Y88" i="45"/>
  <c r="X88" i="45"/>
  <c r="Z88" i="45"/>
  <c r="R88" i="45"/>
  <c r="S88" i="45" s="1"/>
  <c r="AB88" i="45"/>
  <c r="AI88" i="45"/>
  <c r="AA88" i="45"/>
  <c r="P88" i="45"/>
  <c r="Q88" i="45" s="1"/>
  <c r="T88" i="45" s="1"/>
  <c r="AD88" i="45"/>
  <c r="AF88" i="45"/>
  <c r="AG88" i="45"/>
  <c r="AC88" i="45"/>
  <c r="AE132" i="47"/>
  <c r="AD132" i="47"/>
  <c r="AA132" i="47"/>
  <c r="Y132" i="47"/>
  <c r="AH132" i="47"/>
  <c r="Z132" i="47"/>
  <c r="X132" i="47"/>
  <c r="AC132" i="47"/>
  <c r="R132" i="47"/>
  <c r="S132" i="47" s="1"/>
  <c r="AB132" i="47"/>
  <c r="P132" i="47"/>
  <c r="Q132" i="47" s="1"/>
  <c r="T132" i="47" s="1"/>
  <c r="AF132" i="47"/>
  <c r="AG132" i="47"/>
  <c r="AI132" i="47"/>
  <c r="AE40" i="46"/>
  <c r="AI40" i="46"/>
  <c r="AD40" i="46"/>
  <c r="Z40" i="46"/>
  <c r="AC40" i="46"/>
  <c r="R40" i="46"/>
  <c r="S40" i="46" s="1"/>
  <c r="AF40" i="46"/>
  <c r="Y40" i="46"/>
  <c r="AH40" i="46"/>
  <c r="X40" i="46"/>
  <c r="AG40" i="46"/>
  <c r="AA40" i="46"/>
  <c r="AB40" i="46"/>
  <c r="P40" i="46"/>
  <c r="Q40" i="46" s="1"/>
  <c r="T40" i="46" s="1"/>
  <c r="AD94" i="45"/>
  <c r="AC94" i="45"/>
  <c r="AB94" i="45"/>
  <c r="Y94" i="45"/>
  <c r="AI94" i="45"/>
  <c r="X94" i="45"/>
  <c r="P94" i="45"/>
  <c r="Q94" i="45" s="1"/>
  <c r="T94" i="45" s="1"/>
  <c r="AF94" i="45"/>
  <c r="AE94" i="45"/>
  <c r="R94" i="45"/>
  <c r="S94" i="45" s="1"/>
  <c r="AA94" i="45"/>
  <c r="AG94" i="45"/>
  <c r="AH94" i="45"/>
  <c r="Z94" i="45"/>
  <c r="R28" i="49"/>
  <c r="S28" i="49" s="1"/>
  <c r="Y28" i="49"/>
  <c r="AB28" i="49"/>
  <c r="AI28" i="49"/>
  <c r="AF28" i="49"/>
  <c r="AA28" i="49"/>
  <c r="AE28" i="49"/>
  <c r="AH28" i="49"/>
  <c r="AC28" i="49"/>
  <c r="P28" i="49"/>
  <c r="Q28" i="49" s="1"/>
  <c r="T28" i="49" s="1"/>
  <c r="AG28" i="49"/>
  <c r="Z28" i="49"/>
  <c r="X28" i="49"/>
  <c r="AD28" i="49"/>
  <c r="AD49" i="49"/>
  <c r="AB49" i="49"/>
  <c r="AF49" i="49"/>
  <c r="AI49" i="49"/>
  <c r="X49" i="49"/>
  <c r="AA49" i="49"/>
  <c r="AE49" i="49"/>
  <c r="P49" i="49"/>
  <c r="Q49" i="49" s="1"/>
  <c r="T49" i="49" s="1"/>
  <c r="AC49" i="49"/>
  <c r="Z49" i="49"/>
  <c r="AH49" i="49"/>
  <c r="AG49" i="49"/>
  <c r="Y49" i="49"/>
  <c r="R49" i="49"/>
  <c r="S49" i="49" s="1"/>
  <c r="AI135" i="49"/>
  <c r="AA135" i="49"/>
  <c r="AF135" i="49"/>
  <c r="P135" i="49"/>
  <c r="Q135" i="49" s="1"/>
  <c r="T135" i="49" s="1"/>
  <c r="X135" i="49"/>
  <c r="AG135" i="49"/>
  <c r="AD135" i="49"/>
  <c r="Z135" i="49"/>
  <c r="AC135" i="49"/>
  <c r="R135" i="49"/>
  <c r="S135" i="49" s="1"/>
  <c r="AB135" i="49"/>
  <c r="Y135" i="49"/>
  <c r="AH135" i="49"/>
  <c r="AE135" i="49"/>
  <c r="H37" i="51"/>
  <c r="H37" i="52" s="1"/>
  <c r="H102" i="51"/>
  <c r="H102" i="52" s="1"/>
  <c r="H106" i="51"/>
  <c r="H106" i="52" s="1"/>
  <c r="H41" i="51"/>
  <c r="H41" i="52" s="1"/>
  <c r="H107" i="52"/>
  <c r="H133" i="51"/>
  <c r="H133" i="52" s="1"/>
  <c r="H7" i="51"/>
  <c r="H58" i="51"/>
  <c r="H58" i="52" s="1"/>
  <c r="H48" i="51"/>
  <c r="H48" i="52" s="1"/>
  <c r="AA108" i="46"/>
  <c r="P108" i="46"/>
  <c r="Q108" i="46" s="1"/>
  <c r="T108" i="46" s="1"/>
  <c r="AI108" i="46"/>
  <c r="X108" i="46"/>
  <c r="AH108" i="46"/>
  <c r="AG108" i="46"/>
  <c r="Z108" i="46"/>
  <c r="AF108" i="46"/>
  <c r="AC108" i="46"/>
  <c r="R108" i="46"/>
  <c r="S108" i="46" s="1"/>
  <c r="Y108" i="46"/>
  <c r="AB108" i="46"/>
  <c r="AD108" i="46"/>
  <c r="AE108" i="46"/>
  <c r="AI37" i="44"/>
  <c r="AE37" i="44"/>
  <c r="AA37" i="44"/>
  <c r="P37" i="44"/>
  <c r="Q37" i="44" s="1"/>
  <c r="T37" i="44" s="1"/>
  <c r="AH37" i="44"/>
  <c r="Y37" i="44"/>
  <c r="AF37" i="44"/>
  <c r="X37" i="44"/>
  <c r="AD37" i="44"/>
  <c r="Z37" i="44"/>
  <c r="AC37" i="44"/>
  <c r="AB37" i="44"/>
  <c r="AG37" i="44"/>
  <c r="R37" i="44"/>
  <c r="S37" i="44" s="1"/>
  <c r="AB66" i="47"/>
  <c r="AH66" i="47"/>
  <c r="AE66" i="47"/>
  <c r="Z66" i="47"/>
  <c r="P66" i="47"/>
  <c r="Q66" i="47" s="1"/>
  <c r="T66" i="47" s="1"/>
  <c r="Y66" i="47"/>
  <c r="AF66" i="47"/>
  <c r="AI66" i="47"/>
  <c r="AA66" i="47"/>
  <c r="X66" i="47"/>
  <c r="AG66" i="47"/>
  <c r="AC66" i="47"/>
  <c r="AD66" i="47"/>
  <c r="R66" i="47"/>
  <c r="S66" i="47" s="1"/>
  <c r="Z125" i="46"/>
  <c r="AH125" i="46"/>
  <c r="AB125" i="46"/>
  <c r="AA125" i="46"/>
  <c r="R125" i="46"/>
  <c r="S125" i="46" s="1"/>
  <c r="AI125" i="46"/>
  <c r="AF125" i="46"/>
  <c r="X125" i="46"/>
  <c r="AE125" i="46"/>
  <c r="AC125" i="46"/>
  <c r="AG125" i="46"/>
  <c r="Y125" i="46"/>
  <c r="P125" i="46"/>
  <c r="Q125" i="46" s="1"/>
  <c r="T125" i="46" s="1"/>
  <c r="AD125" i="46"/>
  <c r="AE55" i="44"/>
  <c r="AA55" i="44"/>
  <c r="Z55" i="44"/>
  <c r="P55" i="44"/>
  <c r="AI55" i="44"/>
  <c r="AH55" i="44"/>
  <c r="AB55" i="44"/>
  <c r="AG55" i="44"/>
  <c r="Y55" i="44"/>
  <c r="AF55" i="44"/>
  <c r="X55" i="44"/>
  <c r="AD55" i="44"/>
  <c r="AC55" i="44"/>
  <c r="R55" i="44"/>
  <c r="AE134" i="47"/>
  <c r="AC134" i="47"/>
  <c r="AA134" i="47"/>
  <c r="Z134" i="47"/>
  <c r="R134" i="47"/>
  <c r="S134" i="47" s="1"/>
  <c r="AD134" i="47"/>
  <c r="AI134" i="47"/>
  <c r="AB134" i="47"/>
  <c r="X134" i="47"/>
  <c r="AH134" i="47"/>
  <c r="AG134" i="47"/>
  <c r="P134" i="47"/>
  <c r="Q134" i="47" s="1"/>
  <c r="T134" i="47" s="1"/>
  <c r="Y134" i="47"/>
  <c r="AF134" i="47"/>
  <c r="AD93" i="44"/>
  <c r="AG93" i="44"/>
  <c r="R93" i="44"/>
  <c r="S93" i="44" s="1"/>
  <c r="Y93" i="44"/>
  <c r="AF93" i="44"/>
  <c r="X93" i="44"/>
  <c r="AB93" i="44"/>
  <c r="AE93" i="44"/>
  <c r="AI93" i="44"/>
  <c r="AA93" i="44"/>
  <c r="P93" i="44"/>
  <c r="Q93" i="44" s="1"/>
  <c r="T93" i="44" s="1"/>
  <c r="AH93" i="44"/>
  <c r="AC93" i="44"/>
  <c r="Z93" i="44"/>
  <c r="O128" i="46"/>
  <c r="AA126" i="46"/>
  <c r="AA128" i="46" s="1"/>
  <c r="R126" i="46"/>
  <c r="P126" i="46"/>
  <c r="AE126" i="46"/>
  <c r="AE128" i="46" s="1"/>
  <c r="AH126" i="46"/>
  <c r="AH128" i="46" s="1"/>
  <c r="Z126" i="46"/>
  <c r="Z128" i="46" s="1"/>
  <c r="AG126" i="46"/>
  <c r="AG128" i="46" s="1"/>
  <c r="Y126" i="46"/>
  <c r="Y128" i="46" s="1"/>
  <c r="AB126" i="46"/>
  <c r="AB128" i="46" s="1"/>
  <c r="AC126" i="46"/>
  <c r="AC128" i="46" s="1"/>
  <c r="AD126" i="46"/>
  <c r="AD128" i="46" s="1"/>
  <c r="X126" i="46"/>
  <c r="AF126" i="46"/>
  <c r="AF128" i="46" s="1"/>
  <c r="AI126" i="46"/>
  <c r="AI128" i="46" s="1"/>
  <c r="AD35" i="45"/>
  <c r="AC35" i="45"/>
  <c r="R35" i="45"/>
  <c r="S35" i="45" s="1"/>
  <c r="AB35" i="45"/>
  <c r="AF35" i="45"/>
  <c r="AG35" i="45"/>
  <c r="X35" i="45"/>
  <c r="AI35" i="45"/>
  <c r="AE35" i="45"/>
  <c r="AA35" i="45"/>
  <c r="Y35" i="45"/>
  <c r="AH35" i="45"/>
  <c r="Z35" i="45"/>
  <c r="P35" i="45"/>
  <c r="Q35" i="45" s="1"/>
  <c r="T35" i="45" s="1"/>
  <c r="AH107" i="46"/>
  <c r="AG107" i="46"/>
  <c r="AD107" i="46"/>
  <c r="Z107" i="46"/>
  <c r="P107" i="46"/>
  <c r="Q107" i="46" s="1"/>
  <c r="T107" i="46" s="1"/>
  <c r="AA107" i="46"/>
  <c r="AF107" i="46"/>
  <c r="Y107" i="46"/>
  <c r="X107" i="46"/>
  <c r="AB107" i="46"/>
  <c r="AE107" i="46"/>
  <c r="R107" i="46"/>
  <c r="S107" i="46" s="1"/>
  <c r="AI107" i="46"/>
  <c r="AC107" i="46"/>
  <c r="AD22" i="46"/>
  <c r="AF22" i="46"/>
  <c r="AE22" i="46"/>
  <c r="X22" i="46"/>
  <c r="AI22" i="46"/>
  <c r="R22" i="46"/>
  <c r="S22" i="46" s="1"/>
  <c r="AB22" i="46"/>
  <c r="Z22" i="46"/>
  <c r="AG22" i="46"/>
  <c r="AA22" i="46"/>
  <c r="AH22" i="46"/>
  <c r="AC22" i="46"/>
  <c r="Y22" i="46"/>
  <c r="P22" i="46"/>
  <c r="Q22" i="46" s="1"/>
  <c r="T22" i="46" s="1"/>
  <c r="AA42" i="44"/>
  <c r="Y42" i="44"/>
  <c r="X42" i="44"/>
  <c r="AI42" i="44"/>
  <c r="AG42" i="44"/>
  <c r="P42" i="44"/>
  <c r="Q42" i="44" s="1"/>
  <c r="T42" i="44" s="1"/>
  <c r="AF42" i="44"/>
  <c r="AE42" i="44"/>
  <c r="AD42" i="44"/>
  <c r="AH42" i="44"/>
  <c r="Z42" i="44"/>
  <c r="AC42" i="44"/>
  <c r="R42" i="44"/>
  <c r="S42" i="44" s="1"/>
  <c r="AB42" i="44"/>
  <c r="AF135" i="44"/>
  <c r="AB135" i="44"/>
  <c r="Y135" i="44"/>
  <c r="AA135" i="44"/>
  <c r="P135" i="44"/>
  <c r="Q135" i="44" s="1"/>
  <c r="T135" i="44" s="1"/>
  <c r="AH135" i="44"/>
  <c r="X135" i="44"/>
  <c r="Z135" i="44"/>
  <c r="AG135" i="44"/>
  <c r="AC135" i="44"/>
  <c r="AE135" i="44"/>
  <c r="R135" i="44"/>
  <c r="S135" i="44" s="1"/>
  <c r="AD135" i="44"/>
  <c r="AI135" i="44"/>
  <c r="O59" i="45"/>
  <c r="H61" i="45"/>
  <c r="AE126" i="45"/>
  <c r="AE128" i="45" s="1"/>
  <c r="O128" i="45"/>
  <c r="P126" i="45"/>
  <c r="X126" i="45"/>
  <c r="AC126" i="45"/>
  <c r="AC128" i="45" s="1"/>
  <c r="AH126" i="45"/>
  <c r="AH128" i="45" s="1"/>
  <c r="AB126" i="45"/>
  <c r="AB128" i="45" s="1"/>
  <c r="Z126" i="45"/>
  <c r="Z128" i="45" s="1"/>
  <c r="R126" i="45"/>
  <c r="AG126" i="45"/>
  <c r="AG128" i="45" s="1"/>
  <c r="AA126" i="45"/>
  <c r="AA128" i="45" s="1"/>
  <c r="Y126" i="45"/>
  <c r="Y128" i="45" s="1"/>
  <c r="AD126" i="45"/>
  <c r="AD128" i="45" s="1"/>
  <c r="AI126" i="45"/>
  <c r="AI128" i="45" s="1"/>
  <c r="AF126" i="45"/>
  <c r="AF128" i="45" s="1"/>
  <c r="AI97" i="46"/>
  <c r="Z97" i="46"/>
  <c r="R97" i="46"/>
  <c r="S97" i="46" s="1"/>
  <c r="P97" i="46"/>
  <c r="Q97" i="46" s="1"/>
  <c r="T97" i="46" s="1"/>
  <c r="AF97" i="46"/>
  <c r="AG97" i="46"/>
  <c r="AA97" i="46"/>
  <c r="Y97" i="46"/>
  <c r="X97" i="46"/>
  <c r="AE97" i="46"/>
  <c r="AD97" i="46"/>
  <c r="AB97" i="46"/>
  <c r="AH97" i="46"/>
  <c r="AC97" i="46"/>
  <c r="AI12" i="47"/>
  <c r="P12" i="47"/>
  <c r="Q12" i="47" s="1"/>
  <c r="T12" i="47" s="1"/>
  <c r="Z12" i="47"/>
  <c r="AF12" i="47"/>
  <c r="Y12" i="47"/>
  <c r="X12" i="47"/>
  <c r="AC12" i="47"/>
  <c r="AE12" i="47"/>
  <c r="AB12" i="47"/>
  <c r="AA12" i="47"/>
  <c r="AH12" i="47"/>
  <c r="AD12" i="47"/>
  <c r="R12" i="47"/>
  <c r="S12" i="47" s="1"/>
  <c r="AG12" i="47"/>
  <c r="AA19" i="44"/>
  <c r="Z19" i="44"/>
  <c r="P19" i="44"/>
  <c r="AI19" i="44"/>
  <c r="AE19" i="44"/>
  <c r="AD19" i="44"/>
  <c r="AF19" i="44"/>
  <c r="X19" i="44"/>
  <c r="AC19" i="44"/>
  <c r="R19" i="44"/>
  <c r="AG19" i="44"/>
  <c r="Y19" i="44"/>
  <c r="AB19" i="44"/>
  <c r="AH19" i="44"/>
  <c r="AA114" i="44"/>
  <c r="Z114" i="44"/>
  <c r="AI114" i="44"/>
  <c r="AH114" i="44"/>
  <c r="AC114" i="44"/>
  <c r="P114" i="44"/>
  <c r="Q114" i="44" s="1"/>
  <c r="T114" i="44" s="1"/>
  <c r="R114" i="44"/>
  <c r="S114" i="44" s="1"/>
  <c r="AG114" i="44"/>
  <c r="AB114" i="44"/>
  <c r="Y114" i="44"/>
  <c r="AF114" i="44"/>
  <c r="X114" i="44"/>
  <c r="AE114" i="44"/>
  <c r="AD114" i="44"/>
  <c r="H64" i="45"/>
  <c r="O62" i="45"/>
  <c r="AA139" i="45"/>
  <c r="AA141" i="45" s="1"/>
  <c r="AD139" i="45"/>
  <c r="P139" i="45"/>
  <c r="R139" i="45"/>
  <c r="O141" i="45"/>
  <c r="AG139" i="45"/>
  <c r="AH139" i="45"/>
  <c r="AB139" i="45"/>
  <c r="Z139" i="45"/>
  <c r="Z141" i="45" s="1"/>
  <c r="AF139" i="45"/>
  <c r="AI139" i="45"/>
  <c r="AE139" i="45"/>
  <c r="Y139" i="45"/>
  <c r="X139" i="45"/>
  <c r="AC139" i="45"/>
  <c r="AI87" i="46"/>
  <c r="AB87" i="46"/>
  <c r="R87" i="46"/>
  <c r="S87" i="46" s="1"/>
  <c r="AE87" i="46"/>
  <c r="AC87" i="46"/>
  <c r="AG87" i="46"/>
  <c r="AD87" i="46"/>
  <c r="AF87" i="46"/>
  <c r="P87" i="46"/>
  <c r="Q87" i="46" s="1"/>
  <c r="T87" i="46" s="1"/>
  <c r="X87" i="46"/>
  <c r="AA87" i="46"/>
  <c r="Z87" i="46"/>
  <c r="AH87" i="46"/>
  <c r="Y87" i="46"/>
  <c r="AA40" i="48"/>
  <c r="Y40" i="48"/>
  <c r="AH40" i="48"/>
  <c r="AE40" i="48"/>
  <c r="P40" i="48"/>
  <c r="Q40" i="48" s="1"/>
  <c r="T40" i="48" s="1"/>
  <c r="AD40" i="48"/>
  <c r="AC40" i="48"/>
  <c r="AI40" i="48"/>
  <c r="R40" i="48"/>
  <c r="S40" i="48" s="1"/>
  <c r="AG40" i="48"/>
  <c r="X40" i="48"/>
  <c r="AB40" i="48"/>
  <c r="AF40" i="48"/>
  <c r="Z40" i="48"/>
  <c r="AD94" i="44"/>
  <c r="AG94" i="44"/>
  <c r="AC94" i="44"/>
  <c r="Y94" i="44"/>
  <c r="R94" i="44"/>
  <c r="S94" i="44" s="1"/>
  <c r="AF94" i="44"/>
  <c r="AI94" i="44"/>
  <c r="AE94" i="44"/>
  <c r="AA94" i="44"/>
  <c r="X94" i="44"/>
  <c r="AB94" i="44"/>
  <c r="P94" i="44"/>
  <c r="Q94" i="44" s="1"/>
  <c r="T94" i="44" s="1"/>
  <c r="AH94" i="44"/>
  <c r="Z94" i="44"/>
  <c r="AB37" i="45"/>
  <c r="Y37" i="45"/>
  <c r="X37" i="45"/>
  <c r="AG37" i="45"/>
  <c r="AF37" i="45"/>
  <c r="AH37" i="45"/>
  <c r="Z37" i="45"/>
  <c r="AC37" i="45"/>
  <c r="R37" i="45"/>
  <c r="S37" i="45" s="1"/>
  <c r="AI37" i="45"/>
  <c r="AD37" i="45"/>
  <c r="AA37" i="45"/>
  <c r="AE37" i="45"/>
  <c r="P37" i="45"/>
  <c r="Q37" i="45" s="1"/>
  <c r="T37" i="45" s="1"/>
  <c r="AB29" i="46"/>
  <c r="AG29" i="46"/>
  <c r="X29" i="46"/>
  <c r="Y29" i="46"/>
  <c r="AI29" i="46"/>
  <c r="AF29" i="46"/>
  <c r="AA29" i="46"/>
  <c r="AE29" i="46"/>
  <c r="AH29" i="46"/>
  <c r="R29" i="46"/>
  <c r="S29" i="46" s="1"/>
  <c r="P29" i="46"/>
  <c r="Q29" i="46" s="1"/>
  <c r="T29" i="46" s="1"/>
  <c r="Z29" i="46"/>
  <c r="AD29" i="46"/>
  <c r="AC29" i="46"/>
  <c r="Y114" i="46"/>
  <c r="AH114" i="46"/>
  <c r="AI114" i="46"/>
  <c r="AG114" i="46"/>
  <c r="AB114" i="46"/>
  <c r="AE114" i="46"/>
  <c r="X114" i="46"/>
  <c r="AF114" i="46"/>
  <c r="R114" i="46"/>
  <c r="S114" i="46" s="1"/>
  <c r="AD114" i="46"/>
  <c r="Z114" i="46"/>
  <c r="P114" i="46"/>
  <c r="Q114" i="46" s="1"/>
  <c r="T114" i="46" s="1"/>
  <c r="AC114" i="46"/>
  <c r="AA114" i="46"/>
  <c r="AC40" i="47"/>
  <c r="AF40" i="47"/>
  <c r="Z40" i="47"/>
  <c r="AE40" i="47"/>
  <c r="AD40" i="47"/>
  <c r="AI40" i="47"/>
  <c r="AA40" i="47"/>
  <c r="Y40" i="47"/>
  <c r="AB40" i="47"/>
  <c r="X40" i="47"/>
  <c r="P40" i="47"/>
  <c r="Q40" i="47" s="1"/>
  <c r="T40" i="47" s="1"/>
  <c r="R40" i="47"/>
  <c r="S40" i="47" s="1"/>
  <c r="AG40" i="47"/>
  <c r="AH40" i="47"/>
  <c r="H67" i="44"/>
  <c r="O65" i="44"/>
  <c r="P48" i="45"/>
  <c r="Q48" i="45" s="1"/>
  <c r="T48" i="45" s="1"/>
  <c r="AI48" i="45"/>
  <c r="AH48" i="45"/>
  <c r="R48" i="45"/>
  <c r="S48" i="45" s="1"/>
  <c r="AB48" i="45"/>
  <c r="AG48" i="45"/>
  <c r="AD48" i="45"/>
  <c r="X48" i="45"/>
  <c r="AA48" i="45"/>
  <c r="Y48" i="45"/>
  <c r="AF48" i="45"/>
  <c r="AE48" i="45"/>
  <c r="AC48" i="45"/>
  <c r="Z48" i="45"/>
  <c r="AH131" i="45"/>
  <c r="AE131" i="45"/>
  <c r="R131" i="45"/>
  <c r="S131" i="45" s="1"/>
  <c r="AD131" i="45"/>
  <c r="AC131" i="45"/>
  <c r="AI131" i="45"/>
  <c r="AG131" i="45"/>
  <c r="P131" i="45"/>
  <c r="Q131" i="45" s="1"/>
  <c r="T131" i="45" s="1"/>
  <c r="AB131" i="45"/>
  <c r="AA131" i="45"/>
  <c r="Y131" i="45"/>
  <c r="X131" i="45"/>
  <c r="AF131" i="45"/>
  <c r="Z131" i="45"/>
  <c r="AG23" i="46"/>
  <c r="Z23" i="46"/>
  <c r="AB23" i="46"/>
  <c r="X23" i="46"/>
  <c r="P23" i="46"/>
  <c r="Q23" i="46" s="1"/>
  <c r="T23" i="46" s="1"/>
  <c r="Y23" i="46"/>
  <c r="AI23" i="46"/>
  <c r="R23" i="46"/>
  <c r="S23" i="46" s="1"/>
  <c r="AF23" i="46"/>
  <c r="AA23" i="46"/>
  <c r="AD23" i="46"/>
  <c r="AC23" i="46"/>
  <c r="AH23" i="46"/>
  <c r="AE23" i="46"/>
  <c r="AA135" i="46"/>
  <c r="AC135" i="46"/>
  <c r="R135" i="46"/>
  <c r="S135" i="46" s="1"/>
  <c r="AH135" i="46"/>
  <c r="AF135" i="46"/>
  <c r="AG135" i="46"/>
  <c r="Z135" i="46"/>
  <c r="X135" i="46"/>
  <c r="P135" i="46"/>
  <c r="Q135" i="46" s="1"/>
  <c r="T135" i="46" s="1"/>
  <c r="AD135" i="46"/>
  <c r="AE135" i="46"/>
  <c r="Y135" i="46"/>
  <c r="AI135" i="46"/>
  <c r="AB135" i="46"/>
  <c r="AC94" i="49"/>
  <c r="AB94" i="49"/>
  <c r="X94" i="49"/>
  <c r="AE94" i="49"/>
  <c r="AI94" i="49"/>
  <c r="AD94" i="49"/>
  <c r="AA94" i="49"/>
  <c r="AF94" i="49"/>
  <c r="P94" i="49"/>
  <c r="Q94" i="49" s="1"/>
  <c r="T94" i="49" s="1"/>
  <c r="Z94" i="49"/>
  <c r="R94" i="49"/>
  <c r="S94" i="49" s="1"/>
  <c r="AH94" i="49"/>
  <c r="AG94" i="49"/>
  <c r="Y94" i="49"/>
  <c r="AA99" i="44"/>
  <c r="AI99" i="44"/>
  <c r="AD99" i="44"/>
  <c r="Z99" i="44"/>
  <c r="Y99" i="44"/>
  <c r="X99" i="44"/>
  <c r="AE99" i="44"/>
  <c r="P99" i="44"/>
  <c r="Q99" i="44" s="1"/>
  <c r="T99" i="44" s="1"/>
  <c r="AB99" i="44"/>
  <c r="AC99" i="44"/>
  <c r="R99" i="44"/>
  <c r="S99" i="44" s="1"/>
  <c r="AG99" i="44"/>
  <c r="AH99" i="44"/>
  <c r="AF99" i="44"/>
  <c r="X15" i="45"/>
  <c r="AF15" i="45"/>
  <c r="AD15" i="45"/>
  <c r="AE15" i="45"/>
  <c r="AG15" i="45"/>
  <c r="AI15" i="45"/>
  <c r="AA15" i="45"/>
  <c r="P15" i="45"/>
  <c r="Q15" i="45" s="1"/>
  <c r="T15" i="45" s="1"/>
  <c r="R15" i="45"/>
  <c r="S15" i="45" s="1"/>
  <c r="Y15" i="45"/>
  <c r="AB15" i="45"/>
  <c r="Z15" i="45"/>
  <c r="AH15" i="45"/>
  <c r="AC15" i="45"/>
  <c r="AE106" i="46"/>
  <c r="AF106" i="46"/>
  <c r="R106" i="46"/>
  <c r="S106" i="46" s="1"/>
  <c r="AB106" i="46"/>
  <c r="AC106" i="46"/>
  <c r="AA106" i="46"/>
  <c r="AD106" i="46"/>
  <c r="Y106" i="46"/>
  <c r="AG106" i="46"/>
  <c r="X106" i="46"/>
  <c r="P106" i="46"/>
  <c r="Q106" i="46" s="1"/>
  <c r="T106" i="46" s="1"/>
  <c r="AH106" i="46"/>
  <c r="AI106" i="46"/>
  <c r="Z106" i="46"/>
  <c r="AF81" i="44"/>
  <c r="X81" i="44"/>
  <c r="AI81" i="44"/>
  <c r="Z81" i="44"/>
  <c r="AA81" i="44"/>
  <c r="R81" i="44"/>
  <c r="P81" i="44"/>
  <c r="AH81" i="44"/>
  <c r="AG81" i="44"/>
  <c r="Y81" i="44"/>
  <c r="AD81" i="44"/>
  <c r="AB81" i="44"/>
  <c r="O84" i="44"/>
  <c r="AE81" i="44"/>
  <c r="AC81" i="44"/>
  <c r="O46" i="45"/>
  <c r="H50" i="45"/>
  <c r="G130" i="34" s="1"/>
  <c r="AH132" i="45"/>
  <c r="AE132" i="45"/>
  <c r="AB132" i="45"/>
  <c r="AA132" i="45"/>
  <c r="Z132" i="45"/>
  <c r="P132" i="45"/>
  <c r="Q132" i="45" s="1"/>
  <c r="T132" i="45" s="1"/>
  <c r="AI132" i="45"/>
  <c r="R132" i="45"/>
  <c r="S132" i="45" s="1"/>
  <c r="AD132" i="45"/>
  <c r="AG132" i="45"/>
  <c r="Y132" i="45"/>
  <c r="AC132" i="45"/>
  <c r="AF132" i="45"/>
  <c r="X132" i="45"/>
  <c r="AE60" i="46"/>
  <c r="AB60" i="46"/>
  <c r="AC60" i="46"/>
  <c r="AG60" i="46"/>
  <c r="AF60" i="46"/>
  <c r="AI60" i="46"/>
  <c r="X60" i="46"/>
  <c r="P60" i="46"/>
  <c r="Q60" i="46" s="1"/>
  <c r="T60" i="46" s="1"/>
  <c r="Z60" i="46"/>
  <c r="Y60" i="46"/>
  <c r="R60" i="46"/>
  <c r="S60" i="46" s="1"/>
  <c r="AD60" i="46"/>
  <c r="AH60" i="46"/>
  <c r="AA60" i="46"/>
  <c r="AD81" i="47"/>
  <c r="AF81" i="47"/>
  <c r="AI81" i="47"/>
  <c r="O84" i="47"/>
  <c r="Y81" i="47"/>
  <c r="AC81" i="47"/>
  <c r="AA81" i="47"/>
  <c r="R81" i="47"/>
  <c r="Z81" i="47"/>
  <c r="AG81" i="47"/>
  <c r="P81" i="47"/>
  <c r="X81" i="47"/>
  <c r="AB81" i="47"/>
  <c r="AH81" i="47"/>
  <c r="AE81" i="47"/>
  <c r="AI30" i="47"/>
  <c r="AF30" i="47"/>
  <c r="AB30" i="47"/>
  <c r="P30" i="47"/>
  <c r="Q30" i="47" s="1"/>
  <c r="T30" i="47" s="1"/>
  <c r="AH30" i="47"/>
  <c r="AG30" i="47"/>
  <c r="Y30" i="47"/>
  <c r="AE30" i="47"/>
  <c r="X30" i="47"/>
  <c r="AD30" i="47"/>
  <c r="R30" i="47"/>
  <c r="S30" i="47" s="1"/>
  <c r="AC30" i="47"/>
  <c r="AA30" i="47"/>
  <c r="Z30" i="47"/>
  <c r="AC116" i="47"/>
  <c r="AB116" i="47"/>
  <c r="AA116" i="47"/>
  <c r="P116" i="47"/>
  <c r="Q116" i="47" s="1"/>
  <c r="T116" i="47" s="1"/>
  <c r="AH116" i="47"/>
  <c r="AG116" i="47"/>
  <c r="AF116" i="47"/>
  <c r="Y116" i="47"/>
  <c r="X116" i="47"/>
  <c r="AE116" i="47"/>
  <c r="AI116" i="47"/>
  <c r="AD116" i="47"/>
  <c r="Z116" i="47"/>
  <c r="R116" i="47"/>
  <c r="S116" i="47" s="1"/>
  <c r="AB108" i="48"/>
  <c r="Y108" i="48"/>
  <c r="AH108" i="48"/>
  <c r="X108" i="48"/>
  <c r="Z108" i="48"/>
  <c r="P108" i="48"/>
  <c r="Q108" i="48" s="1"/>
  <c r="T108" i="48" s="1"/>
  <c r="AE108" i="48"/>
  <c r="AI108" i="48"/>
  <c r="AD108" i="48"/>
  <c r="AC108" i="48"/>
  <c r="R108" i="48"/>
  <c r="S108" i="48" s="1"/>
  <c r="AF108" i="48"/>
  <c r="AA108" i="48"/>
  <c r="AG108" i="48"/>
  <c r="H54" i="47"/>
  <c r="O52" i="47"/>
  <c r="AH114" i="47"/>
  <c r="P114" i="47"/>
  <c r="Q114" i="47" s="1"/>
  <c r="T114" i="47" s="1"/>
  <c r="Z114" i="47"/>
  <c r="X114" i="47"/>
  <c r="AG114" i="47"/>
  <c r="Y114" i="47"/>
  <c r="AE114" i="47"/>
  <c r="AI114" i="47"/>
  <c r="AA114" i="47"/>
  <c r="AF114" i="47"/>
  <c r="AC114" i="47"/>
  <c r="AB114" i="47"/>
  <c r="R114" i="47"/>
  <c r="S114" i="47" s="1"/>
  <c r="AD114" i="47"/>
  <c r="AI124" i="48"/>
  <c r="AG124" i="48"/>
  <c r="AF124" i="48"/>
  <c r="AA124" i="48"/>
  <c r="Y124" i="48"/>
  <c r="X124" i="48"/>
  <c r="AD124" i="48"/>
  <c r="AC124" i="48"/>
  <c r="R124" i="48"/>
  <c r="S124" i="48" s="1"/>
  <c r="AB124" i="48"/>
  <c r="AE124" i="48"/>
  <c r="AH124" i="48"/>
  <c r="Z124" i="48"/>
  <c r="P124" i="48"/>
  <c r="Q124" i="48" s="1"/>
  <c r="T124" i="48" s="1"/>
  <c r="AA49" i="47"/>
  <c r="Z49" i="47"/>
  <c r="AF49" i="47"/>
  <c r="X49" i="47"/>
  <c r="AC49" i="47"/>
  <c r="AE49" i="47"/>
  <c r="R49" i="47"/>
  <c r="S49" i="47" s="1"/>
  <c r="AH49" i="47"/>
  <c r="Y49" i="47"/>
  <c r="AB49" i="47"/>
  <c r="P49" i="47"/>
  <c r="Q49" i="47" s="1"/>
  <c r="T49" i="47" s="1"/>
  <c r="AI49" i="47"/>
  <c r="AG49" i="47"/>
  <c r="AD49" i="47"/>
  <c r="AC131" i="47"/>
  <c r="R131" i="47"/>
  <c r="S131" i="47" s="1"/>
  <c r="AE131" i="47"/>
  <c r="AF131" i="47"/>
  <c r="AG131" i="47"/>
  <c r="X131" i="47"/>
  <c r="AD131" i="47"/>
  <c r="AI131" i="47"/>
  <c r="AB131" i="47"/>
  <c r="AA131" i="47"/>
  <c r="AH131" i="47"/>
  <c r="P131" i="47"/>
  <c r="Q131" i="47" s="1"/>
  <c r="T131" i="47" s="1"/>
  <c r="Z131" i="47"/>
  <c r="Y131" i="47"/>
  <c r="AD10" i="49"/>
  <c r="AF10" i="49"/>
  <c r="AE10" i="49"/>
  <c r="X10" i="49"/>
  <c r="Y10" i="49"/>
  <c r="AA10" i="49"/>
  <c r="AG10" i="49"/>
  <c r="AI10" i="49"/>
  <c r="R10" i="49"/>
  <c r="S10" i="49" s="1"/>
  <c r="AB10" i="49"/>
  <c r="P10" i="49"/>
  <c r="Q10" i="49" s="1"/>
  <c r="T10" i="49" s="1"/>
  <c r="Z10" i="49"/>
  <c r="AH10" i="49"/>
  <c r="AC10" i="49"/>
  <c r="X125" i="47"/>
  <c r="AG125" i="47"/>
  <c r="R125" i="47"/>
  <c r="S125" i="47" s="1"/>
  <c r="Y125" i="47"/>
  <c r="AD125" i="47"/>
  <c r="AB125" i="47"/>
  <c r="AI125" i="47"/>
  <c r="AA125" i="47"/>
  <c r="AH125" i="47"/>
  <c r="P125" i="47"/>
  <c r="Q125" i="47" s="1"/>
  <c r="T125" i="47" s="1"/>
  <c r="AF125" i="47"/>
  <c r="AC125" i="47"/>
  <c r="Z125" i="47"/>
  <c r="AE125" i="47"/>
  <c r="AD49" i="48"/>
  <c r="R49" i="48"/>
  <c r="S49" i="48" s="1"/>
  <c r="AF49" i="48"/>
  <c r="AE49" i="48"/>
  <c r="AC49" i="48"/>
  <c r="X49" i="48"/>
  <c r="Y49" i="48"/>
  <c r="AG49" i="48"/>
  <c r="AB49" i="48"/>
  <c r="Z49" i="48"/>
  <c r="P49" i="48"/>
  <c r="Q49" i="48" s="1"/>
  <c r="T49" i="48" s="1"/>
  <c r="AA49" i="48"/>
  <c r="AI49" i="48"/>
  <c r="AH49" i="48"/>
  <c r="AD125" i="48"/>
  <c r="P125" i="48"/>
  <c r="Q125" i="48" s="1"/>
  <c r="T125" i="48" s="1"/>
  <c r="AB125" i="48"/>
  <c r="AG125" i="48"/>
  <c r="AH125" i="48"/>
  <c r="Y125" i="48"/>
  <c r="AC125" i="48"/>
  <c r="AF125" i="48"/>
  <c r="X125" i="48"/>
  <c r="AE125" i="48"/>
  <c r="Z125" i="48"/>
  <c r="AI125" i="48"/>
  <c r="AA125" i="48"/>
  <c r="R125" i="48"/>
  <c r="S125" i="48" s="1"/>
  <c r="AH122" i="47"/>
  <c r="Z122" i="47"/>
  <c r="X122" i="47"/>
  <c r="AG122" i="47"/>
  <c r="Y122" i="47"/>
  <c r="AC122" i="47"/>
  <c r="R122" i="47"/>
  <c r="S122" i="47" s="1"/>
  <c r="AF122" i="47"/>
  <c r="AE122" i="47"/>
  <c r="AA122" i="47"/>
  <c r="AI122" i="47"/>
  <c r="P122" i="47"/>
  <c r="Q122" i="47" s="1"/>
  <c r="T122" i="47" s="1"/>
  <c r="AD122" i="47"/>
  <c r="AB122" i="47"/>
  <c r="AF56" i="48"/>
  <c r="AI56" i="48"/>
  <c r="X56" i="48"/>
  <c r="P56" i="48"/>
  <c r="Q56" i="48" s="1"/>
  <c r="T56" i="48" s="1"/>
  <c r="AE56" i="48"/>
  <c r="AB56" i="48"/>
  <c r="AC56" i="48"/>
  <c r="AD56" i="48"/>
  <c r="Y56" i="48"/>
  <c r="AA56" i="48"/>
  <c r="Z56" i="48"/>
  <c r="R56" i="48"/>
  <c r="S56" i="48" s="1"/>
  <c r="AH56" i="48"/>
  <c r="AG56" i="48"/>
  <c r="AI22" i="47"/>
  <c r="AH22" i="47"/>
  <c r="AE22" i="47"/>
  <c r="P22" i="47"/>
  <c r="Q22" i="47" s="1"/>
  <c r="T22" i="47" s="1"/>
  <c r="AD22" i="47"/>
  <c r="R22" i="47"/>
  <c r="S22" i="47" s="1"/>
  <c r="AB22" i="47"/>
  <c r="AG22" i="47"/>
  <c r="Y22" i="47"/>
  <c r="AA22" i="47"/>
  <c r="Z22" i="47"/>
  <c r="AC22" i="47"/>
  <c r="AF22" i="47"/>
  <c r="X22" i="47"/>
  <c r="AA120" i="47"/>
  <c r="X120" i="47"/>
  <c r="Y120" i="47"/>
  <c r="AF120" i="47"/>
  <c r="P120" i="47"/>
  <c r="Q120" i="47" s="1"/>
  <c r="T120" i="47" s="1"/>
  <c r="AC120" i="47"/>
  <c r="AH120" i="47"/>
  <c r="Z120" i="47"/>
  <c r="AG120" i="47"/>
  <c r="AB120" i="47"/>
  <c r="AE120" i="47"/>
  <c r="R120" i="47"/>
  <c r="S120" i="47" s="1"/>
  <c r="AD120" i="47"/>
  <c r="AI120" i="47"/>
  <c r="AH76" i="48"/>
  <c r="AG76" i="48"/>
  <c r="AF76" i="48"/>
  <c r="AC76" i="48"/>
  <c r="X76" i="48"/>
  <c r="AB76" i="48"/>
  <c r="AE76" i="48"/>
  <c r="Z76" i="48"/>
  <c r="AD76" i="48"/>
  <c r="Y76" i="48"/>
  <c r="AA76" i="48"/>
  <c r="P76" i="48"/>
  <c r="Q76" i="48" s="1"/>
  <c r="T76" i="48" s="1"/>
  <c r="R76" i="48"/>
  <c r="S76" i="48" s="1"/>
  <c r="AI76" i="48"/>
  <c r="P109" i="48"/>
  <c r="Q109" i="48" s="1"/>
  <c r="T109" i="48" s="1"/>
  <c r="AD109" i="48"/>
  <c r="AB109" i="48"/>
  <c r="AG109" i="48"/>
  <c r="AH109" i="48"/>
  <c r="Y109" i="48"/>
  <c r="AC109" i="48"/>
  <c r="AI109" i="48"/>
  <c r="AA109" i="48"/>
  <c r="Z109" i="48"/>
  <c r="R109" i="48"/>
  <c r="S109" i="48" s="1"/>
  <c r="AF109" i="48"/>
  <c r="X109" i="48"/>
  <c r="AE109" i="48"/>
  <c r="AF107" i="49"/>
  <c r="AE107" i="49"/>
  <c r="X107" i="49"/>
  <c r="AI107" i="49"/>
  <c r="AA107" i="49"/>
  <c r="P107" i="49"/>
  <c r="Q107" i="49" s="1"/>
  <c r="T107" i="49" s="1"/>
  <c r="AH107" i="49"/>
  <c r="AD107" i="49"/>
  <c r="AC107" i="49"/>
  <c r="AG107" i="49"/>
  <c r="R107" i="49"/>
  <c r="S107" i="49" s="1"/>
  <c r="AB107" i="49"/>
  <c r="Z107" i="49"/>
  <c r="Y107" i="49"/>
  <c r="AE123" i="48"/>
  <c r="AD123" i="48"/>
  <c r="Y123" i="48"/>
  <c r="AG123" i="48"/>
  <c r="R123" i="48"/>
  <c r="S123" i="48" s="1"/>
  <c r="X123" i="48"/>
  <c r="AI123" i="48"/>
  <c r="AA123" i="48"/>
  <c r="P123" i="48"/>
  <c r="Q123" i="48" s="1"/>
  <c r="T123" i="48" s="1"/>
  <c r="AH123" i="48"/>
  <c r="AF123" i="48"/>
  <c r="AC123" i="48"/>
  <c r="AB123" i="48"/>
  <c r="Z123" i="48"/>
  <c r="AE41" i="49"/>
  <c r="AD41" i="49"/>
  <c r="AB41" i="49"/>
  <c r="AH41" i="49"/>
  <c r="AC41" i="49"/>
  <c r="Z41" i="49"/>
  <c r="R41" i="49"/>
  <c r="S41" i="49" s="1"/>
  <c r="Y41" i="49"/>
  <c r="AA41" i="49"/>
  <c r="AG41" i="49"/>
  <c r="AF41" i="49"/>
  <c r="X41" i="49"/>
  <c r="AI41" i="49"/>
  <c r="P41" i="49"/>
  <c r="Q41" i="49" s="1"/>
  <c r="T41" i="49" s="1"/>
  <c r="H44" i="49"/>
  <c r="G249" i="34" s="1"/>
  <c r="O33" i="49"/>
  <c r="AH95" i="48"/>
  <c r="AI95" i="48"/>
  <c r="AE95" i="48"/>
  <c r="AD95" i="48"/>
  <c r="AB95" i="48"/>
  <c r="AA95" i="48"/>
  <c r="P95" i="48"/>
  <c r="Q95" i="48" s="1"/>
  <c r="T95" i="48" s="1"/>
  <c r="R95" i="48"/>
  <c r="S95" i="48" s="1"/>
  <c r="X95" i="48"/>
  <c r="AC95" i="48"/>
  <c r="AF95" i="48"/>
  <c r="Y95" i="48"/>
  <c r="AG95" i="48"/>
  <c r="Z95" i="48"/>
  <c r="R46" i="49"/>
  <c r="AF46" i="49"/>
  <c r="AE46" i="49"/>
  <c r="AD46" i="49"/>
  <c r="AC46" i="49"/>
  <c r="AB46" i="49"/>
  <c r="X46" i="49"/>
  <c r="AG46" i="49"/>
  <c r="AH46" i="49"/>
  <c r="P46" i="49"/>
  <c r="AA46" i="49"/>
  <c r="AI46" i="49"/>
  <c r="Z46" i="49"/>
  <c r="Y46" i="49"/>
  <c r="AH124" i="49"/>
  <c r="AG124" i="49"/>
  <c r="Z124" i="49"/>
  <c r="AF124" i="49"/>
  <c r="AA124" i="49"/>
  <c r="Y124" i="49"/>
  <c r="AE124" i="49"/>
  <c r="X124" i="49"/>
  <c r="AD124" i="49"/>
  <c r="AC124" i="49"/>
  <c r="AB124" i="49"/>
  <c r="R124" i="49"/>
  <c r="S124" i="49" s="1"/>
  <c r="AI124" i="49"/>
  <c r="P124" i="49"/>
  <c r="Q124" i="49" s="1"/>
  <c r="T124" i="49" s="1"/>
  <c r="P139" i="48"/>
  <c r="AD139" i="48"/>
  <c r="O141" i="48"/>
  <c r="AC139" i="48"/>
  <c r="AH139" i="48"/>
  <c r="X139" i="48"/>
  <c r="Z139" i="48"/>
  <c r="AF139" i="48"/>
  <c r="AG139" i="48"/>
  <c r="AB139" i="48"/>
  <c r="AI139" i="48"/>
  <c r="AA139" i="48"/>
  <c r="Y139" i="48"/>
  <c r="AE139" i="48"/>
  <c r="R139" i="48"/>
  <c r="H50" i="49"/>
  <c r="G250" i="34" s="1"/>
  <c r="O47" i="49"/>
  <c r="AD110" i="49"/>
  <c r="AC110" i="49"/>
  <c r="AG110" i="49"/>
  <c r="AB110" i="49"/>
  <c r="Y110" i="49"/>
  <c r="AF110" i="49"/>
  <c r="R110" i="49"/>
  <c r="S110" i="49" s="1"/>
  <c r="AI110" i="49"/>
  <c r="X110" i="49"/>
  <c r="P110" i="49"/>
  <c r="Q110" i="49" s="1"/>
  <c r="T110" i="49" s="1"/>
  <c r="AE110" i="49"/>
  <c r="AA110" i="49"/>
  <c r="AH110" i="49"/>
  <c r="Z110" i="49"/>
  <c r="AI117" i="48"/>
  <c r="Z117" i="48"/>
  <c r="AA117" i="48"/>
  <c r="X117" i="48"/>
  <c r="P117" i="48"/>
  <c r="Q117" i="48" s="1"/>
  <c r="T117" i="48" s="1"/>
  <c r="AG117" i="48"/>
  <c r="AD117" i="48"/>
  <c r="Y117" i="48"/>
  <c r="AF117" i="48"/>
  <c r="AE117" i="48"/>
  <c r="AC117" i="48"/>
  <c r="R117" i="48"/>
  <c r="S117" i="48" s="1"/>
  <c r="AH117" i="48"/>
  <c r="AB117" i="48"/>
  <c r="AI66" i="49"/>
  <c r="X66" i="49"/>
  <c r="AA66" i="49"/>
  <c r="AE66" i="49"/>
  <c r="AD66" i="49"/>
  <c r="P66" i="49"/>
  <c r="Q66" i="49" s="1"/>
  <c r="T66" i="49" s="1"/>
  <c r="AC66" i="49"/>
  <c r="AH66" i="49"/>
  <c r="R66" i="49"/>
  <c r="S66" i="49" s="1"/>
  <c r="AG66" i="49"/>
  <c r="Y66" i="49"/>
  <c r="AF66" i="49"/>
  <c r="AB66" i="49"/>
  <c r="Z66" i="49"/>
  <c r="AD121" i="49"/>
  <c r="AI121" i="49"/>
  <c r="AA121" i="49"/>
  <c r="R121" i="49"/>
  <c r="S121" i="49" s="1"/>
  <c r="P121" i="49"/>
  <c r="Q121" i="49" s="1"/>
  <c r="T121" i="49" s="1"/>
  <c r="AG121" i="49"/>
  <c r="Y121" i="49"/>
  <c r="AF121" i="49"/>
  <c r="Z121" i="49"/>
  <c r="AE121" i="49"/>
  <c r="X121" i="49"/>
  <c r="AB121" i="49"/>
  <c r="AH121" i="49"/>
  <c r="AC121" i="49"/>
  <c r="AH12" i="45"/>
  <c r="AA12" i="45"/>
  <c r="X12" i="45"/>
  <c r="AI12" i="45"/>
  <c r="R12" i="45"/>
  <c r="S12" i="45" s="1"/>
  <c r="AF12" i="45"/>
  <c r="P12" i="45"/>
  <c r="Q12" i="45" s="1"/>
  <c r="T12" i="45" s="1"/>
  <c r="AE12" i="45"/>
  <c r="AD12" i="45"/>
  <c r="AC12" i="45"/>
  <c r="AB12" i="45"/>
  <c r="Y12" i="45"/>
  <c r="AG12" i="45"/>
  <c r="Z12" i="45"/>
  <c r="AI86" i="47"/>
  <c r="AG86" i="47"/>
  <c r="AA86" i="47"/>
  <c r="AF86" i="47"/>
  <c r="P86" i="47"/>
  <c r="Q86" i="47" s="1"/>
  <c r="T86" i="47" s="1"/>
  <c r="Z86" i="47"/>
  <c r="AD86" i="47"/>
  <c r="Y86" i="47"/>
  <c r="AC86" i="47"/>
  <c r="AE86" i="47"/>
  <c r="AB86" i="47"/>
  <c r="AH86" i="47"/>
  <c r="X86" i="47"/>
  <c r="R86" i="47"/>
  <c r="S86" i="47" s="1"/>
  <c r="AF131" i="44"/>
  <c r="AB131" i="44"/>
  <c r="Y131" i="44"/>
  <c r="AA131" i="44"/>
  <c r="P131" i="44"/>
  <c r="Q131" i="44" s="1"/>
  <c r="T131" i="44" s="1"/>
  <c r="AC131" i="44"/>
  <c r="AH131" i="44"/>
  <c r="Z131" i="44"/>
  <c r="AG131" i="44"/>
  <c r="R131" i="44"/>
  <c r="S131" i="44" s="1"/>
  <c r="AI131" i="44"/>
  <c r="AE131" i="44"/>
  <c r="AD131" i="44"/>
  <c r="X131" i="44"/>
  <c r="AD28" i="44"/>
  <c r="Z28" i="44"/>
  <c r="P28" i="44"/>
  <c r="Q28" i="44" s="1"/>
  <c r="T28" i="44" s="1"/>
  <c r="AI28" i="44"/>
  <c r="AA28" i="44"/>
  <c r="AE28" i="44"/>
  <c r="AB28" i="44"/>
  <c r="AG28" i="44"/>
  <c r="Y28" i="44"/>
  <c r="AF28" i="44"/>
  <c r="X28" i="44"/>
  <c r="AC28" i="44"/>
  <c r="R28" i="44"/>
  <c r="S28" i="44" s="1"/>
  <c r="AH28" i="44"/>
  <c r="R131" i="46"/>
  <c r="S131" i="46" s="1"/>
  <c r="X131" i="46"/>
  <c r="AG131" i="46"/>
  <c r="AD131" i="46"/>
  <c r="AC131" i="46"/>
  <c r="AF131" i="46"/>
  <c r="Y131" i="46"/>
  <c r="AE131" i="46"/>
  <c r="P131" i="46"/>
  <c r="Q131" i="46" s="1"/>
  <c r="T131" i="46" s="1"/>
  <c r="AB131" i="46"/>
  <c r="Z131" i="46"/>
  <c r="AI131" i="46"/>
  <c r="AA131" i="46"/>
  <c r="AH131" i="46"/>
  <c r="AG85" i="45"/>
  <c r="Y85" i="45"/>
  <c r="AE85" i="45"/>
  <c r="AB85" i="45"/>
  <c r="AF85" i="45"/>
  <c r="AI85" i="45"/>
  <c r="X85" i="45"/>
  <c r="P85" i="45"/>
  <c r="Q85" i="45" s="1"/>
  <c r="T85" i="45" s="1"/>
  <c r="AC85" i="45"/>
  <c r="AA85" i="45"/>
  <c r="AH85" i="45"/>
  <c r="Z85" i="45"/>
  <c r="AD85" i="45"/>
  <c r="R85" i="45"/>
  <c r="S85" i="45" s="1"/>
  <c r="P10" i="47"/>
  <c r="Q10" i="47" s="1"/>
  <c r="T10" i="47" s="1"/>
  <c r="X10" i="47"/>
  <c r="AI10" i="47"/>
  <c r="AB10" i="47"/>
  <c r="AA10" i="47"/>
  <c r="R10" i="47"/>
  <c r="S10" i="47" s="1"/>
  <c r="AH10" i="47"/>
  <c r="AF10" i="47"/>
  <c r="Z10" i="47"/>
  <c r="AE10" i="47"/>
  <c r="AD10" i="47"/>
  <c r="AC10" i="47"/>
  <c r="Y10" i="47"/>
  <c r="AG10" i="47"/>
  <c r="AC94" i="46"/>
  <c r="AE94" i="46"/>
  <c r="AB94" i="46"/>
  <c r="Z94" i="46"/>
  <c r="R94" i="46"/>
  <c r="S94" i="46" s="1"/>
  <c r="Y94" i="46"/>
  <c r="X94" i="46"/>
  <c r="AD94" i="46"/>
  <c r="AH94" i="46"/>
  <c r="AI94" i="46"/>
  <c r="P94" i="46"/>
  <c r="Q94" i="46" s="1"/>
  <c r="T94" i="46" s="1"/>
  <c r="AG94" i="46"/>
  <c r="AA94" i="46"/>
  <c r="AF94" i="46"/>
  <c r="O55" i="47"/>
  <c r="H57" i="47"/>
  <c r="AH93" i="47"/>
  <c r="AF93" i="47"/>
  <c r="AE93" i="47"/>
  <c r="P93" i="47"/>
  <c r="Q93" i="47" s="1"/>
  <c r="T93" i="47" s="1"/>
  <c r="AA93" i="47"/>
  <c r="AI93" i="47"/>
  <c r="AC93" i="47"/>
  <c r="AB93" i="47"/>
  <c r="AG93" i="47"/>
  <c r="Y93" i="47"/>
  <c r="Z93" i="47"/>
  <c r="AD93" i="47"/>
  <c r="X93" i="47"/>
  <c r="R93" i="47"/>
  <c r="S93" i="47" s="1"/>
  <c r="AG131" i="48"/>
  <c r="AB131" i="48"/>
  <c r="AE131" i="48"/>
  <c r="Y131" i="48"/>
  <c r="AD131" i="48"/>
  <c r="AH131" i="48"/>
  <c r="R131" i="48"/>
  <c r="S131" i="48" s="1"/>
  <c r="AI131" i="48"/>
  <c r="AF131" i="48"/>
  <c r="X131" i="48"/>
  <c r="AC131" i="48"/>
  <c r="AA131" i="48"/>
  <c r="P131" i="48"/>
  <c r="Q131" i="48" s="1"/>
  <c r="T131" i="48" s="1"/>
  <c r="Z131" i="48"/>
  <c r="H142" i="44"/>
  <c r="R102" i="44"/>
  <c r="S102" i="44" s="1"/>
  <c r="AB102" i="44"/>
  <c r="AH102" i="44"/>
  <c r="AA102" i="44"/>
  <c r="Z102" i="44"/>
  <c r="AF102" i="44"/>
  <c r="AG102" i="44"/>
  <c r="X102" i="44"/>
  <c r="Y102" i="44"/>
  <c r="AD102" i="44"/>
  <c r="AE102" i="44"/>
  <c r="AC102" i="44"/>
  <c r="AI102" i="44"/>
  <c r="P102" i="44"/>
  <c r="Q102" i="44" s="1"/>
  <c r="T102" i="44" s="1"/>
  <c r="H151" i="44"/>
  <c r="G113" i="34" s="1"/>
  <c r="P149" i="44"/>
  <c r="H90" i="47"/>
  <c r="G165" i="34" s="1"/>
  <c r="AF107" i="44"/>
  <c r="AC107" i="44"/>
  <c r="R107" i="44"/>
  <c r="S107" i="44" s="1"/>
  <c r="AG107" i="44"/>
  <c r="Y107" i="44"/>
  <c r="AE107" i="44"/>
  <c r="AI107" i="44"/>
  <c r="AD107" i="44"/>
  <c r="AA107" i="44"/>
  <c r="Z107" i="44"/>
  <c r="AH107" i="44"/>
  <c r="AB107" i="44"/>
  <c r="P107" i="44"/>
  <c r="Q107" i="44" s="1"/>
  <c r="T107" i="44" s="1"/>
  <c r="X107" i="44"/>
  <c r="AG99" i="45"/>
  <c r="AF99" i="45"/>
  <c r="R99" i="45"/>
  <c r="S99" i="45" s="1"/>
  <c r="AB99" i="45"/>
  <c r="AA99" i="45"/>
  <c r="P99" i="45"/>
  <c r="Q99" i="45" s="1"/>
  <c r="T99" i="45" s="1"/>
  <c r="Z99" i="45"/>
  <c r="AE99" i="45"/>
  <c r="AI99" i="45"/>
  <c r="AD99" i="45"/>
  <c r="AC99" i="45"/>
  <c r="Y99" i="45"/>
  <c r="X99" i="45"/>
  <c r="AH99" i="45"/>
  <c r="AB16" i="45"/>
  <c r="Y16" i="45"/>
  <c r="AF16" i="45"/>
  <c r="AG16" i="45"/>
  <c r="X16" i="45"/>
  <c r="P16" i="45"/>
  <c r="Q16" i="45" s="1"/>
  <c r="T16" i="45" s="1"/>
  <c r="AC16" i="45"/>
  <c r="AI16" i="45"/>
  <c r="R16" i="45"/>
  <c r="S16" i="45" s="1"/>
  <c r="AH16" i="45"/>
  <c r="AA16" i="45"/>
  <c r="Z16" i="45"/>
  <c r="AD16" i="45"/>
  <c r="AE16" i="45"/>
  <c r="AF30" i="44"/>
  <c r="AI30" i="44"/>
  <c r="AB30" i="44"/>
  <c r="AA30" i="44"/>
  <c r="P30" i="44"/>
  <c r="Q30" i="44" s="1"/>
  <c r="T30" i="44" s="1"/>
  <c r="R30" i="44"/>
  <c r="S30" i="44" s="1"/>
  <c r="AH30" i="44"/>
  <c r="AC30" i="44"/>
  <c r="Z30" i="44"/>
  <c r="AE30" i="44"/>
  <c r="AD30" i="44"/>
  <c r="Y30" i="44"/>
  <c r="AG30" i="44"/>
  <c r="X30" i="44"/>
  <c r="O46" i="44"/>
  <c r="H50" i="44"/>
  <c r="R37" i="46"/>
  <c r="S37" i="46" s="1"/>
  <c r="Z37" i="46"/>
  <c r="AG37" i="46"/>
  <c r="Y37" i="46"/>
  <c r="AB37" i="46"/>
  <c r="AF37" i="46"/>
  <c r="AI37" i="46"/>
  <c r="X37" i="46"/>
  <c r="P37" i="46"/>
  <c r="Q37" i="46" s="1"/>
  <c r="T37" i="46" s="1"/>
  <c r="AC37" i="46"/>
  <c r="AD37" i="46"/>
  <c r="AE37" i="46"/>
  <c r="AA37" i="46"/>
  <c r="AH37" i="46"/>
  <c r="O55" i="45"/>
  <c r="H57" i="45"/>
  <c r="H25" i="47"/>
  <c r="G157" i="34" s="1"/>
  <c r="O19" i="47"/>
  <c r="AG110" i="44"/>
  <c r="AB110" i="44"/>
  <c r="Y110" i="44"/>
  <c r="AI110" i="44"/>
  <c r="AF110" i="44"/>
  <c r="AA110" i="44"/>
  <c r="X110" i="44"/>
  <c r="Z110" i="44"/>
  <c r="AE110" i="44"/>
  <c r="AH110" i="44"/>
  <c r="R110" i="44"/>
  <c r="S110" i="44" s="1"/>
  <c r="P110" i="44"/>
  <c r="Q110" i="44" s="1"/>
  <c r="T110" i="44" s="1"/>
  <c r="AD110" i="44"/>
  <c r="AC110" i="44"/>
  <c r="O19" i="48"/>
  <c r="H25" i="48"/>
  <c r="G217" i="34" s="1"/>
  <c r="AB41" i="48"/>
  <c r="X41" i="48"/>
  <c r="R41" i="48"/>
  <c r="S41" i="48" s="1"/>
  <c r="P41" i="48"/>
  <c r="Q41" i="48" s="1"/>
  <c r="T41" i="48" s="1"/>
  <c r="AI41" i="48"/>
  <c r="AF41" i="48"/>
  <c r="AD41" i="48"/>
  <c r="AC41" i="48"/>
  <c r="AA41" i="48"/>
  <c r="Z41" i="48"/>
  <c r="Y41" i="48"/>
  <c r="AG41" i="48"/>
  <c r="AH41" i="48"/>
  <c r="AE41" i="48"/>
  <c r="H103" i="47"/>
  <c r="G166" i="34" s="1"/>
  <c r="O94" i="47"/>
  <c r="AE96" i="47"/>
  <c r="AB96" i="47"/>
  <c r="X96" i="47"/>
  <c r="AD96" i="47"/>
  <c r="AF96" i="47"/>
  <c r="AH96" i="47"/>
  <c r="AA96" i="47"/>
  <c r="AG96" i="47"/>
  <c r="AC96" i="47"/>
  <c r="Y96" i="47"/>
  <c r="Z96" i="47"/>
  <c r="R96" i="47"/>
  <c r="S96" i="47" s="1"/>
  <c r="P96" i="47"/>
  <c r="Q96" i="47" s="1"/>
  <c r="T96" i="47" s="1"/>
  <c r="AI96" i="47"/>
  <c r="AC15" i="48"/>
  <c r="X15" i="48"/>
  <c r="AB15" i="48"/>
  <c r="AF15" i="48"/>
  <c r="P15" i="48"/>
  <c r="Q15" i="48" s="1"/>
  <c r="T15" i="48" s="1"/>
  <c r="Z15" i="48"/>
  <c r="AH15" i="48"/>
  <c r="AG15" i="48"/>
  <c r="Y15" i="48"/>
  <c r="AI15" i="48"/>
  <c r="AE15" i="48"/>
  <c r="AA15" i="48"/>
  <c r="AD15" i="48"/>
  <c r="R15" i="48"/>
  <c r="S15" i="48" s="1"/>
  <c r="H159" i="48"/>
  <c r="G234" i="34" s="1"/>
  <c r="P156" i="48"/>
  <c r="Z83" i="49"/>
  <c r="P83" i="49"/>
  <c r="Q83" i="49" s="1"/>
  <c r="T83" i="49" s="1"/>
  <c r="AG83" i="49"/>
  <c r="Y83" i="49"/>
  <c r="AC83" i="49"/>
  <c r="AH83" i="49"/>
  <c r="AB83" i="49"/>
  <c r="AE83" i="49"/>
  <c r="X83" i="49"/>
  <c r="R83" i="49"/>
  <c r="S83" i="49" s="1"/>
  <c r="AI83" i="49"/>
  <c r="AD83" i="49"/>
  <c r="AA83" i="49"/>
  <c r="AF83" i="49"/>
  <c r="H75" i="51"/>
  <c r="H75" i="52" s="1"/>
  <c r="H123" i="51"/>
  <c r="H123" i="52" s="1"/>
  <c r="H111" i="51"/>
  <c r="H111" i="52" s="1"/>
  <c r="H12" i="51"/>
  <c r="H12" i="52" s="1"/>
  <c r="H139" i="51"/>
  <c r="H139" i="52" s="1"/>
  <c r="H47" i="51"/>
  <c r="H47" i="52" s="1"/>
  <c r="H65" i="51"/>
  <c r="H142" i="46"/>
  <c r="H142" i="49"/>
  <c r="P149" i="47"/>
  <c r="H151" i="47"/>
  <c r="G173" i="34" s="1"/>
  <c r="AF56" i="45"/>
  <c r="AE56" i="45"/>
  <c r="AB56" i="45"/>
  <c r="Y56" i="45"/>
  <c r="P56" i="45"/>
  <c r="Q56" i="45" s="1"/>
  <c r="T56" i="45" s="1"/>
  <c r="X56" i="45"/>
  <c r="AH56" i="45"/>
  <c r="Z56" i="45"/>
  <c r="AD56" i="45"/>
  <c r="AG56" i="45"/>
  <c r="R56" i="45"/>
  <c r="S56" i="45" s="1"/>
  <c r="AC56" i="45"/>
  <c r="AI56" i="45"/>
  <c r="AA56" i="45"/>
  <c r="AI116" i="44"/>
  <c r="AB116" i="44"/>
  <c r="AA116" i="44"/>
  <c r="P116" i="44"/>
  <c r="Q116" i="44" s="1"/>
  <c r="T116" i="44" s="1"/>
  <c r="X116" i="44"/>
  <c r="AE116" i="44"/>
  <c r="AD116" i="44"/>
  <c r="AH116" i="44"/>
  <c r="AC116" i="44"/>
  <c r="Z116" i="44"/>
  <c r="R116" i="44"/>
  <c r="S116" i="44" s="1"/>
  <c r="Y116" i="44"/>
  <c r="AG116" i="44"/>
  <c r="AF116" i="44"/>
  <c r="O7" i="44"/>
  <c r="H17" i="44"/>
  <c r="G96" i="34" s="1"/>
  <c r="X20" i="48"/>
  <c r="AF20" i="48"/>
  <c r="AC20" i="48"/>
  <c r="AE20" i="48"/>
  <c r="P20" i="48"/>
  <c r="Q20" i="48" s="1"/>
  <c r="T20" i="48" s="1"/>
  <c r="AD20" i="48"/>
  <c r="AI20" i="48"/>
  <c r="AB20" i="48"/>
  <c r="Z20" i="48"/>
  <c r="R20" i="48"/>
  <c r="S20" i="48" s="1"/>
  <c r="AH20" i="48"/>
  <c r="AA20" i="48"/>
  <c r="AG20" i="48"/>
  <c r="Y20" i="48"/>
  <c r="AD105" i="44"/>
  <c r="AB105" i="44"/>
  <c r="AC105" i="44"/>
  <c r="Y105" i="44"/>
  <c r="AI105" i="44"/>
  <c r="X105" i="44"/>
  <c r="AA105" i="44"/>
  <c r="AF105" i="44"/>
  <c r="P105" i="44"/>
  <c r="Q105" i="44" s="1"/>
  <c r="T105" i="44" s="1"/>
  <c r="R105" i="44"/>
  <c r="S105" i="44" s="1"/>
  <c r="AE105" i="44"/>
  <c r="AH105" i="44"/>
  <c r="Z105" i="44"/>
  <c r="AG105" i="44"/>
  <c r="AH129" i="46"/>
  <c r="Y129" i="46"/>
  <c r="Z129" i="46"/>
  <c r="X129" i="46"/>
  <c r="AG129" i="46"/>
  <c r="AF129" i="46"/>
  <c r="AB129" i="46"/>
  <c r="R129" i="46"/>
  <c r="S129" i="46" s="1"/>
  <c r="AA129" i="46"/>
  <c r="P129" i="46"/>
  <c r="Q129" i="46" s="1"/>
  <c r="T129" i="46" s="1"/>
  <c r="AC129" i="46"/>
  <c r="AE129" i="46"/>
  <c r="AD129" i="46"/>
  <c r="AI129" i="46"/>
  <c r="AG122" i="44"/>
  <c r="P122" i="44"/>
  <c r="Q122" i="44" s="1"/>
  <c r="T122" i="44" s="1"/>
  <c r="Y122" i="44"/>
  <c r="AF122" i="44"/>
  <c r="AD122" i="44"/>
  <c r="AB122" i="44"/>
  <c r="AC122" i="44"/>
  <c r="AE122" i="44"/>
  <c r="R122" i="44"/>
  <c r="S122" i="44" s="1"/>
  <c r="X122" i="44"/>
  <c r="AI122" i="44"/>
  <c r="AH122" i="44"/>
  <c r="Z122" i="44"/>
  <c r="AA122" i="44"/>
  <c r="AC105" i="45"/>
  <c r="AF105" i="45"/>
  <c r="R105" i="45"/>
  <c r="S105" i="45" s="1"/>
  <c r="AE105" i="45"/>
  <c r="AB105" i="45"/>
  <c r="AD105" i="45"/>
  <c r="AA105" i="45"/>
  <c r="Y105" i="45"/>
  <c r="P105" i="45"/>
  <c r="Q105" i="45" s="1"/>
  <c r="T105" i="45" s="1"/>
  <c r="X105" i="45"/>
  <c r="AG105" i="45"/>
  <c r="Z105" i="45"/>
  <c r="AI105" i="45"/>
  <c r="AH105" i="45"/>
  <c r="P109" i="47"/>
  <c r="Q109" i="47" s="1"/>
  <c r="T109" i="47" s="1"/>
  <c r="AD109" i="47"/>
  <c r="X109" i="47"/>
  <c r="AC109" i="47"/>
  <c r="AE109" i="47"/>
  <c r="R109" i="47"/>
  <c r="S109" i="47" s="1"/>
  <c r="AH109" i="47"/>
  <c r="AB109" i="47"/>
  <c r="AG109" i="47"/>
  <c r="AI109" i="47"/>
  <c r="AA109" i="47"/>
  <c r="AF109" i="47"/>
  <c r="Z109" i="47"/>
  <c r="Y109" i="47"/>
  <c r="AH56" i="46"/>
  <c r="AA56" i="46"/>
  <c r="X56" i="46"/>
  <c r="AI56" i="46"/>
  <c r="R56" i="46"/>
  <c r="S56" i="46" s="1"/>
  <c r="AF56" i="46"/>
  <c r="P56" i="46"/>
  <c r="Q56" i="46" s="1"/>
  <c r="T56" i="46" s="1"/>
  <c r="AD56" i="46"/>
  <c r="AC56" i="46"/>
  <c r="AB56" i="46"/>
  <c r="AG56" i="46"/>
  <c r="Z56" i="46"/>
  <c r="AE56" i="46"/>
  <c r="Y56" i="46"/>
  <c r="AE47" i="44"/>
  <c r="AB47" i="44"/>
  <c r="Y47" i="44"/>
  <c r="AD47" i="44"/>
  <c r="AI47" i="44"/>
  <c r="AG47" i="44"/>
  <c r="AA47" i="44"/>
  <c r="P47" i="44"/>
  <c r="Q47" i="44" s="1"/>
  <c r="T47" i="44" s="1"/>
  <c r="AH47" i="44"/>
  <c r="R47" i="44"/>
  <c r="S47" i="44" s="1"/>
  <c r="X47" i="44"/>
  <c r="AF47" i="44"/>
  <c r="AC47" i="44"/>
  <c r="Z47" i="44"/>
  <c r="AF139" i="44"/>
  <c r="AB139" i="44"/>
  <c r="Y139" i="44"/>
  <c r="O141" i="44"/>
  <c r="AC139" i="44"/>
  <c r="AH139" i="44"/>
  <c r="R139" i="44"/>
  <c r="Z139" i="44"/>
  <c r="AE139" i="44"/>
  <c r="AD139" i="44"/>
  <c r="AD141" i="44" s="1"/>
  <c r="X139" i="44"/>
  <c r="AG139" i="44"/>
  <c r="AG141" i="44" s="1"/>
  <c r="P139" i="44"/>
  <c r="AI139" i="44"/>
  <c r="AA139" i="44"/>
  <c r="AA63" i="45"/>
  <c r="AH63" i="45"/>
  <c r="AF63" i="45"/>
  <c r="X63" i="45"/>
  <c r="R63" i="45"/>
  <c r="S63" i="45" s="1"/>
  <c r="AI63" i="45"/>
  <c r="AD63" i="45"/>
  <c r="Z63" i="45"/>
  <c r="AG63" i="45"/>
  <c r="Y63" i="45"/>
  <c r="P63" i="45"/>
  <c r="Q63" i="45" s="1"/>
  <c r="T63" i="45" s="1"/>
  <c r="AB63" i="45"/>
  <c r="AE63" i="45"/>
  <c r="AC63" i="45"/>
  <c r="H151" i="45"/>
  <c r="G143" i="34" s="1"/>
  <c r="P149" i="45"/>
  <c r="Y109" i="46"/>
  <c r="AB109" i="46"/>
  <c r="AE109" i="46"/>
  <c r="AF109" i="46"/>
  <c r="AD109" i="46"/>
  <c r="AG109" i="46"/>
  <c r="AA109" i="46"/>
  <c r="P109" i="46"/>
  <c r="Q109" i="46" s="1"/>
  <c r="T109" i="46" s="1"/>
  <c r="AH109" i="46"/>
  <c r="AC109" i="46"/>
  <c r="R109" i="46"/>
  <c r="S109" i="46" s="1"/>
  <c r="Z109" i="46"/>
  <c r="AI109" i="46"/>
  <c r="X109" i="46"/>
  <c r="AA29" i="47"/>
  <c r="Y29" i="47"/>
  <c r="P29" i="47"/>
  <c r="Q29" i="47" s="1"/>
  <c r="T29" i="47" s="1"/>
  <c r="R29" i="47"/>
  <c r="S29" i="47" s="1"/>
  <c r="AH29" i="47"/>
  <c r="AF29" i="47"/>
  <c r="Z29" i="47"/>
  <c r="AE29" i="47"/>
  <c r="AG29" i="47"/>
  <c r="X29" i="47"/>
  <c r="AB29" i="47"/>
  <c r="AI29" i="47"/>
  <c r="AD29" i="47"/>
  <c r="AC29" i="47"/>
  <c r="H25" i="44"/>
  <c r="G97" i="34" s="1"/>
  <c r="O20" i="44"/>
  <c r="R123" i="44"/>
  <c r="S123" i="44" s="1"/>
  <c r="AH123" i="44"/>
  <c r="AB123" i="44"/>
  <c r="AG123" i="44"/>
  <c r="AI123" i="44"/>
  <c r="AD123" i="44"/>
  <c r="AA123" i="44"/>
  <c r="AC123" i="44"/>
  <c r="P123" i="44"/>
  <c r="Q123" i="44" s="1"/>
  <c r="T123" i="44" s="1"/>
  <c r="Z123" i="44"/>
  <c r="AE123" i="44"/>
  <c r="Y123" i="44"/>
  <c r="AF123" i="44"/>
  <c r="X123" i="44"/>
  <c r="AC8" i="46"/>
  <c r="AB8" i="46"/>
  <c r="Y8" i="46"/>
  <c r="AI8" i="46"/>
  <c r="X8" i="46"/>
  <c r="AA8" i="46"/>
  <c r="AE8" i="46"/>
  <c r="P8" i="46"/>
  <c r="Q8" i="46" s="1"/>
  <c r="T8" i="46" s="1"/>
  <c r="AD8" i="46"/>
  <c r="R8" i="46"/>
  <c r="S8" i="46" s="1"/>
  <c r="Z8" i="46"/>
  <c r="AH8" i="46"/>
  <c r="AF8" i="46"/>
  <c r="AG8" i="46"/>
  <c r="AI101" i="46"/>
  <c r="Z101" i="46"/>
  <c r="R101" i="46"/>
  <c r="S101" i="46" s="1"/>
  <c r="AG101" i="46"/>
  <c r="AA101" i="46"/>
  <c r="P101" i="46"/>
  <c r="Q101" i="46" s="1"/>
  <c r="T101" i="46" s="1"/>
  <c r="AE101" i="46"/>
  <c r="AD101" i="46"/>
  <c r="AH101" i="46"/>
  <c r="AF101" i="46"/>
  <c r="AC101" i="46"/>
  <c r="X101" i="46"/>
  <c r="Y101" i="46"/>
  <c r="AB101" i="46"/>
  <c r="R80" i="48"/>
  <c r="S80" i="48" s="1"/>
  <c r="AE80" i="48"/>
  <c r="AG80" i="48"/>
  <c r="AF80" i="48"/>
  <c r="AB80" i="48"/>
  <c r="AD80" i="48"/>
  <c r="AI80" i="48"/>
  <c r="AC80" i="48"/>
  <c r="AA80" i="48"/>
  <c r="Y80" i="48"/>
  <c r="P80" i="48"/>
  <c r="Q80" i="48" s="1"/>
  <c r="T80" i="48" s="1"/>
  <c r="AH80" i="48"/>
  <c r="Z80" i="48"/>
  <c r="X80" i="48"/>
  <c r="AI96" i="44"/>
  <c r="AC96" i="44"/>
  <c r="Z96" i="44"/>
  <c r="AG96" i="44"/>
  <c r="AA96" i="44"/>
  <c r="Y96" i="44"/>
  <c r="AF96" i="44"/>
  <c r="AB96" i="44"/>
  <c r="AE96" i="44"/>
  <c r="AD96" i="44"/>
  <c r="AH96" i="44"/>
  <c r="R96" i="44"/>
  <c r="S96" i="44" s="1"/>
  <c r="X96" i="44"/>
  <c r="P96" i="44"/>
  <c r="Q96" i="44" s="1"/>
  <c r="T96" i="44" s="1"/>
  <c r="AA58" i="45"/>
  <c r="Z58" i="45"/>
  <c r="AE58" i="45"/>
  <c r="AB58" i="45"/>
  <c r="R58" i="45"/>
  <c r="S58" i="45" s="1"/>
  <c r="AH58" i="45"/>
  <c r="P58" i="45"/>
  <c r="Q58" i="45" s="1"/>
  <c r="T58" i="45" s="1"/>
  <c r="AG58" i="45"/>
  <c r="AI58" i="45"/>
  <c r="Y58" i="45"/>
  <c r="X58" i="45"/>
  <c r="AD58" i="45"/>
  <c r="AC58" i="45"/>
  <c r="AF58" i="45"/>
  <c r="AE42" i="46"/>
  <c r="AI42" i="46"/>
  <c r="AC42" i="46"/>
  <c r="AG42" i="46"/>
  <c r="R42" i="46"/>
  <c r="S42" i="46" s="1"/>
  <c r="P42" i="46"/>
  <c r="Q42" i="46" s="1"/>
  <c r="T42" i="46" s="1"/>
  <c r="AA42" i="46"/>
  <c r="AD42" i="46"/>
  <c r="Z42" i="46"/>
  <c r="AB42" i="46"/>
  <c r="Y42" i="46"/>
  <c r="AH42" i="46"/>
  <c r="AF42" i="46"/>
  <c r="X42" i="46"/>
  <c r="P120" i="46"/>
  <c r="Q120" i="46" s="1"/>
  <c r="T120" i="46" s="1"/>
  <c r="AG120" i="46"/>
  <c r="AD120" i="46"/>
  <c r="AB120" i="46"/>
  <c r="X120" i="46"/>
  <c r="Y120" i="46"/>
  <c r="AE120" i="46"/>
  <c r="AF120" i="46"/>
  <c r="AC120" i="46"/>
  <c r="AI120" i="46"/>
  <c r="R120" i="46"/>
  <c r="S120" i="46" s="1"/>
  <c r="Z120" i="46"/>
  <c r="AH120" i="46"/>
  <c r="AA120" i="46"/>
  <c r="AF12" i="48"/>
  <c r="AE12" i="48"/>
  <c r="AC12" i="48"/>
  <c r="Z12" i="48"/>
  <c r="X12" i="48"/>
  <c r="AA12" i="48"/>
  <c r="P12" i="48"/>
  <c r="Q12" i="48" s="1"/>
  <c r="T12" i="48" s="1"/>
  <c r="R12" i="48"/>
  <c r="S12" i="48" s="1"/>
  <c r="AG12" i="48"/>
  <c r="Y12" i="48"/>
  <c r="AH12" i="48"/>
  <c r="AD12" i="48"/>
  <c r="AB12" i="48"/>
  <c r="AI12" i="48"/>
  <c r="P88" i="44"/>
  <c r="Q88" i="44" s="1"/>
  <c r="T88" i="44" s="1"/>
  <c r="AC88" i="44"/>
  <c r="AH88" i="44"/>
  <c r="Z88" i="44"/>
  <c r="AE88" i="44"/>
  <c r="AG88" i="44"/>
  <c r="AD88" i="44"/>
  <c r="AF88" i="44"/>
  <c r="X88" i="44"/>
  <c r="R88" i="44"/>
  <c r="S88" i="44" s="1"/>
  <c r="Y88" i="44"/>
  <c r="AI88" i="44"/>
  <c r="AB88" i="44"/>
  <c r="AA88" i="44"/>
  <c r="AA60" i="45"/>
  <c r="P60" i="45"/>
  <c r="Q60" i="45" s="1"/>
  <c r="T60" i="45" s="1"/>
  <c r="AE60" i="45"/>
  <c r="AF60" i="45"/>
  <c r="AD60" i="45"/>
  <c r="Z60" i="45"/>
  <c r="R60" i="45"/>
  <c r="S60" i="45" s="1"/>
  <c r="X60" i="45"/>
  <c r="AG60" i="45"/>
  <c r="AC60" i="45"/>
  <c r="AB60" i="45"/>
  <c r="AI60" i="45"/>
  <c r="Y60" i="45"/>
  <c r="AH60" i="45"/>
  <c r="X134" i="45"/>
  <c r="AH134" i="45"/>
  <c r="AF134" i="45"/>
  <c r="Z134" i="45"/>
  <c r="AC134" i="45"/>
  <c r="AI134" i="45"/>
  <c r="R134" i="45"/>
  <c r="S134" i="45" s="1"/>
  <c r="P134" i="45"/>
  <c r="Q134" i="45" s="1"/>
  <c r="T134" i="45" s="1"/>
  <c r="AB134" i="45"/>
  <c r="AG134" i="45"/>
  <c r="Y134" i="45"/>
  <c r="AE134" i="45"/>
  <c r="AD134" i="45"/>
  <c r="AA134" i="45"/>
  <c r="AD27" i="46"/>
  <c r="X27" i="46"/>
  <c r="AF27" i="46"/>
  <c r="AE27" i="46"/>
  <c r="AG27" i="46"/>
  <c r="P27" i="46"/>
  <c r="AA27" i="46"/>
  <c r="Z27" i="46"/>
  <c r="AB27" i="46"/>
  <c r="AC27" i="46"/>
  <c r="Y27" i="46"/>
  <c r="AI27" i="46"/>
  <c r="AH27" i="46"/>
  <c r="R27" i="46"/>
  <c r="G208" i="34"/>
  <c r="P164" i="46"/>
  <c r="AC34" i="44"/>
  <c r="AD34" i="44"/>
  <c r="R34" i="44"/>
  <c r="S34" i="44" s="1"/>
  <c r="Z34" i="44"/>
  <c r="AB34" i="44"/>
  <c r="Y34" i="44"/>
  <c r="AI34" i="44"/>
  <c r="AA34" i="44"/>
  <c r="P34" i="44"/>
  <c r="Q34" i="44" s="1"/>
  <c r="T34" i="44" s="1"/>
  <c r="AF34" i="44"/>
  <c r="AH34" i="44"/>
  <c r="AG34" i="44"/>
  <c r="AE34" i="44"/>
  <c r="X34" i="44"/>
  <c r="AH108" i="44"/>
  <c r="AE108" i="44"/>
  <c r="AD108" i="44"/>
  <c r="Z108" i="44"/>
  <c r="R108" i="44"/>
  <c r="S108" i="44" s="1"/>
  <c r="X108" i="44"/>
  <c r="AB108" i="44"/>
  <c r="AI108" i="44"/>
  <c r="AA108" i="44"/>
  <c r="P108" i="44"/>
  <c r="Q108" i="44" s="1"/>
  <c r="T108" i="44" s="1"/>
  <c r="Y108" i="44"/>
  <c r="AF108" i="44"/>
  <c r="AC108" i="44"/>
  <c r="AG108" i="44"/>
  <c r="AA21" i="45"/>
  <c r="AF21" i="45"/>
  <c r="AI21" i="45"/>
  <c r="X21" i="45"/>
  <c r="AH21" i="45"/>
  <c r="R21" i="45"/>
  <c r="S21" i="45" s="1"/>
  <c r="Z21" i="45"/>
  <c r="AC21" i="45"/>
  <c r="AG21" i="45"/>
  <c r="P21" i="45"/>
  <c r="Q21" i="45" s="1"/>
  <c r="T21" i="45" s="1"/>
  <c r="AB21" i="45"/>
  <c r="AE21" i="45"/>
  <c r="AD21" i="45"/>
  <c r="Y21" i="45"/>
  <c r="AG15" i="46"/>
  <c r="Y15" i="46"/>
  <c r="Z15" i="46"/>
  <c r="AC15" i="46"/>
  <c r="R15" i="46"/>
  <c r="S15" i="46" s="1"/>
  <c r="AB15" i="46"/>
  <c r="X15" i="46"/>
  <c r="AA15" i="46"/>
  <c r="AF15" i="46"/>
  <c r="AE15" i="46"/>
  <c r="AD15" i="46"/>
  <c r="AI15" i="46"/>
  <c r="AH15" i="46"/>
  <c r="P15" i="46"/>
  <c r="Q15" i="46" s="1"/>
  <c r="T15" i="46" s="1"/>
  <c r="AI111" i="46"/>
  <c r="AC111" i="46"/>
  <c r="X111" i="46"/>
  <c r="R111" i="46"/>
  <c r="S111" i="46" s="1"/>
  <c r="Z111" i="46"/>
  <c r="AA111" i="46"/>
  <c r="AH111" i="46"/>
  <c r="AG111" i="46"/>
  <c r="AD111" i="46"/>
  <c r="P111" i="46"/>
  <c r="Q111" i="46" s="1"/>
  <c r="T111" i="46" s="1"/>
  <c r="Y111" i="46"/>
  <c r="AE111" i="46"/>
  <c r="AF111" i="46"/>
  <c r="AB111" i="46"/>
  <c r="AH83" i="44"/>
  <c r="Y83" i="44"/>
  <c r="AF83" i="44"/>
  <c r="P83" i="44"/>
  <c r="Q83" i="44" s="1"/>
  <c r="T83" i="44" s="1"/>
  <c r="X83" i="44"/>
  <c r="AG83" i="44"/>
  <c r="AE83" i="44"/>
  <c r="AD83" i="44"/>
  <c r="AC83" i="44"/>
  <c r="Z83" i="44"/>
  <c r="R83" i="44"/>
  <c r="S83" i="44" s="1"/>
  <c r="AA83" i="44"/>
  <c r="AB83" i="44"/>
  <c r="AI83" i="44"/>
  <c r="AI82" i="45"/>
  <c r="AH82" i="45"/>
  <c r="AB82" i="45"/>
  <c r="AA82" i="45"/>
  <c r="Z82" i="45"/>
  <c r="P82" i="45"/>
  <c r="Q82" i="45" s="1"/>
  <c r="T82" i="45" s="1"/>
  <c r="AD82" i="45"/>
  <c r="AC82" i="45"/>
  <c r="R82" i="45"/>
  <c r="S82" i="45" s="1"/>
  <c r="AG82" i="45"/>
  <c r="AF82" i="45"/>
  <c r="AE82" i="45"/>
  <c r="Y82" i="45"/>
  <c r="X82" i="45"/>
  <c r="AF92" i="47"/>
  <c r="AD92" i="47"/>
  <c r="AC92" i="47"/>
  <c r="AA92" i="47"/>
  <c r="R92" i="47"/>
  <c r="X92" i="47"/>
  <c r="P92" i="47"/>
  <c r="AH92" i="47"/>
  <c r="Y92" i="47"/>
  <c r="AG92" i="47"/>
  <c r="Z92" i="47"/>
  <c r="AI92" i="47"/>
  <c r="AE92" i="47"/>
  <c r="AB92" i="47"/>
  <c r="P35" i="47"/>
  <c r="Q35" i="47" s="1"/>
  <c r="T35" i="47" s="1"/>
  <c r="AI35" i="47"/>
  <c r="AA35" i="47"/>
  <c r="X35" i="47"/>
  <c r="AH35" i="47"/>
  <c r="AG35" i="47"/>
  <c r="Y35" i="47"/>
  <c r="AE35" i="47"/>
  <c r="AF35" i="47"/>
  <c r="AD35" i="47"/>
  <c r="AB35" i="47"/>
  <c r="AC35" i="47"/>
  <c r="R35" i="47"/>
  <c r="S35" i="47" s="1"/>
  <c r="Z35" i="47"/>
  <c r="AH121" i="47"/>
  <c r="AE121" i="47"/>
  <c r="AC121" i="47"/>
  <c r="Z121" i="47"/>
  <c r="AB121" i="47"/>
  <c r="AF121" i="47"/>
  <c r="AI121" i="47"/>
  <c r="AG121" i="47"/>
  <c r="Y121" i="47"/>
  <c r="AA121" i="47"/>
  <c r="X121" i="47"/>
  <c r="P121" i="47"/>
  <c r="Q121" i="47" s="1"/>
  <c r="T121" i="47" s="1"/>
  <c r="AD121" i="47"/>
  <c r="R121" i="47"/>
  <c r="S121" i="47" s="1"/>
  <c r="AD140" i="48"/>
  <c r="Y140" i="48"/>
  <c r="AC140" i="48"/>
  <c r="AH140" i="48"/>
  <c r="R140" i="48"/>
  <c r="S140" i="48" s="1"/>
  <c r="AF140" i="48"/>
  <c r="AB140" i="48"/>
  <c r="Z140" i="48"/>
  <c r="AI140" i="48"/>
  <c r="AE140" i="48"/>
  <c r="AA140" i="48"/>
  <c r="P140" i="48"/>
  <c r="Q140" i="48" s="1"/>
  <c r="T140" i="48" s="1"/>
  <c r="AG140" i="48"/>
  <c r="X140" i="48"/>
  <c r="AB56" i="47"/>
  <c r="Y56" i="47"/>
  <c r="AH56" i="47"/>
  <c r="X56" i="47"/>
  <c r="AE56" i="47"/>
  <c r="AD56" i="47"/>
  <c r="AC56" i="47"/>
  <c r="AI56" i="47"/>
  <c r="Z56" i="47"/>
  <c r="AG56" i="47"/>
  <c r="AF56" i="47"/>
  <c r="R56" i="47"/>
  <c r="S56" i="47" s="1"/>
  <c r="AA56" i="47"/>
  <c r="P56" i="47"/>
  <c r="Q56" i="47" s="1"/>
  <c r="T56" i="47" s="1"/>
  <c r="AA129" i="47"/>
  <c r="Y129" i="47"/>
  <c r="AB129" i="47"/>
  <c r="AI129" i="47"/>
  <c r="AH129" i="47"/>
  <c r="P129" i="47"/>
  <c r="Q129" i="47" s="1"/>
  <c r="T129" i="47" s="1"/>
  <c r="Z129" i="47"/>
  <c r="AG129" i="47"/>
  <c r="X129" i="47"/>
  <c r="AE129" i="47"/>
  <c r="AD129" i="47"/>
  <c r="AC129" i="47"/>
  <c r="AF129" i="47"/>
  <c r="R129" i="47"/>
  <c r="S129" i="47" s="1"/>
  <c r="AH53" i="47"/>
  <c r="AI53" i="47"/>
  <c r="AE53" i="47"/>
  <c r="AD53" i="47"/>
  <c r="AB53" i="47"/>
  <c r="P53" i="47"/>
  <c r="Q53" i="47" s="1"/>
  <c r="T53" i="47" s="1"/>
  <c r="AA53" i="47"/>
  <c r="AC53" i="47"/>
  <c r="Y53" i="47"/>
  <c r="AG53" i="47"/>
  <c r="AF53" i="47"/>
  <c r="X53" i="47"/>
  <c r="R53" i="47"/>
  <c r="S53" i="47" s="1"/>
  <c r="Z53" i="47"/>
  <c r="AE137" i="47"/>
  <c r="AA137" i="47"/>
  <c r="Y137" i="47"/>
  <c r="AD137" i="47"/>
  <c r="AH137" i="47"/>
  <c r="Z137" i="47"/>
  <c r="AG137" i="47"/>
  <c r="AF137" i="47"/>
  <c r="AC137" i="47"/>
  <c r="P137" i="47"/>
  <c r="Q137" i="47" s="1"/>
  <c r="T137" i="47" s="1"/>
  <c r="R137" i="47"/>
  <c r="S137" i="47" s="1"/>
  <c r="AI137" i="47"/>
  <c r="AB137" i="47"/>
  <c r="X137" i="47"/>
  <c r="H61" i="47"/>
  <c r="O59" i="47"/>
  <c r="AE130" i="47"/>
  <c r="AC130" i="47"/>
  <c r="AA130" i="47"/>
  <c r="Z130" i="47"/>
  <c r="R130" i="47"/>
  <c r="S130" i="47" s="1"/>
  <c r="AD130" i="47"/>
  <c r="AB130" i="47"/>
  <c r="P130" i="47"/>
  <c r="Q130" i="47" s="1"/>
  <c r="T130" i="47" s="1"/>
  <c r="AG130" i="47"/>
  <c r="AI130" i="47"/>
  <c r="Y130" i="47"/>
  <c r="AF130" i="47"/>
  <c r="AH130" i="47"/>
  <c r="X130" i="47"/>
  <c r="X58" i="48"/>
  <c r="R58" i="48"/>
  <c r="S58" i="48" s="1"/>
  <c r="AD58" i="48"/>
  <c r="AF58" i="48"/>
  <c r="Z58" i="48"/>
  <c r="AE58" i="48"/>
  <c r="AB58" i="48"/>
  <c r="AI58" i="48"/>
  <c r="AC58" i="48"/>
  <c r="AG58" i="48"/>
  <c r="AA58" i="48"/>
  <c r="AH58" i="48"/>
  <c r="Y58" i="48"/>
  <c r="P58" i="48"/>
  <c r="Q58" i="48" s="1"/>
  <c r="T58" i="48" s="1"/>
  <c r="AB86" i="49"/>
  <c r="AG86" i="49"/>
  <c r="AC86" i="49"/>
  <c r="AA86" i="49"/>
  <c r="Z86" i="49"/>
  <c r="AH86" i="49"/>
  <c r="X86" i="49"/>
  <c r="R86" i="49"/>
  <c r="S86" i="49" s="1"/>
  <c r="AF86" i="49"/>
  <c r="AE86" i="49"/>
  <c r="AD86" i="49"/>
  <c r="Y86" i="49"/>
  <c r="AI86" i="49"/>
  <c r="P86" i="49"/>
  <c r="Q86" i="49" s="1"/>
  <c r="T86" i="49" s="1"/>
  <c r="AD133" i="47"/>
  <c r="R133" i="47"/>
  <c r="S133" i="47" s="1"/>
  <c r="AC133" i="47"/>
  <c r="X133" i="47"/>
  <c r="AA133" i="47"/>
  <c r="Y133" i="47"/>
  <c r="AB133" i="47"/>
  <c r="AI133" i="47"/>
  <c r="AH133" i="47"/>
  <c r="Z133" i="47"/>
  <c r="AE133" i="47"/>
  <c r="P133" i="47"/>
  <c r="Q133" i="47" s="1"/>
  <c r="T133" i="47" s="1"/>
  <c r="AG133" i="47"/>
  <c r="AF133" i="47"/>
  <c r="AG63" i="48"/>
  <c r="AC63" i="48"/>
  <c r="AB63" i="48"/>
  <c r="AI63" i="48"/>
  <c r="Y63" i="48"/>
  <c r="AA63" i="48"/>
  <c r="AH63" i="48"/>
  <c r="AF63" i="48"/>
  <c r="X63" i="48"/>
  <c r="AE63" i="48"/>
  <c r="R63" i="48"/>
  <c r="S63" i="48" s="1"/>
  <c r="AD63" i="48"/>
  <c r="P63" i="48"/>
  <c r="Q63" i="48" s="1"/>
  <c r="T63" i="48" s="1"/>
  <c r="Z63" i="48"/>
  <c r="R34" i="47"/>
  <c r="S34" i="47" s="1"/>
  <c r="AC34" i="47"/>
  <c r="Y34" i="47"/>
  <c r="AH34" i="47"/>
  <c r="AE34" i="47"/>
  <c r="AD34" i="47"/>
  <c r="AG34" i="47"/>
  <c r="AB34" i="47"/>
  <c r="X34" i="47"/>
  <c r="AI34" i="47"/>
  <c r="AF34" i="47"/>
  <c r="AA34" i="47"/>
  <c r="P34" i="47"/>
  <c r="Q34" i="47" s="1"/>
  <c r="T34" i="47" s="1"/>
  <c r="Z34" i="47"/>
  <c r="AB124" i="47"/>
  <c r="AI124" i="47"/>
  <c r="AA124" i="47"/>
  <c r="X124" i="47"/>
  <c r="P124" i="47"/>
  <c r="Q124" i="47" s="1"/>
  <c r="T124" i="47" s="1"/>
  <c r="AE124" i="47"/>
  <c r="AC124" i="47"/>
  <c r="AF124" i="47"/>
  <c r="AD124" i="47"/>
  <c r="R124" i="47"/>
  <c r="S124" i="47" s="1"/>
  <c r="Z124" i="47"/>
  <c r="AH124" i="47"/>
  <c r="Y124" i="47"/>
  <c r="AG124" i="47"/>
  <c r="AI83" i="48"/>
  <c r="AD83" i="48"/>
  <c r="AB83" i="48"/>
  <c r="AA83" i="48"/>
  <c r="P83" i="48"/>
  <c r="Q83" i="48" s="1"/>
  <c r="T83" i="48" s="1"/>
  <c r="AF83" i="48"/>
  <c r="X83" i="48"/>
  <c r="R83" i="48"/>
  <c r="S83" i="48" s="1"/>
  <c r="AH83" i="48"/>
  <c r="AE83" i="48"/>
  <c r="Z83" i="48"/>
  <c r="AG83" i="48"/>
  <c r="Y83" i="48"/>
  <c r="AC83" i="48"/>
  <c r="AI109" i="49"/>
  <c r="Y109" i="49"/>
  <c r="AB109" i="49"/>
  <c r="AF109" i="49"/>
  <c r="AA109" i="49"/>
  <c r="X109" i="49"/>
  <c r="P109" i="49"/>
  <c r="Q109" i="49" s="1"/>
  <c r="T109" i="49" s="1"/>
  <c r="AE109" i="49"/>
  <c r="AC109" i="49"/>
  <c r="Z109" i="49"/>
  <c r="AG109" i="49"/>
  <c r="AD109" i="49"/>
  <c r="R109" i="49"/>
  <c r="S109" i="49" s="1"/>
  <c r="AH109" i="49"/>
  <c r="AE126" i="48"/>
  <c r="AE128" i="48" s="1"/>
  <c r="R126" i="48"/>
  <c r="O128" i="48"/>
  <c r="Z126" i="48"/>
  <c r="Z128" i="48" s="1"/>
  <c r="AB126" i="48"/>
  <c r="AB128" i="48" s="1"/>
  <c r="AC126" i="48"/>
  <c r="AC128" i="48" s="1"/>
  <c r="AG126" i="48"/>
  <c r="AG128" i="48" s="1"/>
  <c r="Y126" i="48"/>
  <c r="Y128" i="48" s="1"/>
  <c r="AF126" i="48"/>
  <c r="AF128" i="48" s="1"/>
  <c r="AI126" i="48"/>
  <c r="AI128" i="48" s="1"/>
  <c r="X126" i="48"/>
  <c r="AA126" i="48"/>
  <c r="AA128" i="48" s="1"/>
  <c r="AD126" i="48"/>
  <c r="AD128" i="48" s="1"/>
  <c r="P126" i="48"/>
  <c r="AH126" i="48"/>
  <c r="AH128" i="48" s="1"/>
  <c r="AG48" i="49"/>
  <c r="AI48" i="49"/>
  <c r="AA48" i="49"/>
  <c r="P48" i="49"/>
  <c r="Q48" i="49" s="1"/>
  <c r="T48" i="49" s="1"/>
  <c r="AC48" i="49"/>
  <c r="AB48" i="49"/>
  <c r="AE48" i="49"/>
  <c r="X48" i="49"/>
  <c r="Y48" i="49"/>
  <c r="Z48" i="49"/>
  <c r="R48" i="49"/>
  <c r="S48" i="49" s="1"/>
  <c r="AF48" i="49"/>
  <c r="AD48" i="49"/>
  <c r="AH48" i="49"/>
  <c r="AE42" i="49"/>
  <c r="Z42" i="49"/>
  <c r="AC42" i="49"/>
  <c r="AG42" i="49"/>
  <c r="R42" i="49"/>
  <c r="S42" i="49" s="1"/>
  <c r="Y42" i="49"/>
  <c r="AB42" i="49"/>
  <c r="AF42" i="49"/>
  <c r="AA42" i="49"/>
  <c r="AD42" i="49"/>
  <c r="AI42" i="49"/>
  <c r="P42" i="49"/>
  <c r="Q42" i="49" s="1"/>
  <c r="T42" i="49" s="1"/>
  <c r="AH42" i="49"/>
  <c r="X42" i="49"/>
  <c r="Y112" i="48"/>
  <c r="AE112" i="48"/>
  <c r="X112" i="48"/>
  <c r="AD112" i="48"/>
  <c r="P112" i="48"/>
  <c r="Q112" i="48" s="1"/>
  <c r="T112" i="48" s="1"/>
  <c r="AC112" i="48"/>
  <c r="AI112" i="48"/>
  <c r="R112" i="48"/>
  <c r="S112" i="48" s="1"/>
  <c r="AG112" i="48"/>
  <c r="AA112" i="48"/>
  <c r="AB112" i="48"/>
  <c r="AH112" i="48"/>
  <c r="Z112" i="48"/>
  <c r="AF112" i="48"/>
  <c r="H61" i="49"/>
  <c r="O60" i="49"/>
  <c r="Z130" i="49"/>
  <c r="AD130" i="49"/>
  <c r="X130" i="49"/>
  <c r="AC130" i="49"/>
  <c r="AI130" i="49"/>
  <c r="R130" i="49"/>
  <c r="S130" i="49" s="1"/>
  <c r="P130" i="49"/>
  <c r="Q130" i="49" s="1"/>
  <c r="T130" i="49" s="1"/>
  <c r="AG130" i="49"/>
  <c r="AF130" i="49"/>
  <c r="AH130" i="49"/>
  <c r="AE130" i="49"/>
  <c r="AB130" i="49"/>
  <c r="Y130" i="49"/>
  <c r="AA130" i="49"/>
  <c r="O55" i="49"/>
  <c r="H57" i="49"/>
  <c r="AG114" i="49"/>
  <c r="R114" i="49"/>
  <c r="S114" i="49" s="1"/>
  <c r="Y114" i="49"/>
  <c r="AF114" i="49"/>
  <c r="AI114" i="49"/>
  <c r="X114" i="49"/>
  <c r="P114" i="49"/>
  <c r="Q114" i="49" s="1"/>
  <c r="T114" i="49" s="1"/>
  <c r="AD114" i="49"/>
  <c r="AA114" i="49"/>
  <c r="AH114" i="49"/>
  <c r="Z114" i="49"/>
  <c r="AE114" i="49"/>
  <c r="AC114" i="49"/>
  <c r="AB114" i="49"/>
  <c r="AA130" i="48"/>
  <c r="AF130" i="48"/>
  <c r="P130" i="48"/>
  <c r="Q130" i="48" s="1"/>
  <c r="T130" i="48" s="1"/>
  <c r="AG130" i="48"/>
  <c r="AD130" i="48"/>
  <c r="Y130" i="48"/>
  <c r="AC130" i="48"/>
  <c r="AE130" i="48"/>
  <c r="R130" i="48"/>
  <c r="S130" i="48" s="1"/>
  <c r="AB130" i="48"/>
  <c r="AI130" i="48"/>
  <c r="Z130" i="48"/>
  <c r="X130" i="48"/>
  <c r="AH130" i="48"/>
  <c r="O78" i="49"/>
  <c r="AD75" i="49"/>
  <c r="AB75" i="49"/>
  <c r="AA75" i="49"/>
  <c r="Z75" i="49"/>
  <c r="AH75" i="49"/>
  <c r="P75" i="49"/>
  <c r="AG75" i="49"/>
  <c r="AI75" i="49"/>
  <c r="Y75" i="49"/>
  <c r="AF75" i="49"/>
  <c r="AE75" i="49"/>
  <c r="X75" i="49"/>
  <c r="AC75" i="49"/>
  <c r="R75" i="49"/>
  <c r="AD125" i="49"/>
  <c r="AI125" i="49"/>
  <c r="AA125" i="49"/>
  <c r="R125" i="49"/>
  <c r="S125" i="49" s="1"/>
  <c r="P125" i="49"/>
  <c r="Q125" i="49" s="1"/>
  <c r="T125" i="49" s="1"/>
  <c r="AG125" i="49"/>
  <c r="Y125" i="49"/>
  <c r="AF125" i="49"/>
  <c r="X125" i="49"/>
  <c r="AB125" i="49"/>
  <c r="AH125" i="49"/>
  <c r="Z125" i="49"/>
  <c r="AE125" i="49"/>
  <c r="AC125" i="49"/>
  <c r="H90" i="46"/>
  <c r="G195" i="34" s="1"/>
  <c r="Z82" i="46"/>
  <c r="AI82" i="46"/>
  <c r="AG82" i="46"/>
  <c r="X82" i="46"/>
  <c r="Y82" i="46"/>
  <c r="P82" i="46"/>
  <c r="Q82" i="46" s="1"/>
  <c r="T82" i="46" s="1"/>
  <c r="AE82" i="46"/>
  <c r="R82" i="46"/>
  <c r="S82" i="46" s="1"/>
  <c r="AF82" i="46"/>
  <c r="AH82" i="46"/>
  <c r="AB82" i="46"/>
  <c r="AD82" i="46"/>
  <c r="AC82" i="46"/>
  <c r="AA82" i="46"/>
  <c r="O7" i="46"/>
  <c r="H17" i="46"/>
  <c r="AC85" i="44"/>
  <c r="Z85" i="44"/>
  <c r="R85" i="44"/>
  <c r="S85" i="44" s="1"/>
  <c r="AB85" i="44"/>
  <c r="AG85" i="44"/>
  <c r="P85" i="44"/>
  <c r="Q85" i="44" s="1"/>
  <c r="T85" i="44" s="1"/>
  <c r="Y85" i="44"/>
  <c r="AI85" i="44"/>
  <c r="AH85" i="44"/>
  <c r="AE85" i="44"/>
  <c r="X85" i="44"/>
  <c r="AA85" i="44"/>
  <c r="AF85" i="44"/>
  <c r="AD85" i="44"/>
  <c r="O7" i="45"/>
  <c r="H17" i="45"/>
  <c r="Y97" i="47"/>
  <c r="AD97" i="47"/>
  <c r="Z97" i="47"/>
  <c r="X97" i="47"/>
  <c r="AG97" i="47"/>
  <c r="AA97" i="47"/>
  <c r="AF97" i="47"/>
  <c r="AI97" i="47"/>
  <c r="AE97" i="47"/>
  <c r="R97" i="47"/>
  <c r="S97" i="47" s="1"/>
  <c r="AH97" i="47"/>
  <c r="P97" i="47"/>
  <c r="Q97" i="47" s="1"/>
  <c r="T97" i="47" s="1"/>
  <c r="AC97" i="47"/>
  <c r="AB97" i="47"/>
  <c r="AF133" i="45"/>
  <c r="AD133" i="45"/>
  <c r="AH133" i="45"/>
  <c r="Z133" i="45"/>
  <c r="X133" i="45"/>
  <c r="AE133" i="45"/>
  <c r="AC133" i="45"/>
  <c r="AB133" i="45"/>
  <c r="Y133" i="45"/>
  <c r="AG133" i="45"/>
  <c r="R133" i="45"/>
  <c r="S133" i="45" s="1"/>
  <c r="AI133" i="45"/>
  <c r="P133" i="45"/>
  <c r="Q133" i="45" s="1"/>
  <c r="T133" i="45" s="1"/>
  <c r="AA133" i="45"/>
  <c r="AB10" i="44"/>
  <c r="AH10" i="44"/>
  <c r="AG10" i="44"/>
  <c r="AF10" i="44"/>
  <c r="Z10" i="44"/>
  <c r="Y10" i="44"/>
  <c r="R10" i="44"/>
  <c r="S10" i="44" s="1"/>
  <c r="AE10" i="44"/>
  <c r="X10" i="44"/>
  <c r="AI10" i="44"/>
  <c r="AA10" i="44"/>
  <c r="P10" i="44"/>
  <c r="Q10" i="44" s="1"/>
  <c r="T10" i="44" s="1"/>
  <c r="AD10" i="44"/>
  <c r="AC10" i="44"/>
  <c r="X109" i="45"/>
  <c r="AC109" i="45"/>
  <c r="AD109" i="45"/>
  <c r="R109" i="45"/>
  <c r="S109" i="45" s="1"/>
  <c r="Z109" i="45"/>
  <c r="AB109" i="45"/>
  <c r="Y109" i="45"/>
  <c r="AA109" i="45"/>
  <c r="AG109" i="45"/>
  <c r="AI109" i="45"/>
  <c r="P109" i="45"/>
  <c r="Q109" i="45" s="1"/>
  <c r="T109" i="45" s="1"/>
  <c r="AF109" i="45"/>
  <c r="AH109" i="45"/>
  <c r="AE109" i="45"/>
  <c r="AH126" i="47"/>
  <c r="AH128" i="47" s="1"/>
  <c r="Z126" i="47"/>
  <c r="Z128" i="47" s="1"/>
  <c r="X126" i="47"/>
  <c r="AI126" i="47"/>
  <c r="AI128" i="47" s="1"/>
  <c r="O128" i="47"/>
  <c r="AA126" i="47"/>
  <c r="AA128" i="47" s="1"/>
  <c r="AF126" i="47"/>
  <c r="AF128" i="47" s="1"/>
  <c r="AD126" i="47"/>
  <c r="AD128" i="47" s="1"/>
  <c r="AC126" i="47"/>
  <c r="AC128" i="47" s="1"/>
  <c r="R126" i="47"/>
  <c r="AE126" i="47"/>
  <c r="AE128" i="47" s="1"/>
  <c r="P126" i="47"/>
  <c r="Y126" i="47"/>
  <c r="Y128" i="47" s="1"/>
  <c r="AG126" i="47"/>
  <c r="AG128" i="47" s="1"/>
  <c r="AB126" i="47"/>
  <c r="AB128" i="47" s="1"/>
  <c r="AC98" i="46"/>
  <c r="AE98" i="46"/>
  <c r="AB98" i="46"/>
  <c r="Z98" i="46"/>
  <c r="R98" i="46"/>
  <c r="S98" i="46" s="1"/>
  <c r="AG98" i="46"/>
  <c r="AF98" i="46"/>
  <c r="X98" i="46"/>
  <c r="AI98" i="46"/>
  <c r="AA98" i="46"/>
  <c r="P98" i="46"/>
  <c r="Q98" i="46" s="1"/>
  <c r="T98" i="46" s="1"/>
  <c r="AD98" i="46"/>
  <c r="AH98" i="46"/>
  <c r="Y98" i="46"/>
  <c r="H57" i="44"/>
  <c r="O56" i="44"/>
  <c r="O57" i="44" s="1"/>
  <c r="AF80" i="45"/>
  <c r="AA80" i="45"/>
  <c r="AB80" i="45"/>
  <c r="P80" i="45"/>
  <c r="Q80" i="45" s="1"/>
  <c r="T80" i="45" s="1"/>
  <c r="X80" i="45"/>
  <c r="AH80" i="45"/>
  <c r="Z80" i="45"/>
  <c r="AC80" i="45"/>
  <c r="Y80" i="45"/>
  <c r="AG80" i="45"/>
  <c r="AE80" i="45"/>
  <c r="AD80" i="45"/>
  <c r="R80" i="45"/>
  <c r="S80" i="45" s="1"/>
  <c r="AI80" i="45"/>
  <c r="AG28" i="46"/>
  <c r="Z28" i="46"/>
  <c r="AA28" i="46"/>
  <c r="AB28" i="46"/>
  <c r="AI28" i="46"/>
  <c r="Y28" i="46"/>
  <c r="AD28" i="46"/>
  <c r="AH28" i="46"/>
  <c r="AE28" i="46"/>
  <c r="R28" i="46"/>
  <c r="S28" i="46" s="1"/>
  <c r="P28" i="46"/>
  <c r="Q28" i="46" s="1"/>
  <c r="T28" i="46" s="1"/>
  <c r="AC28" i="46"/>
  <c r="X28" i="46"/>
  <c r="AF28" i="46"/>
  <c r="Z112" i="46"/>
  <c r="X112" i="46"/>
  <c r="AD112" i="46"/>
  <c r="AE112" i="46"/>
  <c r="Y112" i="46"/>
  <c r="AI112" i="46"/>
  <c r="AG112" i="46"/>
  <c r="AB112" i="46"/>
  <c r="AF112" i="46"/>
  <c r="AA112" i="46"/>
  <c r="AH112" i="46"/>
  <c r="R112" i="46"/>
  <c r="S112" i="46" s="1"/>
  <c r="AC112" i="46"/>
  <c r="P112" i="46"/>
  <c r="Q112" i="46" s="1"/>
  <c r="T112" i="46" s="1"/>
  <c r="AI60" i="47"/>
  <c r="AH60" i="47"/>
  <c r="AD60" i="47"/>
  <c r="AC60" i="47"/>
  <c r="P60" i="47"/>
  <c r="Q60" i="47" s="1"/>
  <c r="T60" i="47" s="1"/>
  <c r="X60" i="47"/>
  <c r="R60" i="47"/>
  <c r="S60" i="47" s="1"/>
  <c r="AF60" i="47"/>
  <c r="Z60" i="47"/>
  <c r="AA60" i="47"/>
  <c r="AB60" i="47"/>
  <c r="Y60" i="47"/>
  <c r="AE60" i="47"/>
  <c r="AG60" i="47"/>
  <c r="X24" i="44"/>
  <c r="AG24" i="44"/>
  <c r="AE24" i="44"/>
  <c r="Y24" i="44"/>
  <c r="AB24" i="44"/>
  <c r="AD24" i="44"/>
  <c r="AI24" i="44"/>
  <c r="AC24" i="44"/>
  <c r="AA24" i="44"/>
  <c r="Z24" i="44"/>
  <c r="AF24" i="44"/>
  <c r="P24" i="44"/>
  <c r="Q24" i="44" s="1"/>
  <c r="T24" i="44" s="1"/>
  <c r="R24" i="44"/>
  <c r="S24" i="44" s="1"/>
  <c r="AH24" i="44"/>
  <c r="AF129" i="44"/>
  <c r="AB129" i="44"/>
  <c r="Y129" i="44"/>
  <c r="AH129" i="44"/>
  <c r="AC129" i="44"/>
  <c r="Z129" i="44"/>
  <c r="AE129" i="44"/>
  <c r="AD129" i="44"/>
  <c r="R129" i="44"/>
  <c r="S129" i="44" s="1"/>
  <c r="AG129" i="44"/>
  <c r="AI129" i="44"/>
  <c r="AA129" i="44"/>
  <c r="P129" i="44"/>
  <c r="Q129" i="44" s="1"/>
  <c r="T129" i="44" s="1"/>
  <c r="X129" i="44"/>
  <c r="Y89" i="45"/>
  <c r="AA89" i="45"/>
  <c r="AI89" i="45"/>
  <c r="Z89" i="45"/>
  <c r="X89" i="45"/>
  <c r="AH89" i="45"/>
  <c r="AE89" i="45"/>
  <c r="AG89" i="45"/>
  <c r="AF89" i="45"/>
  <c r="R89" i="45"/>
  <c r="S89" i="45" s="1"/>
  <c r="P89" i="45"/>
  <c r="Q89" i="45" s="1"/>
  <c r="T89" i="45" s="1"/>
  <c r="AB89" i="45"/>
  <c r="AC89" i="45"/>
  <c r="AD89" i="45"/>
  <c r="O33" i="46"/>
  <c r="H44" i="46"/>
  <c r="G189" i="34" s="1"/>
  <c r="R134" i="46"/>
  <c r="S134" i="46" s="1"/>
  <c r="AA134" i="46"/>
  <c r="AB134" i="46"/>
  <c r="Y134" i="46"/>
  <c r="AH134" i="46"/>
  <c r="X134" i="46"/>
  <c r="AG134" i="46"/>
  <c r="AI134" i="46"/>
  <c r="P134" i="46"/>
  <c r="Q134" i="46" s="1"/>
  <c r="T134" i="46" s="1"/>
  <c r="Z134" i="46"/>
  <c r="AD134" i="46"/>
  <c r="AC134" i="46"/>
  <c r="AF134" i="46"/>
  <c r="AE134" i="46"/>
  <c r="AC21" i="44"/>
  <c r="AF21" i="44"/>
  <c r="AB21" i="44"/>
  <c r="Y21" i="44"/>
  <c r="AH21" i="44"/>
  <c r="Z21" i="44"/>
  <c r="AG21" i="44"/>
  <c r="AE21" i="44"/>
  <c r="AD21" i="44"/>
  <c r="X21" i="44"/>
  <c r="R21" i="44"/>
  <c r="S21" i="44" s="1"/>
  <c r="AI21" i="44"/>
  <c r="AA21" i="44"/>
  <c r="P21" i="44"/>
  <c r="Q21" i="44" s="1"/>
  <c r="T21" i="44" s="1"/>
  <c r="AC112" i="44"/>
  <c r="AD112" i="44"/>
  <c r="AE112" i="44"/>
  <c r="P112" i="44"/>
  <c r="Q112" i="44" s="1"/>
  <c r="T112" i="44" s="1"/>
  <c r="AB112" i="44"/>
  <c r="AA112" i="44"/>
  <c r="Z112" i="44"/>
  <c r="AI112" i="44"/>
  <c r="R112" i="44"/>
  <c r="S112" i="44" s="1"/>
  <c r="Y112" i="44"/>
  <c r="AH112" i="44"/>
  <c r="X112" i="44"/>
  <c r="AF112" i="44"/>
  <c r="AG112" i="44"/>
  <c r="AA76" i="45"/>
  <c r="R76" i="45"/>
  <c r="S76" i="45" s="1"/>
  <c r="AI76" i="45"/>
  <c r="AH76" i="45"/>
  <c r="AB76" i="45"/>
  <c r="X76" i="45"/>
  <c r="Z76" i="45"/>
  <c r="AD76" i="45"/>
  <c r="AC76" i="45"/>
  <c r="P76" i="45"/>
  <c r="Q76" i="45" s="1"/>
  <c r="T76" i="45" s="1"/>
  <c r="AF76" i="45"/>
  <c r="AG76" i="45"/>
  <c r="AE76" i="45"/>
  <c r="Y76" i="45"/>
  <c r="Z63" i="46"/>
  <c r="AC63" i="46"/>
  <c r="AD63" i="46"/>
  <c r="AE63" i="46"/>
  <c r="AA63" i="46"/>
  <c r="AI63" i="46"/>
  <c r="P63" i="46"/>
  <c r="Q63" i="46" s="1"/>
  <c r="T63" i="46" s="1"/>
  <c r="AG63" i="46"/>
  <c r="R63" i="46"/>
  <c r="S63" i="46" s="1"/>
  <c r="AH63" i="46"/>
  <c r="X63" i="46"/>
  <c r="AF63" i="46"/>
  <c r="AB63" i="46"/>
  <c r="Y63" i="46"/>
  <c r="AD121" i="46"/>
  <c r="AA121" i="46"/>
  <c r="Y121" i="46"/>
  <c r="AB121" i="46"/>
  <c r="P121" i="46"/>
  <c r="Q121" i="46" s="1"/>
  <c r="T121" i="46" s="1"/>
  <c r="AC121" i="46"/>
  <c r="AG121" i="46"/>
  <c r="AF121" i="46"/>
  <c r="Z121" i="46"/>
  <c r="X121" i="46"/>
  <c r="AI121" i="46"/>
  <c r="AE121" i="46"/>
  <c r="AH121" i="46"/>
  <c r="R121" i="46"/>
  <c r="S121" i="46" s="1"/>
  <c r="O92" i="44"/>
  <c r="H103" i="44"/>
  <c r="G106" i="34" s="1"/>
  <c r="AB81" i="45"/>
  <c r="AF81" i="45"/>
  <c r="AI81" i="45"/>
  <c r="AD81" i="45"/>
  <c r="AA81" i="45"/>
  <c r="Z81" i="45"/>
  <c r="P81" i="45"/>
  <c r="O84" i="45"/>
  <c r="Y81" i="45"/>
  <c r="AE81" i="45"/>
  <c r="AG81" i="45"/>
  <c r="AC81" i="45"/>
  <c r="R81" i="45"/>
  <c r="X81" i="45"/>
  <c r="AH81" i="45"/>
  <c r="AD137" i="45"/>
  <c r="AB137" i="45"/>
  <c r="Z137" i="45"/>
  <c r="AI137" i="45"/>
  <c r="AH137" i="45"/>
  <c r="AG137" i="45"/>
  <c r="AE137" i="45"/>
  <c r="Y137" i="45"/>
  <c r="P137" i="45"/>
  <c r="Q137" i="45" s="1"/>
  <c r="T137" i="45" s="1"/>
  <c r="AF137" i="45"/>
  <c r="AA137" i="45"/>
  <c r="X137" i="45"/>
  <c r="AC137" i="45"/>
  <c r="R137" i="45"/>
  <c r="S137" i="45" s="1"/>
  <c r="H31" i="46"/>
  <c r="G188" i="34" s="1"/>
  <c r="O30" i="46"/>
  <c r="O31" i="46" s="1"/>
  <c r="I188" i="34" s="1"/>
  <c r="AH16" i="47"/>
  <c r="AF16" i="47"/>
  <c r="P16" i="47"/>
  <c r="Q16" i="47" s="1"/>
  <c r="T16" i="47" s="1"/>
  <c r="AE16" i="47"/>
  <c r="AC16" i="47"/>
  <c r="AB16" i="47"/>
  <c r="AA16" i="47"/>
  <c r="X16" i="47"/>
  <c r="AI16" i="47"/>
  <c r="R16" i="47"/>
  <c r="S16" i="47" s="1"/>
  <c r="AD16" i="47"/>
  <c r="Z16" i="47"/>
  <c r="AG16" i="47"/>
  <c r="Y16" i="47"/>
  <c r="AF41" i="44"/>
  <c r="P41" i="44"/>
  <c r="Q41" i="44" s="1"/>
  <c r="T41" i="44" s="1"/>
  <c r="AD41" i="44"/>
  <c r="AC41" i="44"/>
  <c r="AA41" i="44"/>
  <c r="Y41" i="44"/>
  <c r="X41" i="44"/>
  <c r="AG41" i="44"/>
  <c r="R41" i="44"/>
  <c r="S41" i="44" s="1"/>
  <c r="AI41" i="44"/>
  <c r="Z41" i="44"/>
  <c r="AB41" i="44"/>
  <c r="AE41" i="44"/>
  <c r="AH41" i="44"/>
  <c r="AD117" i="44"/>
  <c r="R117" i="44"/>
  <c r="S117" i="44" s="1"/>
  <c r="AC117" i="44"/>
  <c r="Y117" i="44"/>
  <c r="AB117" i="44"/>
  <c r="AF117" i="44"/>
  <c r="AI117" i="44"/>
  <c r="X117" i="44"/>
  <c r="AA117" i="44"/>
  <c r="AE117" i="44"/>
  <c r="P117" i="44"/>
  <c r="Q117" i="44" s="1"/>
  <c r="T117" i="44" s="1"/>
  <c r="AH117" i="44"/>
  <c r="Z117" i="44"/>
  <c r="AG117" i="44"/>
  <c r="O33" i="45"/>
  <c r="H44" i="45"/>
  <c r="G129" i="34" s="1"/>
  <c r="AE20" i="46"/>
  <c r="AA20" i="46"/>
  <c r="AD20" i="46"/>
  <c r="P20" i="46"/>
  <c r="Q20" i="46" s="1"/>
  <c r="T20" i="46" s="1"/>
  <c r="AB20" i="46"/>
  <c r="AH20" i="46"/>
  <c r="Y20" i="46"/>
  <c r="AF20" i="46"/>
  <c r="R20" i="46"/>
  <c r="S20" i="46" s="1"/>
  <c r="X20" i="46"/>
  <c r="Z20" i="46"/>
  <c r="AC20" i="46"/>
  <c r="AG20" i="46"/>
  <c r="AI20" i="46"/>
  <c r="AG124" i="46"/>
  <c r="Y124" i="46"/>
  <c r="AE124" i="46"/>
  <c r="X124" i="46"/>
  <c r="AD124" i="46"/>
  <c r="P124" i="46"/>
  <c r="Q124" i="46" s="1"/>
  <c r="T124" i="46" s="1"/>
  <c r="R124" i="46"/>
  <c r="S124" i="46" s="1"/>
  <c r="AA124" i="46"/>
  <c r="AF124" i="46"/>
  <c r="AB124" i="46"/>
  <c r="Z124" i="46"/>
  <c r="AI124" i="46"/>
  <c r="AH124" i="46"/>
  <c r="AC124" i="46"/>
  <c r="AI89" i="44"/>
  <c r="AH89" i="44"/>
  <c r="AE89" i="44"/>
  <c r="AF89" i="44"/>
  <c r="X89" i="44"/>
  <c r="AD89" i="44"/>
  <c r="AA89" i="44"/>
  <c r="AC89" i="44"/>
  <c r="R89" i="44"/>
  <c r="S89" i="44" s="1"/>
  <c r="P89" i="44"/>
  <c r="Q89" i="44" s="1"/>
  <c r="T89" i="44" s="1"/>
  <c r="AG89" i="44"/>
  <c r="Y89" i="44"/>
  <c r="AB89" i="44"/>
  <c r="Z89" i="44"/>
  <c r="G118" i="34"/>
  <c r="P164" i="44"/>
  <c r="H90" i="45"/>
  <c r="G135" i="34" s="1"/>
  <c r="O86" i="45"/>
  <c r="AH80" i="46"/>
  <c r="Y80" i="46"/>
  <c r="AD80" i="46"/>
  <c r="AB80" i="46"/>
  <c r="R80" i="46"/>
  <c r="S80" i="46" s="1"/>
  <c r="AI80" i="46"/>
  <c r="AE80" i="46"/>
  <c r="Z80" i="46"/>
  <c r="AF80" i="46"/>
  <c r="X80" i="46"/>
  <c r="AA80" i="46"/>
  <c r="AG80" i="46"/>
  <c r="AC80" i="46"/>
  <c r="P80" i="46"/>
  <c r="Q80" i="46" s="1"/>
  <c r="T80" i="46" s="1"/>
  <c r="O46" i="47"/>
  <c r="H50" i="47"/>
  <c r="G160" i="34" s="1"/>
  <c r="AE29" i="48"/>
  <c r="AD29" i="48"/>
  <c r="AB29" i="48"/>
  <c r="Y29" i="48"/>
  <c r="AC29" i="48"/>
  <c r="X29" i="48"/>
  <c r="R29" i="48"/>
  <c r="S29" i="48" s="1"/>
  <c r="AG29" i="48"/>
  <c r="AI29" i="48"/>
  <c r="AA29" i="48"/>
  <c r="P29" i="48"/>
  <c r="Q29" i="48" s="1"/>
  <c r="T29" i="48" s="1"/>
  <c r="Z29" i="48"/>
  <c r="AF29" i="48"/>
  <c r="AH29" i="48"/>
  <c r="H151" i="48"/>
  <c r="G233" i="34" s="1"/>
  <c r="P149" i="48"/>
  <c r="AC63" i="47"/>
  <c r="Y63" i="47"/>
  <c r="R63" i="47"/>
  <c r="S63" i="47" s="1"/>
  <c r="AG63" i="47"/>
  <c r="AF63" i="47"/>
  <c r="AB63" i="47"/>
  <c r="AE63" i="47"/>
  <c r="AD63" i="47"/>
  <c r="AH63" i="47"/>
  <c r="Z63" i="47"/>
  <c r="AI63" i="47"/>
  <c r="X63" i="47"/>
  <c r="P63" i="47"/>
  <c r="Q63" i="47" s="1"/>
  <c r="T63" i="47" s="1"/>
  <c r="AA63" i="47"/>
  <c r="AE140" i="47"/>
  <c r="Z140" i="47"/>
  <c r="R140" i="47"/>
  <c r="S140" i="47" s="1"/>
  <c r="AC140" i="47"/>
  <c r="AA140" i="47"/>
  <c r="AD140" i="47"/>
  <c r="AB140" i="47"/>
  <c r="P140" i="47"/>
  <c r="Q140" i="47" s="1"/>
  <c r="T140" i="47" s="1"/>
  <c r="AG140" i="47"/>
  <c r="AI140" i="47"/>
  <c r="Y140" i="47"/>
  <c r="AF140" i="47"/>
  <c r="AH140" i="47"/>
  <c r="X140" i="47"/>
  <c r="AI29" i="49"/>
  <c r="AD29" i="49"/>
  <c r="AC29" i="49"/>
  <c r="AB29" i="49"/>
  <c r="X29" i="49"/>
  <c r="R29" i="49"/>
  <c r="S29" i="49" s="1"/>
  <c r="AF29" i="49"/>
  <c r="AE29" i="49"/>
  <c r="AH29" i="49"/>
  <c r="Y29" i="49"/>
  <c r="AG29" i="49"/>
  <c r="AA29" i="49"/>
  <c r="Z29" i="49"/>
  <c r="P29" i="49"/>
  <c r="Q29" i="49" s="1"/>
  <c r="T29" i="49" s="1"/>
  <c r="AH58" i="47"/>
  <c r="AE58" i="47"/>
  <c r="AG58" i="47"/>
  <c r="AD58" i="47"/>
  <c r="AB58" i="47"/>
  <c r="AI58" i="47"/>
  <c r="Z58" i="47"/>
  <c r="AA58" i="47"/>
  <c r="Y58" i="47"/>
  <c r="P58" i="47"/>
  <c r="Q58" i="47" s="1"/>
  <c r="T58" i="47" s="1"/>
  <c r="X58" i="47"/>
  <c r="R58" i="47"/>
  <c r="S58" i="47" s="1"/>
  <c r="AC58" i="47"/>
  <c r="AF58" i="47"/>
  <c r="AD10" i="48"/>
  <c r="AG10" i="48"/>
  <c r="AC10" i="48"/>
  <c r="AE10" i="48"/>
  <c r="R10" i="48"/>
  <c r="S10" i="48" s="1"/>
  <c r="AB10" i="48"/>
  <c r="AI10" i="48"/>
  <c r="Z10" i="48"/>
  <c r="AA10" i="48"/>
  <c r="AF10" i="48"/>
  <c r="X10" i="48"/>
  <c r="P10" i="48"/>
  <c r="Q10" i="48" s="1"/>
  <c r="T10" i="48" s="1"/>
  <c r="AH10" i="48"/>
  <c r="Y10" i="48"/>
  <c r="AD83" i="47"/>
  <c r="R83" i="47"/>
  <c r="S83" i="47" s="1"/>
  <c r="AG83" i="47"/>
  <c r="AH83" i="47"/>
  <c r="Y83" i="47"/>
  <c r="AF83" i="47"/>
  <c r="X83" i="47"/>
  <c r="AB83" i="47"/>
  <c r="AA83" i="47"/>
  <c r="Z83" i="47"/>
  <c r="AC83" i="47"/>
  <c r="P83" i="47"/>
  <c r="Q83" i="47" s="1"/>
  <c r="T83" i="47" s="1"/>
  <c r="AI83" i="47"/>
  <c r="AE83" i="47"/>
  <c r="O62" i="48"/>
  <c r="H64" i="48"/>
  <c r="H151" i="49"/>
  <c r="G263" i="34" s="1"/>
  <c r="P149" i="49"/>
  <c r="G178" i="34"/>
  <c r="P164" i="47"/>
  <c r="AI66" i="48"/>
  <c r="AF66" i="48"/>
  <c r="AE66" i="48"/>
  <c r="P66" i="48"/>
  <c r="Q66" i="48" s="1"/>
  <c r="T66" i="48" s="1"/>
  <c r="X66" i="48"/>
  <c r="AG66" i="48"/>
  <c r="Y66" i="48"/>
  <c r="Z66" i="48"/>
  <c r="AD66" i="48"/>
  <c r="AC66" i="48"/>
  <c r="R66" i="48"/>
  <c r="S66" i="48" s="1"/>
  <c r="AB66" i="48"/>
  <c r="AH66" i="48"/>
  <c r="AA66" i="48"/>
  <c r="AC37" i="47"/>
  <c r="AE37" i="47"/>
  <c r="AB37" i="47"/>
  <c r="AH37" i="47"/>
  <c r="AI37" i="47"/>
  <c r="AD37" i="47"/>
  <c r="AA37" i="47"/>
  <c r="AG37" i="47"/>
  <c r="P37" i="47"/>
  <c r="Q37" i="47" s="1"/>
  <c r="T37" i="47" s="1"/>
  <c r="Z37" i="47"/>
  <c r="X37" i="47"/>
  <c r="Y37" i="47"/>
  <c r="R37" i="47"/>
  <c r="S37" i="47" s="1"/>
  <c r="AF37" i="47"/>
  <c r="AE135" i="47"/>
  <c r="AC135" i="47"/>
  <c r="R135" i="47"/>
  <c r="S135" i="47" s="1"/>
  <c r="Z135" i="47"/>
  <c r="AF135" i="47"/>
  <c r="AG135" i="47"/>
  <c r="AB135" i="47"/>
  <c r="AD135" i="47"/>
  <c r="AI135" i="47"/>
  <c r="AA135" i="47"/>
  <c r="Y135" i="47"/>
  <c r="P135" i="47"/>
  <c r="Q135" i="47" s="1"/>
  <c r="T135" i="47" s="1"/>
  <c r="X135" i="47"/>
  <c r="AH135" i="47"/>
  <c r="AC122" i="48"/>
  <c r="AG122" i="48"/>
  <c r="Y122" i="48"/>
  <c r="AI122" i="48"/>
  <c r="X122" i="48"/>
  <c r="AA122" i="48"/>
  <c r="AD122" i="48"/>
  <c r="P122" i="48"/>
  <c r="Q122" i="48" s="1"/>
  <c r="T122" i="48" s="1"/>
  <c r="AH122" i="48"/>
  <c r="Z122" i="48"/>
  <c r="AF122" i="48"/>
  <c r="R122" i="48"/>
  <c r="S122" i="48" s="1"/>
  <c r="AB122" i="48"/>
  <c r="AE122" i="48"/>
  <c r="AB12" i="49"/>
  <c r="AF12" i="49"/>
  <c r="AC12" i="49"/>
  <c r="AI12" i="49"/>
  <c r="X12" i="49"/>
  <c r="R12" i="49"/>
  <c r="S12" i="49" s="1"/>
  <c r="AA12" i="49"/>
  <c r="AE12" i="49"/>
  <c r="P12" i="49"/>
  <c r="Q12" i="49" s="1"/>
  <c r="T12" i="49" s="1"/>
  <c r="Z12" i="49"/>
  <c r="AH12" i="49"/>
  <c r="AG12" i="49"/>
  <c r="Y12" i="49"/>
  <c r="AD12" i="49"/>
  <c r="AD111" i="49"/>
  <c r="AI111" i="49"/>
  <c r="AF111" i="49"/>
  <c r="AA111" i="49"/>
  <c r="AE111" i="49"/>
  <c r="P111" i="49"/>
  <c r="Q111" i="49" s="1"/>
  <c r="T111" i="49" s="1"/>
  <c r="AH111" i="49"/>
  <c r="AC111" i="49"/>
  <c r="AG111" i="49"/>
  <c r="R111" i="49"/>
  <c r="S111" i="49" s="1"/>
  <c r="AB111" i="49"/>
  <c r="Z111" i="49"/>
  <c r="Y111" i="49"/>
  <c r="X111" i="49"/>
  <c r="P133" i="48"/>
  <c r="Q133" i="48" s="1"/>
  <c r="T133" i="48" s="1"/>
  <c r="X133" i="48"/>
  <c r="AH133" i="48"/>
  <c r="AC133" i="48"/>
  <c r="Z133" i="48"/>
  <c r="R133" i="48"/>
  <c r="S133" i="48" s="1"/>
  <c r="AG133" i="48"/>
  <c r="Y133" i="48"/>
  <c r="AF133" i="48"/>
  <c r="AD133" i="48"/>
  <c r="AE133" i="48"/>
  <c r="AA133" i="48"/>
  <c r="AB133" i="48"/>
  <c r="AI133" i="48"/>
  <c r="AE59" i="49"/>
  <c r="AC59" i="49"/>
  <c r="R59" i="49"/>
  <c r="AG59" i="49"/>
  <c r="AB59" i="49"/>
  <c r="Y59" i="49"/>
  <c r="AI59" i="49"/>
  <c r="AF59" i="49"/>
  <c r="P59" i="49"/>
  <c r="AD59" i="49"/>
  <c r="Z59" i="49"/>
  <c r="X59" i="49"/>
  <c r="AA59" i="49"/>
  <c r="AH59" i="49"/>
  <c r="AG53" i="49"/>
  <c r="AA53" i="49"/>
  <c r="P53" i="49"/>
  <c r="Q53" i="49" s="1"/>
  <c r="T53" i="49" s="1"/>
  <c r="AI53" i="49"/>
  <c r="AH53" i="49"/>
  <c r="AD53" i="49"/>
  <c r="AF53" i="49"/>
  <c r="R53" i="49"/>
  <c r="S53" i="49" s="1"/>
  <c r="Y53" i="49"/>
  <c r="AC53" i="49"/>
  <c r="X53" i="49"/>
  <c r="AE53" i="49"/>
  <c r="Z53" i="49"/>
  <c r="AB53" i="49"/>
  <c r="AB129" i="48"/>
  <c r="AE129" i="48"/>
  <c r="AI129" i="48"/>
  <c r="AF129" i="48"/>
  <c r="P129" i="48"/>
  <c r="Q129" i="48" s="1"/>
  <c r="T129" i="48" s="1"/>
  <c r="AC129" i="48"/>
  <c r="AH129" i="48"/>
  <c r="X129" i="48"/>
  <c r="AA129" i="48"/>
  <c r="Z129" i="48"/>
  <c r="AG129" i="48"/>
  <c r="Y129" i="48"/>
  <c r="AD129" i="48"/>
  <c r="R129" i="48"/>
  <c r="S129" i="48" s="1"/>
  <c r="AC62" i="49"/>
  <c r="R62" i="49"/>
  <c r="AA62" i="49"/>
  <c r="X62" i="49"/>
  <c r="P62" i="49"/>
  <c r="AE62" i="49"/>
  <c r="AH62" i="49"/>
  <c r="AD62" i="49"/>
  <c r="Z62" i="49"/>
  <c r="AB62" i="49"/>
  <c r="AG62" i="49"/>
  <c r="AI62" i="49"/>
  <c r="Y62" i="49"/>
  <c r="AF62" i="49"/>
  <c r="AF133" i="49"/>
  <c r="R133" i="49"/>
  <c r="S133" i="49" s="1"/>
  <c r="AD133" i="49"/>
  <c r="X133" i="49"/>
  <c r="AI133" i="49"/>
  <c r="AC133" i="49"/>
  <c r="AA133" i="49"/>
  <c r="P133" i="49"/>
  <c r="Q133" i="49" s="1"/>
  <c r="T133" i="49" s="1"/>
  <c r="AH133" i="49"/>
  <c r="AB133" i="49"/>
  <c r="Z133" i="49"/>
  <c r="AG133" i="49"/>
  <c r="Y133" i="49"/>
  <c r="AE133" i="49"/>
  <c r="G238" i="34"/>
  <c r="P164" i="48"/>
  <c r="AF76" i="49"/>
  <c r="AG76" i="49"/>
  <c r="AC76" i="49"/>
  <c r="Y76" i="49"/>
  <c r="R76" i="49"/>
  <c r="S76" i="49" s="1"/>
  <c r="X76" i="49"/>
  <c r="AE76" i="49"/>
  <c r="AB76" i="49"/>
  <c r="AI76" i="49"/>
  <c r="AD76" i="49"/>
  <c r="P76" i="49"/>
  <c r="Q76" i="49" s="1"/>
  <c r="T76" i="49" s="1"/>
  <c r="AA76" i="49"/>
  <c r="AH76" i="49"/>
  <c r="Z76" i="49"/>
  <c r="AE122" i="49"/>
  <c r="AC122" i="49"/>
  <c r="AA122" i="49"/>
  <c r="R122" i="49"/>
  <c r="S122" i="49" s="1"/>
  <c r="P122" i="49"/>
  <c r="Q122" i="49" s="1"/>
  <c r="T122" i="49" s="1"/>
  <c r="AF122" i="49"/>
  <c r="AH122" i="49"/>
  <c r="Z122" i="49"/>
  <c r="Y122" i="49"/>
  <c r="AD122" i="49"/>
  <c r="X122" i="49"/>
  <c r="AB122" i="49"/>
  <c r="AG122" i="49"/>
  <c r="AI122" i="49"/>
  <c r="AI8" i="49"/>
  <c r="AF8" i="49"/>
  <c r="AE8" i="49"/>
  <c r="AD8" i="49"/>
  <c r="AC8" i="49"/>
  <c r="AB8" i="49"/>
  <c r="X8" i="49"/>
  <c r="R8" i="49"/>
  <c r="S8" i="49" s="1"/>
  <c r="P8" i="49"/>
  <c r="Q8" i="49" s="1"/>
  <c r="T8" i="49" s="1"/>
  <c r="Z8" i="49"/>
  <c r="AA8" i="49"/>
  <c r="AH8" i="49"/>
  <c r="Y8" i="49"/>
  <c r="AG8" i="49"/>
  <c r="AG126" i="49"/>
  <c r="AG128" i="49" s="1"/>
  <c r="AC126" i="49"/>
  <c r="AC128" i="49" s="1"/>
  <c r="Y126" i="49"/>
  <c r="Y128" i="49" s="1"/>
  <c r="AB126" i="49"/>
  <c r="AB128" i="49" s="1"/>
  <c r="AD126" i="49"/>
  <c r="AD128" i="49" s="1"/>
  <c r="AI126" i="49"/>
  <c r="AI128" i="49" s="1"/>
  <c r="X126" i="49"/>
  <c r="AA126" i="49"/>
  <c r="AA128" i="49" s="1"/>
  <c r="R126" i="49"/>
  <c r="O128" i="49"/>
  <c r="AH126" i="49"/>
  <c r="AH128" i="49" s="1"/>
  <c r="AF126" i="49"/>
  <c r="AF128" i="49" s="1"/>
  <c r="Z126" i="49"/>
  <c r="Z128" i="49" s="1"/>
  <c r="AE126" i="49"/>
  <c r="AE128" i="49" s="1"/>
  <c r="P126" i="49"/>
  <c r="R123" i="49"/>
  <c r="S123" i="49" s="1"/>
  <c r="AE123" i="49"/>
  <c r="AB123" i="49"/>
  <c r="AD123" i="49"/>
  <c r="AI123" i="49"/>
  <c r="Z123" i="49"/>
  <c r="AA123" i="49"/>
  <c r="Y123" i="49"/>
  <c r="AF123" i="49"/>
  <c r="AH123" i="49"/>
  <c r="AC123" i="49"/>
  <c r="P123" i="49"/>
  <c r="Q123" i="49" s="1"/>
  <c r="T123" i="49" s="1"/>
  <c r="X123" i="49"/>
  <c r="AG123" i="49"/>
  <c r="AB137" i="48"/>
  <c r="AH137" i="48"/>
  <c r="R137" i="48"/>
  <c r="S137" i="48" s="1"/>
  <c r="Z137" i="48"/>
  <c r="AA137" i="48"/>
  <c r="Y137" i="48"/>
  <c r="AI137" i="48"/>
  <c r="AF137" i="48"/>
  <c r="AD137" i="48"/>
  <c r="P137" i="48"/>
  <c r="Q137" i="48" s="1"/>
  <c r="T137" i="48" s="1"/>
  <c r="AG137" i="48"/>
  <c r="X137" i="48"/>
  <c r="AE137" i="48"/>
  <c r="AC137" i="48"/>
  <c r="AB87" i="49"/>
  <c r="AA87" i="49"/>
  <c r="R87" i="49"/>
  <c r="S87" i="49" s="1"/>
  <c r="AC87" i="49"/>
  <c r="AH87" i="49"/>
  <c r="Z87" i="49"/>
  <c r="AG87" i="49"/>
  <c r="Y87" i="49"/>
  <c r="X87" i="49"/>
  <c r="AI87" i="49"/>
  <c r="AF87" i="49"/>
  <c r="AD87" i="49"/>
  <c r="AE87" i="49"/>
  <c r="P87" i="49"/>
  <c r="Q87" i="49" s="1"/>
  <c r="T87" i="49" s="1"/>
  <c r="AH93" i="49"/>
  <c r="AE93" i="49"/>
  <c r="AD93" i="49"/>
  <c r="AC93" i="49"/>
  <c r="R93" i="49"/>
  <c r="S93" i="49" s="1"/>
  <c r="AB93" i="49"/>
  <c r="Y93" i="49"/>
  <c r="Z93" i="49"/>
  <c r="AG93" i="49"/>
  <c r="AF93" i="49"/>
  <c r="X93" i="49"/>
  <c r="AA93" i="49"/>
  <c r="AI93" i="49"/>
  <c r="P93" i="49"/>
  <c r="Q93" i="49" s="1"/>
  <c r="T93" i="49" s="1"/>
  <c r="AA132" i="48"/>
  <c r="AI132" i="48"/>
  <c r="AD132" i="48"/>
  <c r="AB132" i="48"/>
  <c r="AG132" i="48"/>
  <c r="Y132" i="48"/>
  <c r="AF132" i="48"/>
  <c r="P132" i="48"/>
  <c r="Q132" i="48" s="1"/>
  <c r="T132" i="48" s="1"/>
  <c r="X132" i="48"/>
  <c r="AE132" i="48"/>
  <c r="AC132" i="48"/>
  <c r="R132" i="48"/>
  <c r="S132" i="48" s="1"/>
  <c r="AH132" i="48"/>
  <c r="Z132" i="48"/>
  <c r="AD95" i="49"/>
  <c r="AG95" i="49"/>
  <c r="AC95" i="49"/>
  <c r="X95" i="49"/>
  <c r="R95" i="49"/>
  <c r="S95" i="49" s="1"/>
  <c r="AI95" i="49"/>
  <c r="AB95" i="49"/>
  <c r="AF95" i="49"/>
  <c r="P95" i="49"/>
  <c r="Q95" i="49" s="1"/>
  <c r="T95" i="49" s="1"/>
  <c r="Z95" i="49"/>
  <c r="AA95" i="49"/>
  <c r="AH95" i="49"/>
  <c r="Y95" i="49"/>
  <c r="AE95" i="49"/>
  <c r="AC85" i="48"/>
  <c r="AB85" i="48"/>
  <c r="AF85" i="48"/>
  <c r="X85" i="48"/>
  <c r="R85" i="48"/>
  <c r="S85" i="48" s="1"/>
  <c r="AH85" i="48"/>
  <c r="Z85" i="48"/>
  <c r="AG85" i="48"/>
  <c r="Y85" i="48"/>
  <c r="AD85" i="48"/>
  <c r="AI85" i="48"/>
  <c r="AE85" i="48"/>
  <c r="AA85" i="48"/>
  <c r="P85" i="48"/>
  <c r="Q85" i="48" s="1"/>
  <c r="T85" i="48" s="1"/>
  <c r="H17" i="49"/>
  <c r="G246" i="34" s="1"/>
  <c r="O7" i="49"/>
  <c r="AI80" i="49"/>
  <c r="AA80" i="49"/>
  <c r="X80" i="49"/>
  <c r="P80" i="49"/>
  <c r="Q80" i="49" s="1"/>
  <c r="T80" i="49" s="1"/>
  <c r="Y80" i="49"/>
  <c r="AG80" i="49"/>
  <c r="AH80" i="49"/>
  <c r="AB80" i="49"/>
  <c r="AF80" i="49"/>
  <c r="AD80" i="49"/>
  <c r="AE80" i="49"/>
  <c r="AC80" i="49"/>
  <c r="Z80" i="49"/>
  <c r="R80" i="49"/>
  <c r="S80" i="49" s="1"/>
  <c r="AF129" i="49"/>
  <c r="AD129" i="49"/>
  <c r="Y129" i="49"/>
  <c r="X129" i="49"/>
  <c r="R129" i="49"/>
  <c r="S129" i="49" s="1"/>
  <c r="AC129" i="49"/>
  <c r="AB129" i="49"/>
  <c r="AI129" i="49"/>
  <c r="AA129" i="49"/>
  <c r="P129" i="49"/>
  <c r="Q129" i="49" s="1"/>
  <c r="T129" i="49" s="1"/>
  <c r="Z129" i="49"/>
  <c r="AH129" i="49"/>
  <c r="AE129" i="49"/>
  <c r="AG129" i="49"/>
  <c r="AG20" i="49"/>
  <c r="X20" i="49"/>
  <c r="AF20" i="49"/>
  <c r="P20" i="49"/>
  <c r="Q20" i="49" s="1"/>
  <c r="T20" i="49" s="1"/>
  <c r="AE20" i="49"/>
  <c r="AH20" i="49"/>
  <c r="AD20" i="49"/>
  <c r="Z20" i="49"/>
  <c r="Y20" i="49"/>
  <c r="AC20" i="49"/>
  <c r="AB20" i="49"/>
  <c r="AA20" i="49"/>
  <c r="AI20" i="49"/>
  <c r="R20" i="49"/>
  <c r="S20" i="49" s="1"/>
  <c r="AI98" i="49"/>
  <c r="AH98" i="49"/>
  <c r="Z98" i="49"/>
  <c r="AA98" i="49"/>
  <c r="AF98" i="49"/>
  <c r="Y98" i="49"/>
  <c r="X98" i="49"/>
  <c r="R98" i="49"/>
  <c r="S98" i="49" s="1"/>
  <c r="AE98" i="49"/>
  <c r="AB98" i="49"/>
  <c r="AD98" i="49"/>
  <c r="AC98" i="49"/>
  <c r="P98" i="49"/>
  <c r="Q98" i="49" s="1"/>
  <c r="T98" i="49" s="1"/>
  <c r="AG98" i="49"/>
  <c r="Z131" i="49"/>
  <c r="Y131" i="49"/>
  <c r="R131" i="49"/>
  <c r="S131" i="49" s="1"/>
  <c r="AA131" i="49"/>
  <c r="P131" i="49"/>
  <c r="Q131" i="49" s="1"/>
  <c r="T131" i="49" s="1"/>
  <c r="AH131" i="49"/>
  <c r="AF131" i="49"/>
  <c r="AG131" i="49"/>
  <c r="AE131" i="49"/>
  <c r="AB131" i="49"/>
  <c r="X131" i="49"/>
  <c r="AD131" i="49"/>
  <c r="AI131" i="49"/>
  <c r="AC131" i="49"/>
  <c r="P11" i="6"/>
  <c r="Q11" i="6" s="1"/>
  <c r="O66" i="6"/>
  <c r="AG66" i="6" s="1"/>
  <c r="P157" i="6"/>
  <c r="Q157" i="6" s="1"/>
  <c r="O63" i="6"/>
  <c r="AB63" i="6" s="1"/>
  <c r="O149" i="6"/>
  <c r="AH149" i="6" s="1"/>
  <c r="AH149" i="51" s="1"/>
  <c r="O53" i="6"/>
  <c r="AC53" i="6" s="1"/>
  <c r="O48" i="6"/>
  <c r="AD48" i="6" s="1"/>
  <c r="O79" i="6"/>
  <c r="O49" i="6"/>
  <c r="AE49" i="6" s="1"/>
  <c r="O60" i="6"/>
  <c r="AC60" i="6" s="1"/>
  <c r="O22" i="6"/>
  <c r="P22" i="6" s="1"/>
  <c r="Q22" i="6" s="1"/>
  <c r="T22" i="6" s="1"/>
  <c r="O28" i="6"/>
  <c r="Y28" i="6" s="1"/>
  <c r="O47" i="6"/>
  <c r="Z47" i="6" s="1"/>
  <c r="O29" i="6"/>
  <c r="AG29" i="6" s="1"/>
  <c r="O134" i="6"/>
  <c r="AI134" i="6" s="1"/>
  <c r="O23" i="6"/>
  <c r="O58" i="6"/>
  <c r="AF58" i="6" s="1"/>
  <c r="H159" i="6"/>
  <c r="G84" i="34" s="1"/>
  <c r="O56" i="6"/>
  <c r="AE56" i="6" s="1"/>
  <c r="O132" i="6"/>
  <c r="AD132" i="6" s="1"/>
  <c r="P158" i="6"/>
  <c r="Q158" i="6" s="1"/>
  <c r="H151" i="6"/>
  <c r="G83" i="34" s="1"/>
  <c r="AD66" i="6"/>
  <c r="X60" i="6"/>
  <c r="AE60" i="6"/>
  <c r="AH60" i="6"/>
  <c r="H50" i="6"/>
  <c r="G70" i="34" s="1"/>
  <c r="H44" i="6"/>
  <c r="G69" i="34" s="1"/>
  <c r="Q5" i="9"/>
  <c r="H54" i="6"/>
  <c r="O19" i="6"/>
  <c r="H57" i="6"/>
  <c r="O55" i="6"/>
  <c r="P47" i="6"/>
  <c r="Q47" i="6" s="1"/>
  <c r="T47" i="6" s="1"/>
  <c r="O65" i="6"/>
  <c r="H67" i="6"/>
  <c r="O62" i="6"/>
  <c r="H64" i="6"/>
  <c r="P66" i="6"/>
  <c r="Q66" i="6" s="1"/>
  <c r="T66" i="6" s="1"/>
  <c r="O59" i="6"/>
  <c r="H61" i="6"/>
  <c r="O46" i="6"/>
  <c r="O42" i="6"/>
  <c r="O10" i="6"/>
  <c r="O30" i="6"/>
  <c r="O24" i="6"/>
  <c r="O21" i="6"/>
  <c r="O35" i="6"/>
  <c r="O40" i="6"/>
  <c r="O20" i="6"/>
  <c r="O41" i="6"/>
  <c r="O7" i="6"/>
  <c r="O52" i="6"/>
  <c r="O37" i="6"/>
  <c r="O16" i="6"/>
  <c r="O15" i="6"/>
  <c r="O8" i="6"/>
  <c r="O12" i="6"/>
  <c r="O34" i="6"/>
  <c r="O27" i="6"/>
  <c r="O33" i="6"/>
  <c r="P150" i="6"/>
  <c r="L84" i="6"/>
  <c r="B19" i="13"/>
  <c r="E8" i="5"/>
  <c r="L159" i="6"/>
  <c r="L151" i="6"/>
  <c r="L141" i="6"/>
  <c r="L128" i="6"/>
  <c r="L115" i="6"/>
  <c r="L78" i="6"/>
  <c r="AI115" i="48" l="1"/>
  <c r="AD78" i="47"/>
  <c r="AE66" i="6"/>
  <c r="AI28" i="6"/>
  <c r="AE141" i="45"/>
  <c r="Z115" i="46"/>
  <c r="AD115" i="53"/>
  <c r="AI115" i="53"/>
  <c r="AI118" i="53" s="1"/>
  <c r="AE115" i="53"/>
  <c r="AA115" i="53"/>
  <c r="H151" i="51"/>
  <c r="G53" i="34" s="1"/>
  <c r="AI29" i="6"/>
  <c r="AC128" i="53"/>
  <c r="AG115" i="53"/>
  <c r="AF141" i="49"/>
  <c r="AF142" i="49" s="1"/>
  <c r="AB78" i="47"/>
  <c r="AD128" i="53"/>
  <c r="AI47" i="6"/>
  <c r="AH128" i="53"/>
  <c r="AH53" i="6"/>
  <c r="O142" i="49"/>
  <c r="AC49" i="6"/>
  <c r="P29" i="6"/>
  <c r="Q29" i="6" s="1"/>
  <c r="T29" i="6" s="1"/>
  <c r="Y53" i="6"/>
  <c r="AH29" i="6"/>
  <c r="AH29" i="51" s="1"/>
  <c r="Z115" i="53"/>
  <c r="AD29" i="6"/>
  <c r="AC141" i="44"/>
  <c r="AC142" i="44" s="1"/>
  <c r="AH115" i="47"/>
  <c r="AH118" i="47" s="1"/>
  <c r="X53" i="6"/>
  <c r="Y141" i="44"/>
  <c r="Z53" i="6"/>
  <c r="AC29" i="6"/>
  <c r="AC29" i="51" s="1"/>
  <c r="H61" i="51"/>
  <c r="AI48" i="6"/>
  <c r="AI48" i="51" s="1"/>
  <c r="AI48" i="52" s="1"/>
  <c r="AE56" i="51"/>
  <c r="AE128" i="53"/>
  <c r="P53" i="6"/>
  <c r="Q53" i="6" s="1"/>
  <c r="T53" i="6" s="1"/>
  <c r="AF53" i="6"/>
  <c r="AA53" i="6"/>
  <c r="AG53" i="6"/>
  <c r="AI53" i="6"/>
  <c r="X29" i="6"/>
  <c r="X29" i="51" s="1"/>
  <c r="AG128" i="53"/>
  <c r="H61" i="52"/>
  <c r="AE29" i="6"/>
  <c r="P134" i="6"/>
  <c r="Q134" i="6" s="1"/>
  <c r="T134" i="6" s="1"/>
  <c r="AD53" i="6"/>
  <c r="AB53" i="6"/>
  <c r="AF29" i="6"/>
  <c r="AI128" i="53"/>
  <c r="AH115" i="53"/>
  <c r="AH118" i="53" s="1"/>
  <c r="Y63" i="6"/>
  <c r="AE53" i="6"/>
  <c r="AH141" i="44"/>
  <c r="AG63" i="6"/>
  <c r="AB28" i="6"/>
  <c r="AB28" i="51" s="1"/>
  <c r="AB28" i="52" s="1"/>
  <c r="AC63" i="6"/>
  <c r="AD28" i="6"/>
  <c r="AD28" i="51" s="1"/>
  <c r="AD28" i="52" s="1"/>
  <c r="Z134" i="6"/>
  <c r="Z134" i="51" s="1"/>
  <c r="Z134" i="52" s="1"/>
  <c r="AD141" i="45"/>
  <c r="Z78" i="47"/>
  <c r="Y115" i="53"/>
  <c r="Y118" i="53" s="1"/>
  <c r="AB134" i="6"/>
  <c r="AB134" i="51" s="1"/>
  <c r="AB134" i="52" s="1"/>
  <c r="O90" i="53"/>
  <c r="I285" i="34" s="1"/>
  <c r="AE115" i="48"/>
  <c r="AE118" i="48" s="1"/>
  <c r="AE47" i="6"/>
  <c r="AF149" i="6"/>
  <c r="AF149" i="51" s="1"/>
  <c r="AF149" i="52" s="1"/>
  <c r="AF151" i="52" s="1"/>
  <c r="AD141" i="53"/>
  <c r="Y47" i="6"/>
  <c r="AD48" i="51"/>
  <c r="AD48" i="52" s="1"/>
  <c r="AI141" i="44"/>
  <c r="AI142" i="44" s="1"/>
  <c r="AC141" i="45"/>
  <c r="AC142" i="45" s="1"/>
  <c r="AE149" i="6"/>
  <c r="AE149" i="51" s="1"/>
  <c r="AH47" i="6"/>
  <c r="AB66" i="6"/>
  <c r="AB66" i="51" s="1"/>
  <c r="AB66" i="52" s="1"/>
  <c r="AD60" i="6"/>
  <c r="AC66" i="6"/>
  <c r="AC66" i="51" s="1"/>
  <c r="AC66" i="52" s="1"/>
  <c r="AG47" i="6"/>
  <c r="Z115" i="47"/>
  <c r="Z118" i="47" s="1"/>
  <c r="AF78" i="47"/>
  <c r="AI60" i="6"/>
  <c r="AF60" i="6"/>
  <c r="AH66" i="6"/>
  <c r="AH66" i="51" s="1"/>
  <c r="AH66" i="52" s="1"/>
  <c r="X66" i="6"/>
  <c r="AF58" i="51"/>
  <c r="AF58" i="52" s="1"/>
  <c r="Z141" i="44"/>
  <c r="Z142" i="44" s="1"/>
  <c r="Z60" i="6"/>
  <c r="Z60" i="51" s="1"/>
  <c r="Z60" i="52" s="1"/>
  <c r="Y60" i="6"/>
  <c r="AI66" i="6"/>
  <c r="AI66" i="51" s="1"/>
  <c r="AI66" i="52" s="1"/>
  <c r="AF66" i="6"/>
  <c r="AF66" i="51" s="1"/>
  <c r="AF66" i="52" s="1"/>
  <c r="AC47" i="6"/>
  <c r="AG29" i="51"/>
  <c r="AB149" i="6"/>
  <c r="AB149" i="51" s="1"/>
  <c r="AB149" i="52" s="1"/>
  <c r="AB151" i="52" s="1"/>
  <c r="Z115" i="48"/>
  <c r="Z118" i="48" s="1"/>
  <c r="AH78" i="47"/>
  <c r="AF128" i="53"/>
  <c r="AG60" i="6"/>
  <c r="Z66" i="6"/>
  <c r="Z66" i="51" s="1"/>
  <c r="Z66" i="52" s="1"/>
  <c r="Y66" i="6"/>
  <c r="Y66" i="51" s="1"/>
  <c r="Y66" i="52" s="1"/>
  <c r="H90" i="52"/>
  <c r="G15" i="34" s="1"/>
  <c r="O142" i="53"/>
  <c r="AD118" i="53"/>
  <c r="H118" i="52"/>
  <c r="G17" i="34" s="1"/>
  <c r="P157" i="51"/>
  <c r="Q157" i="51" s="1"/>
  <c r="P60" i="6"/>
  <c r="Q60" i="6" s="1"/>
  <c r="T60" i="6" s="1"/>
  <c r="AB60" i="6"/>
  <c r="AA66" i="6"/>
  <c r="AE48" i="6"/>
  <c r="AE48" i="51" s="1"/>
  <c r="AE48" i="52" s="1"/>
  <c r="AG115" i="47"/>
  <c r="AG118" i="47" s="1"/>
  <c r="AB141" i="45"/>
  <c r="AD115" i="48"/>
  <c r="AD118" i="48" s="1"/>
  <c r="H143" i="48"/>
  <c r="AA60" i="6"/>
  <c r="AF84" i="44"/>
  <c r="AF48" i="6"/>
  <c r="AH141" i="45"/>
  <c r="AH142" i="45" s="1"/>
  <c r="AH115" i="48"/>
  <c r="AH118" i="48" s="1"/>
  <c r="AD47" i="6"/>
  <c r="AA47" i="6"/>
  <c r="X48" i="6"/>
  <c r="X48" i="51" s="1"/>
  <c r="X48" i="52" s="1"/>
  <c r="AA134" i="6"/>
  <c r="AA134" i="51" s="1"/>
  <c r="AA134" i="52" s="1"/>
  <c r="P149" i="6"/>
  <c r="Q149" i="6" s="1"/>
  <c r="T149" i="6" s="1"/>
  <c r="AE141" i="44"/>
  <c r="AE142" i="44" s="1"/>
  <c r="Y78" i="47"/>
  <c r="AJ135" i="48"/>
  <c r="AK135" i="48" s="1"/>
  <c r="AJ105" i="46"/>
  <c r="AK105" i="46" s="1"/>
  <c r="AJ23" i="45"/>
  <c r="AK23" i="45" s="1"/>
  <c r="G139" i="34"/>
  <c r="H118" i="51"/>
  <c r="G47" i="34" s="1"/>
  <c r="Y141" i="45"/>
  <c r="Y142" i="45" s="1"/>
  <c r="AJ8" i="44"/>
  <c r="AK8" i="44" s="1"/>
  <c r="AF47" i="6"/>
  <c r="AB47" i="6"/>
  <c r="AC58" i="6"/>
  <c r="AC58" i="51" s="1"/>
  <c r="AC58" i="52" s="1"/>
  <c r="Y28" i="51"/>
  <c r="Y28" i="52" s="1"/>
  <c r="AF134" i="6"/>
  <c r="AF134" i="51" s="1"/>
  <c r="AF134" i="52" s="1"/>
  <c r="AA118" i="53"/>
  <c r="AB128" i="53"/>
  <c r="Z58" i="6"/>
  <c r="Z58" i="51" s="1"/>
  <c r="Z58" i="52" s="1"/>
  <c r="Y134" i="6"/>
  <c r="Y134" i="51" s="1"/>
  <c r="Y134" i="52" s="1"/>
  <c r="X66" i="51"/>
  <c r="X66" i="52" s="1"/>
  <c r="X47" i="6"/>
  <c r="AH48" i="6"/>
  <c r="AH48" i="51" s="1"/>
  <c r="AH48" i="52" s="1"/>
  <c r="AG134" i="6"/>
  <c r="AG134" i="51" s="1"/>
  <c r="AG134" i="52" s="1"/>
  <c r="H142" i="52"/>
  <c r="G18" i="34" s="1"/>
  <c r="Z128" i="53"/>
  <c r="AF115" i="53"/>
  <c r="AF118" i="53" s="1"/>
  <c r="AJ23" i="53"/>
  <c r="AK23" i="53" s="1"/>
  <c r="AE84" i="53"/>
  <c r="AB84" i="53"/>
  <c r="AF49" i="6"/>
  <c r="AF49" i="51" s="1"/>
  <c r="AF49" i="52" s="1"/>
  <c r="AD149" i="6"/>
  <c r="AD149" i="51" s="1"/>
  <c r="AD149" i="52" s="1"/>
  <c r="AD151" i="52" s="1"/>
  <c r="AB115" i="48"/>
  <c r="AB118" i="48" s="1"/>
  <c r="Y115" i="45"/>
  <c r="Y118" i="45" s="1"/>
  <c r="AJ79" i="46"/>
  <c r="AK79" i="46" s="1"/>
  <c r="AJ93" i="53"/>
  <c r="AK93" i="53" s="1"/>
  <c r="AG118" i="53"/>
  <c r="G289" i="34"/>
  <c r="AJ41" i="53"/>
  <c r="AK41" i="53" s="1"/>
  <c r="H64" i="51"/>
  <c r="AA141" i="46"/>
  <c r="AA142" i="46" s="1"/>
  <c r="AJ66" i="44"/>
  <c r="AK66" i="44" s="1"/>
  <c r="AF92" i="53"/>
  <c r="AF103" i="53" s="1"/>
  <c r="AI92" i="53"/>
  <c r="AI103" i="53" s="1"/>
  <c r="Y92" i="53"/>
  <c r="Y103" i="53" s="1"/>
  <c r="P92" i="53"/>
  <c r="AD92" i="53"/>
  <c r="AD103" i="53" s="1"/>
  <c r="AA92" i="53"/>
  <c r="AA103" i="53" s="1"/>
  <c r="AC92" i="53"/>
  <c r="AC103" i="53" s="1"/>
  <c r="X92" i="53"/>
  <c r="X103" i="53" s="1"/>
  <c r="R92" i="53"/>
  <c r="AE92" i="53"/>
  <c r="AE103" i="53" s="1"/>
  <c r="AH92" i="53"/>
  <c r="AH103" i="53" s="1"/>
  <c r="AB92" i="53"/>
  <c r="AB103" i="53" s="1"/>
  <c r="Z92" i="53"/>
  <c r="Z103" i="53" s="1"/>
  <c r="AG92" i="53"/>
  <c r="AG103" i="53" s="1"/>
  <c r="O103" i="53"/>
  <c r="I286" i="34" s="1"/>
  <c r="AF56" i="6"/>
  <c r="AF56" i="51" s="1"/>
  <c r="AG141" i="48"/>
  <c r="AG141" i="45"/>
  <c r="AJ135" i="53"/>
  <c r="AK135" i="53" s="1"/>
  <c r="AJ82" i="53"/>
  <c r="AK82" i="53" s="1"/>
  <c r="AJ120" i="53"/>
  <c r="AK120" i="53" s="1"/>
  <c r="AJ102" i="53"/>
  <c r="AK102" i="53" s="1"/>
  <c r="AJ83" i="53"/>
  <c r="AK83" i="53" s="1"/>
  <c r="AJ34" i="53"/>
  <c r="AK34" i="53" s="1"/>
  <c r="Q75" i="53"/>
  <c r="T75" i="53" s="1"/>
  <c r="P78" i="53"/>
  <c r="AH52" i="53"/>
  <c r="AH54" i="53" s="1"/>
  <c r="AD52" i="53"/>
  <c r="AD54" i="53" s="1"/>
  <c r="AA52" i="53"/>
  <c r="AA54" i="53" s="1"/>
  <c r="AI52" i="53"/>
  <c r="AI54" i="53" s="1"/>
  <c r="P52" i="53"/>
  <c r="AB52" i="53"/>
  <c r="AE52" i="53"/>
  <c r="AE54" i="53" s="1"/>
  <c r="AG52" i="53"/>
  <c r="AG54" i="53" s="1"/>
  <c r="X52" i="53"/>
  <c r="O54" i="53"/>
  <c r="AF52" i="53"/>
  <c r="AF54" i="53" s="1"/>
  <c r="AC52" i="53"/>
  <c r="AC54" i="53" s="1"/>
  <c r="Z52" i="53"/>
  <c r="Z54" i="53" s="1"/>
  <c r="R52" i="53"/>
  <c r="Y52" i="53"/>
  <c r="Y54" i="53" s="1"/>
  <c r="AJ79" i="53"/>
  <c r="AK79" i="53" s="1"/>
  <c r="AJ9" i="53"/>
  <c r="AK9" i="53" s="1"/>
  <c r="AJ136" i="53"/>
  <c r="AK136" i="53" s="1"/>
  <c r="AH84" i="53"/>
  <c r="AG84" i="53"/>
  <c r="P159" i="53"/>
  <c r="Q156" i="53"/>
  <c r="AE141" i="53"/>
  <c r="AE142" i="53" s="1"/>
  <c r="AG141" i="53"/>
  <c r="P27" i="53"/>
  <c r="Z27" i="53"/>
  <c r="Z31" i="53" s="1"/>
  <c r="AC27" i="53"/>
  <c r="AC31" i="53" s="1"/>
  <c r="AA27" i="53"/>
  <c r="AA31" i="53" s="1"/>
  <c r="AB27" i="53"/>
  <c r="AB31" i="53" s="1"/>
  <c r="R27" i="53"/>
  <c r="AG27" i="53"/>
  <c r="AG31" i="53" s="1"/>
  <c r="Y27" i="53"/>
  <c r="Y31" i="53" s="1"/>
  <c r="AD27" i="53"/>
  <c r="AD31" i="53" s="1"/>
  <c r="AI27" i="53"/>
  <c r="AI31" i="53" s="1"/>
  <c r="O31" i="53"/>
  <c r="I278" i="34" s="1"/>
  <c r="AH27" i="53"/>
  <c r="AH31" i="53" s="1"/>
  <c r="AE27" i="53"/>
  <c r="AE31" i="53" s="1"/>
  <c r="AF27" i="53"/>
  <c r="AF31" i="53" s="1"/>
  <c r="X27" i="53"/>
  <c r="AC56" i="6"/>
  <c r="AC56" i="51" s="1"/>
  <c r="AJ135" i="47"/>
  <c r="AK135" i="47" s="1"/>
  <c r="AJ37" i="47"/>
  <c r="AK37" i="47" s="1"/>
  <c r="AJ10" i="48"/>
  <c r="AK10" i="48" s="1"/>
  <c r="AJ112" i="46"/>
  <c r="AK112" i="46" s="1"/>
  <c r="AJ97" i="49"/>
  <c r="AK97" i="49" s="1"/>
  <c r="AJ94" i="48"/>
  <c r="AK94" i="48" s="1"/>
  <c r="AJ12" i="46"/>
  <c r="AK12" i="46" s="1"/>
  <c r="AJ76" i="53"/>
  <c r="AK76" i="53" s="1"/>
  <c r="AJ97" i="53"/>
  <c r="AK97" i="53" s="1"/>
  <c r="AJ113" i="53"/>
  <c r="X115" i="53"/>
  <c r="X118" i="53" s="1"/>
  <c r="AJ47" i="53"/>
  <c r="AK47" i="53" s="1"/>
  <c r="AJ35" i="53"/>
  <c r="AK35" i="53" s="1"/>
  <c r="AJ79" i="45"/>
  <c r="AK79" i="45" s="1"/>
  <c r="AJ99" i="53"/>
  <c r="AK99" i="53" s="1"/>
  <c r="AJ20" i="53"/>
  <c r="AK20" i="53" s="1"/>
  <c r="AJ124" i="53"/>
  <c r="AK124" i="53" s="1"/>
  <c r="AG78" i="53"/>
  <c r="AI78" i="53"/>
  <c r="X7" i="53"/>
  <c r="AC7" i="53"/>
  <c r="AC17" i="53" s="1"/>
  <c r="R7" i="53"/>
  <c r="AB7" i="53"/>
  <c r="AB17" i="53" s="1"/>
  <c r="AD7" i="53"/>
  <c r="AD17" i="53" s="1"/>
  <c r="AG7" i="53"/>
  <c r="AG17" i="53" s="1"/>
  <c r="AI7" i="53"/>
  <c r="AI17" i="53" s="1"/>
  <c r="AE7" i="53"/>
  <c r="AE17" i="53" s="1"/>
  <c r="AA7" i="53"/>
  <c r="AA17" i="53" s="1"/>
  <c r="AF7" i="53"/>
  <c r="AF17" i="53" s="1"/>
  <c r="P7" i="53"/>
  <c r="O17" i="53"/>
  <c r="I276" i="34" s="1"/>
  <c r="Z7" i="53"/>
  <c r="Z17" i="53" s="1"/>
  <c r="AH7" i="53"/>
  <c r="AH17" i="53" s="1"/>
  <c r="Y7" i="53"/>
  <c r="Y17" i="53" s="1"/>
  <c r="AJ134" i="53"/>
  <c r="AK134" i="53" s="1"/>
  <c r="AJ49" i="53"/>
  <c r="AK49" i="53" s="1"/>
  <c r="AJ137" i="53"/>
  <c r="AK137" i="53" s="1"/>
  <c r="S65" i="53"/>
  <c r="AJ58" i="53"/>
  <c r="AK58" i="53" s="1"/>
  <c r="AJ81" i="53"/>
  <c r="X84" i="53"/>
  <c r="Y141" i="53"/>
  <c r="AH141" i="53"/>
  <c r="AJ112" i="53"/>
  <c r="AK112" i="53" s="1"/>
  <c r="AJ85" i="53"/>
  <c r="AK85" i="53" s="1"/>
  <c r="X141" i="53"/>
  <c r="AJ139" i="53"/>
  <c r="P56" i="6"/>
  <c r="Q56" i="6" s="1"/>
  <c r="T56" i="6" s="1"/>
  <c r="AC49" i="51"/>
  <c r="AC49" i="52" s="1"/>
  <c r="AA66" i="51"/>
  <c r="AA66" i="52" s="1"/>
  <c r="AG66" i="51"/>
  <c r="AG66" i="52" s="1"/>
  <c r="AC22" i="6"/>
  <c r="AC22" i="51" s="1"/>
  <c r="AC22" i="52" s="1"/>
  <c r="AE49" i="51"/>
  <c r="AE49" i="52" s="1"/>
  <c r="AJ133" i="49"/>
  <c r="AK133" i="49" s="1"/>
  <c r="AI78" i="47"/>
  <c r="AF78" i="46"/>
  <c r="X128" i="53"/>
  <c r="AJ126" i="53"/>
  <c r="Y128" i="53"/>
  <c r="AJ122" i="53"/>
  <c r="AK122" i="53" s="1"/>
  <c r="Q113" i="53"/>
  <c r="T113" i="53" s="1"/>
  <c r="P115" i="53"/>
  <c r="AJ86" i="53"/>
  <c r="AK86" i="53" s="1"/>
  <c r="AJ12" i="53"/>
  <c r="AK12" i="53" s="1"/>
  <c r="AJ110" i="53"/>
  <c r="AK110" i="53" s="1"/>
  <c r="AJ79" i="48"/>
  <c r="AK79" i="48" s="1"/>
  <c r="AJ53" i="53"/>
  <c r="AK53" i="53" s="1"/>
  <c r="AB78" i="53"/>
  <c r="R78" i="53"/>
  <c r="S75" i="53"/>
  <c r="H143" i="53"/>
  <c r="AJ127" i="53"/>
  <c r="AK127" i="53" s="1"/>
  <c r="AD84" i="53"/>
  <c r="S81" i="53"/>
  <c r="R84" i="53"/>
  <c r="S84" i="53" s="1"/>
  <c r="AB141" i="53"/>
  <c r="AJ40" i="53"/>
  <c r="AK40" i="53" s="1"/>
  <c r="AJ21" i="53"/>
  <c r="AK21" i="53" s="1"/>
  <c r="AB56" i="6"/>
  <c r="AB56" i="51" s="1"/>
  <c r="AI29" i="51"/>
  <c r="AF22" i="6"/>
  <c r="AF22" i="51" s="1"/>
  <c r="AF22" i="52" s="1"/>
  <c r="AJ88" i="44"/>
  <c r="AK88" i="44" s="1"/>
  <c r="AC115" i="46"/>
  <c r="AC118" i="46" s="1"/>
  <c r="AF141" i="45"/>
  <c r="AF142" i="45" s="1"/>
  <c r="AJ21" i="46"/>
  <c r="AK21" i="46" s="1"/>
  <c r="AG141" i="49"/>
  <c r="AG142" i="49" s="1"/>
  <c r="H62" i="52"/>
  <c r="H64" i="52" s="1"/>
  <c r="AJ77" i="53"/>
  <c r="AK77" i="53" s="1"/>
  <c r="AJ30" i="53"/>
  <c r="AK30" i="53" s="1"/>
  <c r="AA128" i="53"/>
  <c r="AC55" i="53"/>
  <c r="AC57" i="53" s="1"/>
  <c r="Z55" i="53"/>
  <c r="Z57" i="53" s="1"/>
  <c r="R55" i="53"/>
  <c r="Y55" i="53"/>
  <c r="Y57" i="53" s="1"/>
  <c r="AB55" i="53"/>
  <c r="AB57" i="53" s="1"/>
  <c r="O57" i="53"/>
  <c r="AA55" i="53"/>
  <c r="AA57" i="53" s="1"/>
  <c r="AI55" i="53"/>
  <c r="AI57" i="53" s="1"/>
  <c r="X55" i="53"/>
  <c r="P55" i="53"/>
  <c r="AE55" i="53"/>
  <c r="AE57" i="53" s="1"/>
  <c r="AH55" i="53"/>
  <c r="AH57" i="53" s="1"/>
  <c r="AD55" i="53"/>
  <c r="AD57" i="53" s="1"/>
  <c r="AG55" i="53"/>
  <c r="AG57" i="53" s="1"/>
  <c r="AF55" i="53"/>
  <c r="AF57" i="53" s="1"/>
  <c r="AJ95" i="53"/>
  <c r="AK95" i="53" s="1"/>
  <c r="AJ15" i="53"/>
  <c r="AK15" i="53" s="1"/>
  <c r="AC115" i="53"/>
  <c r="AC118" i="53" s="1"/>
  <c r="AB115" i="53"/>
  <c r="AB118" i="53" s="1"/>
  <c r="AJ121" i="53"/>
  <c r="AK121" i="53" s="1"/>
  <c r="AJ100" i="53"/>
  <c r="AK100" i="53" s="1"/>
  <c r="AJ8" i="53"/>
  <c r="AK8" i="53" s="1"/>
  <c r="AJ89" i="53"/>
  <c r="AK89" i="53" s="1"/>
  <c r="AJ123" i="53"/>
  <c r="AK123" i="53" s="1"/>
  <c r="X78" i="53"/>
  <c r="AJ75" i="53"/>
  <c r="Y78" i="53"/>
  <c r="AJ116" i="53"/>
  <c r="AK116" i="53" s="1"/>
  <c r="AB66" i="53"/>
  <c r="AB67" i="53" s="1"/>
  <c r="AA66" i="53"/>
  <c r="AA67" i="53" s="1"/>
  <c r="AH66" i="53"/>
  <c r="AH67" i="53" s="1"/>
  <c r="Y66" i="53"/>
  <c r="Y67" i="53" s="1"/>
  <c r="AG66" i="53"/>
  <c r="AG67" i="53" s="1"/>
  <c r="AI66" i="53"/>
  <c r="AI67" i="53" s="1"/>
  <c r="Z66" i="53"/>
  <c r="R66" i="53"/>
  <c r="S66" i="53" s="1"/>
  <c r="AF66" i="53"/>
  <c r="AF67" i="53" s="1"/>
  <c r="P66" i="53"/>
  <c r="Q66" i="53" s="1"/>
  <c r="T66" i="53" s="1"/>
  <c r="X66" i="53"/>
  <c r="X67" i="53" s="1"/>
  <c r="AD66" i="53"/>
  <c r="AD67" i="53" s="1"/>
  <c r="AE66" i="53"/>
  <c r="AE67" i="53" s="1"/>
  <c r="AC66" i="53"/>
  <c r="AC67" i="53" s="1"/>
  <c r="Y84" i="53"/>
  <c r="AF84" i="53"/>
  <c r="AF141" i="53"/>
  <c r="P141" i="53"/>
  <c r="Q141" i="53" s="1"/>
  <c r="Q139" i="53"/>
  <c r="T139" i="53" s="1"/>
  <c r="AJ101" i="53"/>
  <c r="AK101" i="53" s="1"/>
  <c r="AJ80" i="53"/>
  <c r="AK80" i="53" s="1"/>
  <c r="AI141" i="53"/>
  <c r="AI28" i="51"/>
  <c r="AI28" i="52" s="1"/>
  <c r="AB22" i="6"/>
  <c r="AB22" i="51" s="1"/>
  <c r="AB22" i="52" s="1"/>
  <c r="AE78" i="49"/>
  <c r="AA78" i="49"/>
  <c r="H68" i="49"/>
  <c r="G251" i="34" s="1"/>
  <c r="AJ42" i="49"/>
  <c r="AK42" i="49" s="1"/>
  <c r="AJ124" i="47"/>
  <c r="AK124" i="47" s="1"/>
  <c r="AJ63" i="48"/>
  <c r="AK63" i="48" s="1"/>
  <c r="O142" i="45"/>
  <c r="I138" i="34" s="1"/>
  <c r="AJ47" i="46"/>
  <c r="AK47" i="46" s="1"/>
  <c r="AJ120" i="48"/>
  <c r="AK120" i="48" s="1"/>
  <c r="AJ41" i="45"/>
  <c r="AK41" i="45" s="1"/>
  <c r="AJ28" i="45"/>
  <c r="AK28" i="45" s="1"/>
  <c r="AI78" i="48"/>
  <c r="AF78" i="48"/>
  <c r="AJ140" i="45"/>
  <c r="AK140" i="45" s="1"/>
  <c r="AJ140" i="46"/>
  <c r="AK140" i="46" s="1"/>
  <c r="AH115" i="45"/>
  <c r="AH118" i="45" s="1"/>
  <c r="AD115" i="45"/>
  <c r="AD118" i="45" s="1"/>
  <c r="AA78" i="47"/>
  <c r="AJ93" i="45"/>
  <c r="AK93" i="45" s="1"/>
  <c r="AA115" i="44"/>
  <c r="AA118" i="44" s="1"/>
  <c r="AB115" i="44"/>
  <c r="AB118" i="44" s="1"/>
  <c r="Z78" i="53"/>
  <c r="R128" i="53"/>
  <c r="S126" i="53"/>
  <c r="AJ130" i="53"/>
  <c r="AK130" i="53" s="1"/>
  <c r="R33" i="53"/>
  <c r="X33" i="53"/>
  <c r="X44" i="53" s="1"/>
  <c r="AD33" i="53"/>
  <c r="AD44" i="53" s="1"/>
  <c r="AC33" i="53"/>
  <c r="AC44" i="53" s="1"/>
  <c r="AG33" i="53"/>
  <c r="AG44" i="53" s="1"/>
  <c r="AB33" i="53"/>
  <c r="AB44" i="53" s="1"/>
  <c r="O44" i="53"/>
  <c r="I279" i="34" s="1"/>
  <c r="AI33" i="53"/>
  <c r="AI44" i="53" s="1"/>
  <c r="AE33" i="53"/>
  <c r="AE44" i="53" s="1"/>
  <c r="AA33" i="53"/>
  <c r="AA44" i="53" s="1"/>
  <c r="AH33" i="53"/>
  <c r="AH44" i="53" s="1"/>
  <c r="AF33" i="53"/>
  <c r="AF44" i="53" s="1"/>
  <c r="P33" i="53"/>
  <c r="Z33" i="53"/>
  <c r="Y33" i="53"/>
  <c r="Y44" i="53" s="1"/>
  <c r="R115" i="53"/>
  <c r="S113" i="53"/>
  <c r="AJ109" i="53"/>
  <c r="AK109" i="53" s="1"/>
  <c r="AJ98" i="53"/>
  <c r="AK98" i="53" s="1"/>
  <c r="AJ87" i="53"/>
  <c r="AK87" i="53" s="1"/>
  <c r="AJ14" i="53"/>
  <c r="AK14" i="53" s="1"/>
  <c r="AJ125" i="53"/>
  <c r="AK125" i="53" s="1"/>
  <c r="AJ117" i="53"/>
  <c r="AK117" i="53" s="1"/>
  <c r="AJ42" i="53"/>
  <c r="AK42" i="53" s="1"/>
  <c r="AE78" i="53"/>
  <c r="AA78" i="53"/>
  <c r="AJ105" i="53"/>
  <c r="AK105" i="53" s="1"/>
  <c r="AJ29" i="53"/>
  <c r="AK29" i="53" s="1"/>
  <c r="Z67" i="53"/>
  <c r="Q65" i="53"/>
  <c r="T65" i="53" s="1"/>
  <c r="AJ114" i="53"/>
  <c r="AK114" i="53" s="1"/>
  <c r="Z84" i="53"/>
  <c r="AA84" i="53"/>
  <c r="Z141" i="53"/>
  <c r="AD56" i="6"/>
  <c r="AD56" i="51" s="1"/>
  <c r="O90" i="45"/>
  <c r="I135" i="34" s="1"/>
  <c r="AF78" i="49"/>
  <c r="AB78" i="49"/>
  <c r="AJ76" i="48"/>
  <c r="AK76" i="48" s="1"/>
  <c r="AJ30" i="47"/>
  <c r="AK30" i="47" s="1"/>
  <c r="AJ37" i="45"/>
  <c r="AK37" i="45" s="1"/>
  <c r="AJ40" i="48"/>
  <c r="AK40" i="48" s="1"/>
  <c r="AJ125" i="46"/>
  <c r="AK125" i="46" s="1"/>
  <c r="G229" i="34"/>
  <c r="Y78" i="46"/>
  <c r="AJ96" i="45"/>
  <c r="AK96" i="45" s="1"/>
  <c r="AJ38" i="53"/>
  <c r="AK38" i="53" s="1"/>
  <c r="AJ133" i="53"/>
  <c r="AK133" i="53" s="1"/>
  <c r="AH142" i="53"/>
  <c r="X17" i="53"/>
  <c r="AJ10" i="53"/>
  <c r="AK10" i="53" s="1"/>
  <c r="AJ79" i="44"/>
  <c r="AK79" i="44" s="1"/>
  <c r="AJ63" i="53"/>
  <c r="AK63" i="53" s="1"/>
  <c r="AC77" i="44"/>
  <c r="O77" i="52"/>
  <c r="AE77" i="44"/>
  <c r="AD77" i="44"/>
  <c r="AD78" i="44" s="1"/>
  <c r="Y77" i="44"/>
  <c r="Y78" i="44" s="1"/>
  <c r="R77" i="44"/>
  <c r="S77" i="44" s="1"/>
  <c r="AG77" i="44"/>
  <c r="AG78" i="44" s="1"/>
  <c r="Z77" i="44"/>
  <c r="Z78" i="44" s="1"/>
  <c r="AH77" i="44"/>
  <c r="AF77" i="44"/>
  <c r="AF78" i="44" s="1"/>
  <c r="P77" i="44"/>
  <c r="Q77" i="44" s="1"/>
  <c r="T77" i="44" s="1"/>
  <c r="AA77" i="44"/>
  <c r="AA78" i="44" s="1"/>
  <c r="AB77" i="44"/>
  <c r="AB78" i="44" s="1"/>
  <c r="X77" i="44"/>
  <c r="X78" i="44" s="1"/>
  <c r="AI77" i="44"/>
  <c r="AI78" i="44" s="1"/>
  <c r="AJ88" i="53"/>
  <c r="AK88" i="53" s="1"/>
  <c r="AE118" i="53"/>
  <c r="Z118" i="53"/>
  <c r="AJ79" i="49"/>
  <c r="AK79" i="49" s="1"/>
  <c r="AJ16" i="53"/>
  <c r="AK16" i="53" s="1"/>
  <c r="AJ131" i="53"/>
  <c r="AK131" i="53" s="1"/>
  <c r="Q164" i="53"/>
  <c r="K298" i="34"/>
  <c r="M298" i="34" s="1"/>
  <c r="AJ56" i="53"/>
  <c r="AK56" i="53" s="1"/>
  <c r="AJ96" i="53"/>
  <c r="AK96" i="53" s="1"/>
  <c r="AF62" i="53"/>
  <c r="AF64" i="53" s="1"/>
  <c r="AC62" i="53"/>
  <c r="AC64" i="53" s="1"/>
  <c r="AI62" i="53"/>
  <c r="AI64" i="53" s="1"/>
  <c r="O64" i="53"/>
  <c r="P62" i="53"/>
  <c r="R62" i="53"/>
  <c r="AB62" i="53"/>
  <c r="AB64" i="53" s="1"/>
  <c r="AG62" i="53"/>
  <c r="AG64" i="53" s="1"/>
  <c r="AE62" i="53"/>
  <c r="AE64" i="53" s="1"/>
  <c r="AD62" i="53"/>
  <c r="AD64" i="53" s="1"/>
  <c r="Z62" i="53"/>
  <c r="Z64" i="53" s="1"/>
  <c r="AA62" i="53"/>
  <c r="AA64" i="53" s="1"/>
  <c r="AH62" i="53"/>
  <c r="AH64" i="53" s="1"/>
  <c r="Y62" i="53"/>
  <c r="Y64" i="53" s="1"/>
  <c r="X62" i="53"/>
  <c r="AJ108" i="53"/>
  <c r="AK108" i="53" s="1"/>
  <c r="AB54" i="53"/>
  <c r="AF78" i="53"/>
  <c r="AC78" i="53"/>
  <c r="AJ107" i="53"/>
  <c r="AK107" i="53" s="1"/>
  <c r="AJ37" i="53"/>
  <c r="AK37" i="53" s="1"/>
  <c r="AJ65" i="53"/>
  <c r="AJ60" i="53"/>
  <c r="AK60" i="53" s="1"/>
  <c r="AJ138" i="53"/>
  <c r="AK138" i="53" s="1"/>
  <c r="AJ79" i="47"/>
  <c r="AK79" i="47" s="1"/>
  <c r="AJ111" i="53"/>
  <c r="AK111" i="53" s="1"/>
  <c r="AI84" i="53"/>
  <c r="AI90" i="53" s="1"/>
  <c r="AJ132" i="53"/>
  <c r="AK132" i="53" s="1"/>
  <c r="AJ106" i="53"/>
  <c r="AK106" i="53" s="1"/>
  <c r="R141" i="53"/>
  <c r="S141" i="53" s="1"/>
  <c r="S139" i="53"/>
  <c r="AC141" i="53"/>
  <c r="AC142" i="53" s="1"/>
  <c r="AG46" i="53"/>
  <c r="AG50" i="53" s="1"/>
  <c r="Y46" i="53"/>
  <c r="Y50" i="53" s="1"/>
  <c r="X46" i="53"/>
  <c r="X50" i="53" s="1"/>
  <c r="AC46" i="53"/>
  <c r="AC50" i="53" s="1"/>
  <c r="Z46" i="53"/>
  <c r="AB46" i="53"/>
  <c r="AB50" i="53" s="1"/>
  <c r="P46" i="53"/>
  <c r="AH46" i="53"/>
  <c r="AH50" i="53" s="1"/>
  <c r="AE46" i="53"/>
  <c r="AE50" i="53" s="1"/>
  <c r="AF46" i="53"/>
  <c r="AF50" i="53" s="1"/>
  <c r="R46" i="53"/>
  <c r="AA46" i="53"/>
  <c r="AA50" i="53" s="1"/>
  <c r="AD46" i="53"/>
  <c r="AD50" i="53" s="1"/>
  <c r="O50" i="53"/>
  <c r="I280" i="34" s="1"/>
  <c r="AI46" i="53"/>
  <c r="AI50" i="53" s="1"/>
  <c r="P151" i="53"/>
  <c r="Q149" i="53"/>
  <c r="T149" i="53" s="1"/>
  <c r="G276" i="34"/>
  <c r="AE66" i="51"/>
  <c r="AE66" i="52" s="1"/>
  <c r="AI134" i="51"/>
  <c r="AI134" i="52" s="1"/>
  <c r="H90" i="51"/>
  <c r="G45" i="34" s="1"/>
  <c r="AJ110" i="49"/>
  <c r="AK110" i="49" s="1"/>
  <c r="AB141" i="48"/>
  <c r="AB142" i="48" s="1"/>
  <c r="AJ124" i="49"/>
  <c r="AK124" i="49" s="1"/>
  <c r="AJ106" i="46"/>
  <c r="AK106" i="46" s="1"/>
  <c r="AC115" i="48"/>
  <c r="AC118" i="48" s="1"/>
  <c r="AJ47" i="45"/>
  <c r="AK47" i="45" s="1"/>
  <c r="AJ129" i="53"/>
  <c r="AK129" i="53" s="1"/>
  <c r="AJ48" i="53"/>
  <c r="AK48" i="53" s="1"/>
  <c r="P128" i="53"/>
  <c r="Q126" i="53"/>
  <c r="T126" i="53" s="1"/>
  <c r="AI59" i="53"/>
  <c r="AI61" i="53" s="1"/>
  <c r="P59" i="53"/>
  <c r="Z59" i="53"/>
  <c r="Z61" i="53" s="1"/>
  <c r="AA59" i="53"/>
  <c r="AA61" i="53" s="1"/>
  <c r="AC59" i="53"/>
  <c r="AC61" i="53" s="1"/>
  <c r="AG59" i="53"/>
  <c r="AG61" i="53" s="1"/>
  <c r="AB59" i="53"/>
  <c r="AB61" i="53" s="1"/>
  <c r="AH59" i="53"/>
  <c r="AH61" i="53" s="1"/>
  <c r="R59" i="53"/>
  <c r="O61" i="53"/>
  <c r="AF59" i="53"/>
  <c r="AF61" i="53" s="1"/>
  <c r="AE59" i="53"/>
  <c r="AE61" i="53" s="1"/>
  <c r="AD59" i="53"/>
  <c r="AD61" i="53" s="1"/>
  <c r="Y59" i="53"/>
  <c r="Y61" i="53" s="1"/>
  <c r="X59" i="53"/>
  <c r="AJ43" i="53"/>
  <c r="AK43" i="53" s="1"/>
  <c r="AJ39" i="53"/>
  <c r="AK39" i="53" s="1"/>
  <c r="AJ13" i="53"/>
  <c r="AK13" i="53" s="1"/>
  <c r="AJ22" i="53"/>
  <c r="AK22" i="53" s="1"/>
  <c r="AH78" i="53"/>
  <c r="AD78" i="53"/>
  <c r="H68" i="53"/>
  <c r="G281" i="34" s="1"/>
  <c r="AJ94" i="53"/>
  <c r="AK94" i="53" s="1"/>
  <c r="AJ24" i="53"/>
  <c r="AK24" i="53" s="1"/>
  <c r="AJ28" i="53"/>
  <c r="AK28" i="53" s="1"/>
  <c r="Q81" i="53"/>
  <c r="T81" i="53" s="1"/>
  <c r="P84" i="53"/>
  <c r="Q84" i="53" s="1"/>
  <c r="AC84" i="53"/>
  <c r="AJ140" i="53"/>
  <c r="AK140" i="53" s="1"/>
  <c r="AA141" i="53"/>
  <c r="AG19" i="53"/>
  <c r="AG25" i="53" s="1"/>
  <c r="AB19" i="53"/>
  <c r="AB25" i="53" s="1"/>
  <c r="Y19" i="53"/>
  <c r="Y25" i="53" s="1"/>
  <c r="Z19" i="53"/>
  <c r="Z25" i="53" s="1"/>
  <c r="AC19" i="53"/>
  <c r="AC25" i="53" s="1"/>
  <c r="AF19" i="53"/>
  <c r="AF25" i="53" s="1"/>
  <c r="AI19" i="53"/>
  <c r="AI25" i="53" s="1"/>
  <c r="AA19" i="53"/>
  <c r="AA25" i="53" s="1"/>
  <c r="AE19" i="53"/>
  <c r="AE25" i="53" s="1"/>
  <c r="AD19" i="53"/>
  <c r="AD25" i="53" s="1"/>
  <c r="O25" i="53"/>
  <c r="I277" i="34" s="1"/>
  <c r="X19" i="53"/>
  <c r="P19" i="53"/>
  <c r="AH19" i="53"/>
  <c r="AH25" i="53" s="1"/>
  <c r="R19" i="53"/>
  <c r="O90" i="44"/>
  <c r="I105" i="34" s="1"/>
  <c r="AF115" i="47"/>
  <c r="AF118" i="47" s="1"/>
  <c r="Y115" i="49"/>
  <c r="Y118" i="49" s="1"/>
  <c r="AE115" i="46"/>
  <c r="AE118" i="46" s="1"/>
  <c r="AJ83" i="48"/>
  <c r="AK83" i="48" s="1"/>
  <c r="AA115" i="45"/>
  <c r="AA118" i="45" s="1"/>
  <c r="AG115" i="45"/>
  <c r="AG118" i="45" s="1"/>
  <c r="Z115" i="45"/>
  <c r="Z118" i="45" s="1"/>
  <c r="AC115" i="45"/>
  <c r="AC118" i="45" s="1"/>
  <c r="Z84" i="44"/>
  <c r="AA84" i="44"/>
  <c r="AB84" i="44"/>
  <c r="AA84" i="47"/>
  <c r="AE84" i="47"/>
  <c r="AG84" i="46"/>
  <c r="AE84" i="46"/>
  <c r="AB84" i="46"/>
  <c r="AC84" i="46"/>
  <c r="AB84" i="45"/>
  <c r="AF84" i="45"/>
  <c r="AI84" i="45"/>
  <c r="AD84" i="45"/>
  <c r="AA84" i="45"/>
  <c r="Z84" i="45"/>
  <c r="Y84" i="45"/>
  <c r="AE84" i="45"/>
  <c r="AC84" i="45"/>
  <c r="AG84" i="45"/>
  <c r="O15" i="51"/>
  <c r="R15" i="6"/>
  <c r="S15" i="6" s="1"/>
  <c r="O35" i="51"/>
  <c r="R35" i="6"/>
  <c r="S35" i="6" s="1"/>
  <c r="AD151" i="51"/>
  <c r="AJ56" i="45"/>
  <c r="AK56" i="45" s="1"/>
  <c r="AJ114" i="48"/>
  <c r="AK114" i="48" s="1"/>
  <c r="Z60" i="49"/>
  <c r="AE60" i="49"/>
  <c r="AE60" i="51" s="1"/>
  <c r="AE60" i="52" s="1"/>
  <c r="AG60" i="49"/>
  <c r="AG61" i="49" s="1"/>
  <c r="AD60" i="49"/>
  <c r="AD60" i="51" s="1"/>
  <c r="AD60" i="52" s="1"/>
  <c r="Y60" i="49"/>
  <c r="Y61" i="49" s="1"/>
  <c r="AC60" i="49"/>
  <c r="AC61" i="49" s="1"/>
  <c r="R60" i="49"/>
  <c r="S60" i="49" s="1"/>
  <c r="AI60" i="49"/>
  <c r="AI61" i="49" s="1"/>
  <c r="AH60" i="49"/>
  <c r="AF60" i="49"/>
  <c r="AF61" i="49" s="1"/>
  <c r="X60" i="49"/>
  <c r="X60" i="51" s="1"/>
  <c r="X60" i="52" s="1"/>
  <c r="AB60" i="49"/>
  <c r="AB61" i="49" s="1"/>
  <c r="AA60" i="49"/>
  <c r="AA61" i="49" s="1"/>
  <c r="P60" i="49"/>
  <c r="Q60" i="49" s="1"/>
  <c r="T60" i="49" s="1"/>
  <c r="O61" i="49"/>
  <c r="X128" i="48"/>
  <c r="AJ126" i="48"/>
  <c r="S27" i="46"/>
  <c r="Q27" i="46"/>
  <c r="T27" i="46" s="1"/>
  <c r="AJ120" i="46"/>
  <c r="AK120" i="46" s="1"/>
  <c r="AJ123" i="44"/>
  <c r="AK123" i="44" s="1"/>
  <c r="X141" i="44"/>
  <c r="AJ139" i="44"/>
  <c r="G258" i="34"/>
  <c r="G259" i="34" s="1"/>
  <c r="H143" i="49"/>
  <c r="AJ15" i="48"/>
  <c r="AK15" i="48" s="1"/>
  <c r="AC94" i="47"/>
  <c r="AC103" i="47" s="1"/>
  <c r="P94" i="47"/>
  <c r="Q94" i="47" s="1"/>
  <c r="T94" i="47" s="1"/>
  <c r="AH94" i="47"/>
  <c r="AH103" i="47" s="1"/>
  <c r="AF94" i="47"/>
  <c r="AF103" i="47" s="1"/>
  <c r="Z94" i="47"/>
  <c r="Z103" i="47" s="1"/>
  <c r="AE94" i="47"/>
  <c r="AE103" i="47" s="1"/>
  <c r="AB94" i="47"/>
  <c r="AB103" i="47" s="1"/>
  <c r="AD94" i="47"/>
  <c r="AD103" i="47" s="1"/>
  <c r="Y94" i="47"/>
  <c r="Y103" i="47" s="1"/>
  <c r="AG94" i="47"/>
  <c r="AG103" i="47" s="1"/>
  <c r="X94" i="47"/>
  <c r="X103" i="47" s="1"/>
  <c r="R94" i="47"/>
  <c r="S94" i="47" s="1"/>
  <c r="AI94" i="47"/>
  <c r="AI103" i="47" s="1"/>
  <c r="AA94" i="47"/>
  <c r="AA103" i="47" s="1"/>
  <c r="O103" i="47"/>
  <c r="I166" i="34" s="1"/>
  <c r="Y19" i="47"/>
  <c r="Y25" i="47" s="1"/>
  <c r="AG19" i="47"/>
  <c r="AG25" i="47" s="1"/>
  <c r="AA19" i="47"/>
  <c r="AA25" i="47" s="1"/>
  <c r="Z19" i="47"/>
  <c r="Z25" i="47" s="1"/>
  <c r="P19" i="47"/>
  <c r="AH19" i="47"/>
  <c r="AH25" i="47" s="1"/>
  <c r="AF19" i="47"/>
  <c r="AF25" i="47" s="1"/>
  <c r="AD19" i="47"/>
  <c r="AD25" i="47" s="1"/>
  <c r="O25" i="47"/>
  <c r="I157" i="34" s="1"/>
  <c r="AC19" i="47"/>
  <c r="AC25" i="47" s="1"/>
  <c r="R19" i="47"/>
  <c r="AB19" i="47"/>
  <c r="AB25" i="47" s="1"/>
  <c r="X19" i="47"/>
  <c r="AI19" i="47"/>
  <c r="AI25" i="47" s="1"/>
  <c r="AE19" i="47"/>
  <c r="AE25" i="47" s="1"/>
  <c r="AJ89" i="44"/>
  <c r="AK89" i="44" s="1"/>
  <c r="O49" i="51"/>
  <c r="R49" i="6"/>
  <c r="S49" i="6" s="1"/>
  <c r="AI49" i="6"/>
  <c r="AI49" i="51" s="1"/>
  <c r="AI49" i="52" s="1"/>
  <c r="Y49" i="6"/>
  <c r="Y49" i="51" s="1"/>
  <c r="Y49" i="52" s="1"/>
  <c r="P49" i="6"/>
  <c r="Q49" i="6" s="1"/>
  <c r="T49" i="6" s="1"/>
  <c r="AA49" i="6"/>
  <c r="AA49" i="51" s="1"/>
  <c r="AA49" i="52" s="1"/>
  <c r="X49" i="6"/>
  <c r="X49" i="51" s="1"/>
  <c r="X49" i="52" s="1"/>
  <c r="Z49" i="6"/>
  <c r="Z49" i="51" s="1"/>
  <c r="Z49" i="52" s="1"/>
  <c r="AG49" i="6"/>
  <c r="AG49" i="51" s="1"/>
  <c r="AG49" i="52" s="1"/>
  <c r="AB49" i="6"/>
  <c r="AB49" i="51" s="1"/>
  <c r="AB49" i="52" s="1"/>
  <c r="AD49" i="6"/>
  <c r="AD49" i="51" s="1"/>
  <c r="AD49" i="52" s="1"/>
  <c r="AH49" i="6"/>
  <c r="AH49" i="51" s="1"/>
  <c r="AH49" i="52" s="1"/>
  <c r="AJ62" i="49"/>
  <c r="AJ80" i="46"/>
  <c r="AK80" i="46" s="1"/>
  <c r="AJ137" i="45"/>
  <c r="AK137" i="45" s="1"/>
  <c r="AJ80" i="45"/>
  <c r="AK80" i="45" s="1"/>
  <c r="S126" i="47"/>
  <c r="R128" i="47"/>
  <c r="AG7" i="45"/>
  <c r="AG17" i="45" s="1"/>
  <c r="AF7" i="45"/>
  <c r="AF17" i="45" s="1"/>
  <c r="AE7" i="45"/>
  <c r="AE17" i="45" s="1"/>
  <c r="Y7" i="45"/>
  <c r="Y17" i="45" s="1"/>
  <c r="X7" i="45"/>
  <c r="AA7" i="45"/>
  <c r="AA17" i="45" s="1"/>
  <c r="AH7" i="45"/>
  <c r="AH17" i="45" s="1"/>
  <c r="AD7" i="45"/>
  <c r="AD17" i="45" s="1"/>
  <c r="AB7" i="45"/>
  <c r="AB17" i="45" s="1"/>
  <c r="AI7" i="45"/>
  <c r="AI17" i="45" s="1"/>
  <c r="Z7" i="45"/>
  <c r="Z17" i="45" s="1"/>
  <c r="O17" i="45"/>
  <c r="I126" i="34" s="1"/>
  <c r="P7" i="45"/>
  <c r="AC7" i="45"/>
  <c r="AC17" i="45" s="1"/>
  <c r="R7" i="45"/>
  <c r="AJ85" i="44"/>
  <c r="AK85" i="44" s="1"/>
  <c r="AD55" i="49"/>
  <c r="AD57" i="49" s="1"/>
  <c r="Z55" i="49"/>
  <c r="Z57" i="49" s="1"/>
  <c r="R55" i="49"/>
  <c r="O57" i="49"/>
  <c r="AG55" i="49"/>
  <c r="AG57" i="49" s="1"/>
  <c r="AB55" i="49"/>
  <c r="AB57" i="49" s="1"/>
  <c r="Y55" i="49"/>
  <c r="Y57" i="49" s="1"/>
  <c r="AA55" i="49"/>
  <c r="AA57" i="49" s="1"/>
  <c r="X55" i="49"/>
  <c r="AF55" i="49"/>
  <c r="AF57" i="49" s="1"/>
  <c r="AE55" i="49"/>
  <c r="AE57" i="49" s="1"/>
  <c r="AC55" i="49"/>
  <c r="AC57" i="49" s="1"/>
  <c r="AI55" i="49"/>
  <c r="AI57" i="49" s="1"/>
  <c r="P55" i="49"/>
  <c r="AH55" i="49"/>
  <c r="AH57" i="49" s="1"/>
  <c r="S126" i="48"/>
  <c r="R128" i="48"/>
  <c r="AH59" i="47"/>
  <c r="AH61" i="47" s="1"/>
  <c r="AI59" i="47"/>
  <c r="AI61" i="47" s="1"/>
  <c r="P59" i="47"/>
  <c r="AE59" i="47"/>
  <c r="AE61" i="47" s="1"/>
  <c r="AC59" i="47"/>
  <c r="AC61" i="47" s="1"/>
  <c r="AB59" i="47"/>
  <c r="AB61" i="47" s="1"/>
  <c r="AA59" i="47"/>
  <c r="AA61" i="47" s="1"/>
  <c r="R59" i="47"/>
  <c r="AF59" i="47"/>
  <c r="AF61" i="47" s="1"/>
  <c r="X59" i="47"/>
  <c r="Y59" i="47"/>
  <c r="Y61" i="47" s="1"/>
  <c r="Z59" i="47"/>
  <c r="Z61" i="47" s="1"/>
  <c r="AD59" i="47"/>
  <c r="AD61" i="47" s="1"/>
  <c r="AG59" i="47"/>
  <c r="AG61" i="47" s="1"/>
  <c r="O61" i="47"/>
  <c r="AJ94" i="45"/>
  <c r="AK94" i="45" s="1"/>
  <c r="AJ34" i="44"/>
  <c r="AK34" i="44" s="1"/>
  <c r="AE149" i="52"/>
  <c r="AE151" i="52" s="1"/>
  <c r="AE151" i="51"/>
  <c r="O58" i="51"/>
  <c r="R58" i="6"/>
  <c r="S58" i="6" s="1"/>
  <c r="AE58" i="6"/>
  <c r="AE58" i="51" s="1"/>
  <c r="AE58" i="52" s="1"/>
  <c r="P58" i="6"/>
  <c r="Q58" i="6" s="1"/>
  <c r="T58" i="6" s="1"/>
  <c r="AD58" i="6"/>
  <c r="AD58" i="51" s="1"/>
  <c r="AD58" i="52" s="1"/>
  <c r="AI58" i="6"/>
  <c r="AI58" i="51" s="1"/>
  <c r="AI58" i="52" s="1"/>
  <c r="AH58" i="6"/>
  <c r="AH58" i="51" s="1"/>
  <c r="AH58" i="52" s="1"/>
  <c r="AG58" i="6"/>
  <c r="AG58" i="51" s="1"/>
  <c r="AG58" i="52" s="1"/>
  <c r="AA58" i="6"/>
  <c r="AA58" i="51" s="1"/>
  <c r="AA58" i="52" s="1"/>
  <c r="X58" i="6"/>
  <c r="X58" i="51" s="1"/>
  <c r="X58" i="52" s="1"/>
  <c r="AB58" i="6"/>
  <c r="AB58" i="51" s="1"/>
  <c r="AB58" i="52" s="1"/>
  <c r="Q164" i="47"/>
  <c r="K178" i="34"/>
  <c r="O19" i="51"/>
  <c r="R19" i="6"/>
  <c r="AH60" i="51"/>
  <c r="AH60" i="52" s="1"/>
  <c r="Y58" i="6"/>
  <c r="Y58" i="51" s="1"/>
  <c r="Y58" i="52" s="1"/>
  <c r="AA79" i="6"/>
  <c r="AA79" i="51" s="1"/>
  <c r="AA79" i="52" s="1"/>
  <c r="O79" i="51"/>
  <c r="R79" i="6"/>
  <c r="S79" i="6" s="1"/>
  <c r="AI79" i="6"/>
  <c r="AI79" i="51" s="1"/>
  <c r="AI79" i="52" s="1"/>
  <c r="AF79" i="6"/>
  <c r="AF79" i="51" s="1"/>
  <c r="AF79" i="52" s="1"/>
  <c r="AE79" i="6"/>
  <c r="AE79" i="51" s="1"/>
  <c r="AE79" i="52" s="1"/>
  <c r="AB79" i="6"/>
  <c r="AB79" i="51" s="1"/>
  <c r="AB79" i="52" s="1"/>
  <c r="X128" i="47"/>
  <c r="AJ126" i="47"/>
  <c r="G126" i="34"/>
  <c r="AD23" i="6"/>
  <c r="AD23" i="51" s="1"/>
  <c r="AD23" i="52" s="1"/>
  <c r="O23" i="51"/>
  <c r="R23" i="6"/>
  <c r="S23" i="6" s="1"/>
  <c r="Y23" i="6"/>
  <c r="Y23" i="51" s="1"/>
  <c r="Y23" i="52" s="1"/>
  <c r="P23" i="6"/>
  <c r="Q23" i="6" s="1"/>
  <c r="T23" i="6" s="1"/>
  <c r="AJ95" i="49"/>
  <c r="AK95" i="49" s="1"/>
  <c r="AJ137" i="48"/>
  <c r="AK137" i="48" s="1"/>
  <c r="I258" i="34"/>
  <c r="O8" i="51"/>
  <c r="R8" i="6"/>
  <c r="S8" i="6" s="1"/>
  <c r="O40" i="51"/>
  <c r="R40" i="6"/>
  <c r="S40" i="6" s="1"/>
  <c r="AG142" i="45"/>
  <c r="AJ109" i="45"/>
  <c r="AK109" i="45" s="1"/>
  <c r="AH61" i="49"/>
  <c r="AJ117" i="44"/>
  <c r="AK117" i="44" s="1"/>
  <c r="AA62" i="45"/>
  <c r="AA64" i="45" s="1"/>
  <c r="AG62" i="45"/>
  <c r="AG64" i="45" s="1"/>
  <c r="O64" i="45"/>
  <c r="Y62" i="45"/>
  <c r="Y64" i="45" s="1"/>
  <c r="X62" i="45"/>
  <c r="AH62" i="45"/>
  <c r="AH64" i="45" s="1"/>
  <c r="AI62" i="45"/>
  <c r="AI64" i="45" s="1"/>
  <c r="AB62" i="45"/>
  <c r="AB64" i="45" s="1"/>
  <c r="Z62" i="45"/>
  <c r="Z64" i="45" s="1"/>
  <c r="AC62" i="45"/>
  <c r="AC64" i="45" s="1"/>
  <c r="P62" i="45"/>
  <c r="AE62" i="45"/>
  <c r="AE64" i="45" s="1"/>
  <c r="R62" i="45"/>
  <c r="AF62" i="45"/>
  <c r="AF64" i="45" s="1"/>
  <c r="AD62" i="45"/>
  <c r="AD64" i="45" s="1"/>
  <c r="R84" i="47"/>
  <c r="S84" i="47" s="1"/>
  <c r="S81" i="47"/>
  <c r="AH149" i="52"/>
  <c r="AH151" i="52" s="1"/>
  <c r="AH151" i="51"/>
  <c r="AD141" i="48"/>
  <c r="AD142" i="48" s="1"/>
  <c r="AJ12" i="45"/>
  <c r="AK12" i="45" s="1"/>
  <c r="Q139" i="48"/>
  <c r="T139" i="48" s="1"/>
  <c r="P141" i="48"/>
  <c r="Q141" i="48" s="1"/>
  <c r="AJ41" i="49"/>
  <c r="AK41" i="49" s="1"/>
  <c r="O34" i="51"/>
  <c r="R34" i="6"/>
  <c r="S34" i="6" s="1"/>
  <c r="O42" i="51"/>
  <c r="R42" i="6"/>
  <c r="S42" i="6" s="1"/>
  <c r="O12" i="51"/>
  <c r="R12" i="6"/>
  <c r="S12" i="6" s="1"/>
  <c r="O20" i="51"/>
  <c r="R20" i="6"/>
  <c r="S20" i="6" s="1"/>
  <c r="O65" i="51"/>
  <c r="R65" i="6"/>
  <c r="O55" i="51"/>
  <c r="R55" i="6"/>
  <c r="AD66" i="51"/>
  <c r="AD66" i="52" s="1"/>
  <c r="AF29" i="51"/>
  <c r="AG149" i="6"/>
  <c r="AG149" i="51" s="1"/>
  <c r="Y22" i="6"/>
  <c r="Y22" i="51" s="1"/>
  <c r="Y22" i="52" s="1"/>
  <c r="O60" i="51"/>
  <c r="R60" i="6"/>
  <c r="S60" i="6" s="1"/>
  <c r="O66" i="51"/>
  <c r="R66" i="6"/>
  <c r="S66" i="6" s="1"/>
  <c r="AC7" i="49"/>
  <c r="AC17" i="49" s="1"/>
  <c r="Z7" i="49"/>
  <c r="Z17" i="49" s="1"/>
  <c r="R7" i="49"/>
  <c r="Y7" i="49"/>
  <c r="Y17" i="49" s="1"/>
  <c r="AI7" i="49"/>
  <c r="AI17" i="49" s="1"/>
  <c r="O17" i="49"/>
  <c r="AA7" i="49"/>
  <c r="AA17" i="49" s="1"/>
  <c r="AF7" i="49"/>
  <c r="AF17" i="49" s="1"/>
  <c r="P7" i="49"/>
  <c r="AB7" i="49"/>
  <c r="AB17" i="49" s="1"/>
  <c r="X7" i="49"/>
  <c r="AE7" i="49"/>
  <c r="AE17" i="49" s="1"/>
  <c r="AD7" i="49"/>
  <c r="AD17" i="49" s="1"/>
  <c r="AH7" i="49"/>
  <c r="AH17" i="49" s="1"/>
  <c r="AG7" i="49"/>
  <c r="AG17" i="49" s="1"/>
  <c r="AJ76" i="49"/>
  <c r="AK76" i="49" s="1"/>
  <c r="Q62" i="49"/>
  <c r="T62" i="49" s="1"/>
  <c r="AJ140" i="47"/>
  <c r="AK140" i="47" s="1"/>
  <c r="AJ63" i="47"/>
  <c r="AK63" i="47" s="1"/>
  <c r="AJ124" i="46"/>
  <c r="AK124" i="46" s="1"/>
  <c r="AJ20" i="46"/>
  <c r="AK20" i="46" s="1"/>
  <c r="S81" i="45"/>
  <c r="R84" i="45"/>
  <c r="S84" i="45" s="1"/>
  <c r="AJ63" i="46"/>
  <c r="AK63" i="46" s="1"/>
  <c r="P128" i="47"/>
  <c r="Q126" i="47"/>
  <c r="T126" i="47" s="1"/>
  <c r="R7" i="46"/>
  <c r="AB7" i="46"/>
  <c r="AB17" i="46" s="1"/>
  <c r="AI7" i="46"/>
  <c r="AI17" i="46" s="1"/>
  <c r="AA7" i="46"/>
  <c r="AA17" i="46" s="1"/>
  <c r="AD7" i="46"/>
  <c r="AD17" i="46" s="1"/>
  <c r="AC7" i="46"/>
  <c r="AC17" i="46" s="1"/>
  <c r="AG7" i="46"/>
  <c r="AG17" i="46" s="1"/>
  <c r="O17" i="46"/>
  <c r="I186" i="34" s="1"/>
  <c r="Y7" i="46"/>
  <c r="Y17" i="46" s="1"/>
  <c r="AF7" i="46"/>
  <c r="AF17" i="46" s="1"/>
  <c r="AH7" i="46"/>
  <c r="AH17" i="46" s="1"/>
  <c r="P7" i="46"/>
  <c r="Z7" i="46"/>
  <c r="Z17" i="46" s="1"/>
  <c r="AE7" i="46"/>
  <c r="AE17" i="46" s="1"/>
  <c r="X7" i="46"/>
  <c r="X78" i="49"/>
  <c r="AJ75" i="49"/>
  <c r="Z78" i="49"/>
  <c r="AJ56" i="47"/>
  <c r="AK56" i="47" s="1"/>
  <c r="S92" i="47"/>
  <c r="AJ80" i="48"/>
  <c r="AK80" i="48" s="1"/>
  <c r="AJ101" i="46"/>
  <c r="AK101" i="46" s="1"/>
  <c r="AE20" i="44"/>
  <c r="AE25" i="44" s="1"/>
  <c r="AC20" i="44"/>
  <c r="AC25" i="44" s="1"/>
  <c r="AB20" i="44"/>
  <c r="AB25" i="44" s="1"/>
  <c r="Z20" i="44"/>
  <c r="Z25" i="44" s="1"/>
  <c r="AI20" i="44"/>
  <c r="AI25" i="44" s="1"/>
  <c r="Y20" i="44"/>
  <c r="Y25" i="44" s="1"/>
  <c r="AA20" i="44"/>
  <c r="AA25" i="44" s="1"/>
  <c r="R20" i="44"/>
  <c r="S20" i="44" s="1"/>
  <c r="P20" i="44"/>
  <c r="Q20" i="44" s="1"/>
  <c r="T20" i="44" s="1"/>
  <c r="AF20" i="44"/>
  <c r="AF25" i="44" s="1"/>
  <c r="AG20" i="44"/>
  <c r="AG25" i="44" s="1"/>
  <c r="AD20" i="44"/>
  <c r="AD25" i="44" s="1"/>
  <c r="X20" i="44"/>
  <c r="AH20" i="44"/>
  <c r="AH25" i="44" s="1"/>
  <c r="AJ109" i="46"/>
  <c r="AK109" i="46" s="1"/>
  <c r="Q139" i="44"/>
  <c r="T139" i="44" s="1"/>
  <c r="P141" i="44"/>
  <c r="Q141" i="44" s="1"/>
  <c r="AJ47" i="44"/>
  <c r="AK47" i="44" s="1"/>
  <c r="AJ109" i="47"/>
  <c r="AK109" i="47" s="1"/>
  <c r="AJ116" i="44"/>
  <c r="AK116" i="44" s="1"/>
  <c r="Q149" i="47"/>
  <c r="T149" i="47" s="1"/>
  <c r="P151" i="47"/>
  <c r="AJ107" i="44"/>
  <c r="AK107" i="44" s="1"/>
  <c r="AJ85" i="45"/>
  <c r="AK85" i="45" s="1"/>
  <c r="AJ28" i="44"/>
  <c r="AK28" i="44" s="1"/>
  <c r="H143" i="45"/>
  <c r="AJ117" i="48"/>
  <c r="AK117" i="48" s="1"/>
  <c r="AI141" i="48"/>
  <c r="AI142" i="48" s="1"/>
  <c r="O142" i="48"/>
  <c r="AJ46" i="49"/>
  <c r="Y115" i="47"/>
  <c r="Y118" i="47" s="1"/>
  <c r="AG118" i="48"/>
  <c r="Z84" i="47"/>
  <c r="AD84" i="47"/>
  <c r="AD90" i="47" s="1"/>
  <c r="AJ60" i="46"/>
  <c r="AK60" i="46" s="1"/>
  <c r="AE84" i="44"/>
  <c r="R84" i="44"/>
  <c r="S84" i="44" s="1"/>
  <c r="S81" i="44"/>
  <c r="AJ15" i="45"/>
  <c r="AK15" i="45" s="1"/>
  <c r="AJ94" i="49"/>
  <c r="AK94" i="49" s="1"/>
  <c r="AJ87" i="46"/>
  <c r="AK87" i="46" s="1"/>
  <c r="AJ19" i="44"/>
  <c r="AJ12" i="47"/>
  <c r="AK12" i="47" s="1"/>
  <c r="AA142" i="45"/>
  <c r="P128" i="45"/>
  <c r="Q126" i="45"/>
  <c r="T126" i="45" s="1"/>
  <c r="AJ107" i="46"/>
  <c r="AK107" i="46" s="1"/>
  <c r="AJ35" i="45"/>
  <c r="AK35" i="45" s="1"/>
  <c r="AJ135" i="49"/>
  <c r="AK135" i="49" s="1"/>
  <c r="AJ16" i="46"/>
  <c r="AK16" i="46" s="1"/>
  <c r="Q164" i="49"/>
  <c r="K268" i="34"/>
  <c r="M268" i="34" s="1"/>
  <c r="S113" i="48"/>
  <c r="R115" i="48"/>
  <c r="AJ53" i="48"/>
  <c r="AK53" i="48" s="1"/>
  <c r="AJ111" i="47"/>
  <c r="AK111" i="47" s="1"/>
  <c r="AA115" i="48"/>
  <c r="AA118" i="48" s="1"/>
  <c r="AJ88" i="48"/>
  <c r="AK88" i="48" s="1"/>
  <c r="P19" i="46"/>
  <c r="X19" i="46"/>
  <c r="Y19" i="46"/>
  <c r="Y25" i="46" s="1"/>
  <c r="O25" i="46"/>
  <c r="AD19" i="46"/>
  <c r="AD25" i="46" s="1"/>
  <c r="AC19" i="46"/>
  <c r="AC25" i="46" s="1"/>
  <c r="AH19" i="46"/>
  <c r="AH25" i="46" s="1"/>
  <c r="R19" i="46"/>
  <c r="Z19" i="46"/>
  <c r="Z25" i="46" s="1"/>
  <c r="AE19" i="46"/>
  <c r="AE25" i="46" s="1"/>
  <c r="AF19" i="46"/>
  <c r="AF25" i="46" s="1"/>
  <c r="AA19" i="46"/>
  <c r="AA25" i="46" s="1"/>
  <c r="AB19" i="46"/>
  <c r="AB25" i="46" s="1"/>
  <c r="AI19" i="46"/>
  <c r="AI25" i="46" s="1"/>
  <c r="AG19" i="46"/>
  <c r="AG25" i="46" s="1"/>
  <c r="R115" i="46"/>
  <c r="S113" i="46"/>
  <c r="Y115" i="46"/>
  <c r="Y118" i="46" s="1"/>
  <c r="AJ98" i="44"/>
  <c r="AK98" i="44" s="1"/>
  <c r="AJ88" i="46"/>
  <c r="AK88" i="46" s="1"/>
  <c r="AJ133" i="44"/>
  <c r="AK133" i="44" s="1"/>
  <c r="AE65" i="45"/>
  <c r="AE67" i="45" s="1"/>
  <c r="AD65" i="45"/>
  <c r="AD67" i="45" s="1"/>
  <c r="AC65" i="45"/>
  <c r="AC67" i="45" s="1"/>
  <c r="R65" i="45"/>
  <c r="P65" i="45"/>
  <c r="AA65" i="45"/>
  <c r="AA67" i="45" s="1"/>
  <c r="Y65" i="45"/>
  <c r="Y67" i="45" s="1"/>
  <c r="AI65" i="45"/>
  <c r="AI67" i="45" s="1"/>
  <c r="X65" i="45"/>
  <c r="AH65" i="45"/>
  <c r="AH67" i="45" s="1"/>
  <c r="AF65" i="45"/>
  <c r="AF67" i="45" s="1"/>
  <c r="Z65" i="45"/>
  <c r="Z67" i="45" s="1"/>
  <c r="O67" i="45"/>
  <c r="AG65" i="45"/>
  <c r="AG67" i="45" s="1"/>
  <c r="AB65" i="45"/>
  <c r="AB67" i="45" s="1"/>
  <c r="AJ99" i="49"/>
  <c r="AK99" i="49" s="1"/>
  <c r="O67" i="49"/>
  <c r="AI65" i="49"/>
  <c r="AI67" i="49" s="1"/>
  <c r="AA65" i="49"/>
  <c r="AA67" i="49" s="1"/>
  <c r="P65" i="49"/>
  <c r="AB65" i="49"/>
  <c r="AB67" i="49" s="1"/>
  <c r="AC65" i="49"/>
  <c r="AC67" i="49" s="1"/>
  <c r="AE65" i="49"/>
  <c r="AE67" i="49" s="1"/>
  <c r="Z65" i="49"/>
  <c r="Z67" i="49" s="1"/>
  <c r="AH65" i="49"/>
  <c r="AH67" i="49" s="1"/>
  <c r="X65" i="49"/>
  <c r="Y65" i="49"/>
  <c r="Y67" i="49" s="1"/>
  <c r="AD65" i="49"/>
  <c r="AD67" i="49" s="1"/>
  <c r="AF65" i="49"/>
  <c r="AF67" i="49" s="1"/>
  <c r="AG65" i="49"/>
  <c r="AG67" i="49" s="1"/>
  <c r="R65" i="49"/>
  <c r="AJ133" i="46"/>
  <c r="AK133" i="46" s="1"/>
  <c r="AJ123" i="46"/>
  <c r="AK123" i="46" s="1"/>
  <c r="AJ97" i="44"/>
  <c r="AK97" i="44" s="1"/>
  <c r="H31" i="51"/>
  <c r="G38" i="34" s="1"/>
  <c r="AH115" i="49"/>
  <c r="AH118" i="49" s="1"/>
  <c r="AI115" i="49"/>
  <c r="AI118" i="49" s="1"/>
  <c r="AJ96" i="48"/>
  <c r="AK96" i="48" s="1"/>
  <c r="AJ22" i="49"/>
  <c r="AK22" i="49" s="1"/>
  <c r="AJ56" i="49"/>
  <c r="AK56" i="49" s="1"/>
  <c r="AJ113" i="47"/>
  <c r="X115" i="47"/>
  <c r="X118" i="47" s="1"/>
  <c r="S113" i="47"/>
  <c r="R115" i="47"/>
  <c r="AJ102" i="47"/>
  <c r="AK102" i="47" s="1"/>
  <c r="S81" i="48"/>
  <c r="R84" i="48"/>
  <c r="S84" i="48" s="1"/>
  <c r="AJ88" i="49"/>
  <c r="AK88" i="49" s="1"/>
  <c r="AF141" i="44"/>
  <c r="AF142" i="44" s="1"/>
  <c r="AH84" i="46"/>
  <c r="AJ125" i="44"/>
  <c r="AK125" i="44" s="1"/>
  <c r="AJ42" i="45"/>
  <c r="AK42" i="45" s="1"/>
  <c r="AJ117" i="46"/>
  <c r="AK117" i="46" s="1"/>
  <c r="AA78" i="45"/>
  <c r="AG78" i="45"/>
  <c r="AJ111" i="48"/>
  <c r="AK111" i="48" s="1"/>
  <c r="AJ108" i="45"/>
  <c r="AK108" i="45" s="1"/>
  <c r="S27" i="44"/>
  <c r="AJ95" i="45"/>
  <c r="AK95" i="45" s="1"/>
  <c r="R7" i="48"/>
  <c r="O17" i="48"/>
  <c r="AD7" i="48"/>
  <c r="AD17" i="48" s="1"/>
  <c r="AH7" i="48"/>
  <c r="AH17" i="48" s="1"/>
  <c r="P7" i="48"/>
  <c r="Z7" i="48"/>
  <c r="Z17" i="48" s="1"/>
  <c r="AB7" i="48"/>
  <c r="AB17" i="48" s="1"/>
  <c r="AF7" i="48"/>
  <c r="AF17" i="48" s="1"/>
  <c r="AI7" i="48"/>
  <c r="AI17" i="48" s="1"/>
  <c r="X7" i="48"/>
  <c r="Y7" i="48"/>
  <c r="Y17" i="48" s="1"/>
  <c r="AE7" i="48"/>
  <c r="AE17" i="48" s="1"/>
  <c r="AC7" i="48"/>
  <c r="AC17" i="48" s="1"/>
  <c r="AA7" i="48"/>
  <c r="AA17" i="48" s="1"/>
  <c r="AG7" i="48"/>
  <c r="AG17" i="48" s="1"/>
  <c r="Q75" i="48"/>
  <c r="T75" i="48" s="1"/>
  <c r="P78" i="48"/>
  <c r="AB78" i="48"/>
  <c r="AJ124" i="44"/>
  <c r="AK124" i="44" s="1"/>
  <c r="X128" i="44"/>
  <c r="AJ126" i="44"/>
  <c r="AJ106" i="48"/>
  <c r="AK106" i="48" s="1"/>
  <c r="AA33" i="48"/>
  <c r="AA44" i="48" s="1"/>
  <c r="AD33" i="48"/>
  <c r="AD44" i="48" s="1"/>
  <c r="AG33" i="48"/>
  <c r="AG44" i="48" s="1"/>
  <c r="O44" i="48"/>
  <c r="I219" i="34" s="1"/>
  <c r="AB33" i="48"/>
  <c r="AB44" i="48" s="1"/>
  <c r="AE33" i="48"/>
  <c r="AE44" i="48" s="1"/>
  <c r="R33" i="48"/>
  <c r="Y33" i="48"/>
  <c r="Y44" i="48" s="1"/>
  <c r="AH33" i="48"/>
  <c r="AH44" i="48" s="1"/>
  <c r="Z33" i="48"/>
  <c r="Z44" i="48" s="1"/>
  <c r="AF33" i="48"/>
  <c r="AF44" i="48" s="1"/>
  <c r="X33" i="48"/>
  <c r="AC33" i="48"/>
  <c r="AC44" i="48" s="1"/>
  <c r="P33" i="48"/>
  <c r="AI33" i="48"/>
  <c r="AI44" i="48" s="1"/>
  <c r="Z59" i="48"/>
  <c r="Z61" i="48" s="1"/>
  <c r="AA59" i="48"/>
  <c r="AA61" i="48" s="1"/>
  <c r="O61" i="48"/>
  <c r="Y59" i="48"/>
  <c r="Y61" i="48" s="1"/>
  <c r="X59" i="48"/>
  <c r="AE59" i="48"/>
  <c r="AE61" i="48" s="1"/>
  <c r="AI59" i="48"/>
  <c r="AI61" i="48" s="1"/>
  <c r="AD59" i="48"/>
  <c r="AD61" i="48" s="1"/>
  <c r="P59" i="48"/>
  <c r="AG59" i="48"/>
  <c r="AG61" i="48" s="1"/>
  <c r="AF59" i="48"/>
  <c r="AF61" i="48" s="1"/>
  <c r="AB59" i="48"/>
  <c r="AB61" i="48" s="1"/>
  <c r="AC59" i="48"/>
  <c r="AC61" i="48" s="1"/>
  <c r="R59" i="48"/>
  <c r="AH59" i="48"/>
  <c r="AH61" i="48" s="1"/>
  <c r="AE46" i="48"/>
  <c r="AE50" i="48" s="1"/>
  <c r="AD46" i="48"/>
  <c r="AD50" i="48" s="1"/>
  <c r="AB46" i="48"/>
  <c r="AB50" i="48" s="1"/>
  <c r="R46" i="48"/>
  <c r="Y46" i="48"/>
  <c r="Y50" i="48" s="1"/>
  <c r="O50" i="48"/>
  <c r="I220" i="34" s="1"/>
  <c r="AF46" i="48"/>
  <c r="AF50" i="48" s="1"/>
  <c r="AI46" i="48"/>
  <c r="AI50" i="48" s="1"/>
  <c r="X46" i="48"/>
  <c r="AA46" i="48"/>
  <c r="AA50" i="48" s="1"/>
  <c r="P46" i="48"/>
  <c r="AC46" i="48"/>
  <c r="AC50" i="48" s="1"/>
  <c r="AH46" i="48"/>
  <c r="AH50" i="48" s="1"/>
  <c r="Z46" i="48"/>
  <c r="Z50" i="48" s="1"/>
  <c r="AG46" i="48"/>
  <c r="AG50" i="48" s="1"/>
  <c r="AI141" i="46"/>
  <c r="AI142" i="46" s="1"/>
  <c r="S139" i="47"/>
  <c r="R141" i="47"/>
  <c r="S141" i="47" s="1"/>
  <c r="Z141" i="47"/>
  <c r="Z142" i="47" s="1"/>
  <c r="AJ66" i="45"/>
  <c r="AK66" i="45" s="1"/>
  <c r="AJ137" i="44"/>
  <c r="AK137" i="44" s="1"/>
  <c r="AJ111" i="45"/>
  <c r="AK111" i="45" s="1"/>
  <c r="AJ137" i="49"/>
  <c r="AK137" i="49" s="1"/>
  <c r="AC78" i="46"/>
  <c r="AA78" i="46"/>
  <c r="H158" i="52"/>
  <c r="P158" i="52" s="1"/>
  <c r="Q158" i="52" s="1"/>
  <c r="P158" i="51"/>
  <c r="Q158" i="51" s="1"/>
  <c r="AA27" i="49"/>
  <c r="AA31" i="49" s="1"/>
  <c r="P27" i="49"/>
  <c r="AH27" i="49"/>
  <c r="AH31" i="49" s="1"/>
  <c r="AC27" i="49"/>
  <c r="AC31" i="49" s="1"/>
  <c r="Z27" i="49"/>
  <c r="Z31" i="49" s="1"/>
  <c r="AD27" i="49"/>
  <c r="AD31" i="49" s="1"/>
  <c r="AB27" i="49"/>
  <c r="AB31" i="49" s="1"/>
  <c r="Y27" i="49"/>
  <c r="Y31" i="49" s="1"/>
  <c r="AF27" i="49"/>
  <c r="AF31" i="49" s="1"/>
  <c r="X27" i="49"/>
  <c r="R27" i="49"/>
  <c r="O31" i="49"/>
  <c r="I248" i="34" s="1"/>
  <c r="AI27" i="49"/>
  <c r="AI31" i="49" s="1"/>
  <c r="AG27" i="49"/>
  <c r="AG31" i="49" s="1"/>
  <c r="AE27" i="49"/>
  <c r="AE31" i="49" s="1"/>
  <c r="Y141" i="49"/>
  <c r="Y142" i="49" s="1"/>
  <c r="AI141" i="49"/>
  <c r="AI142" i="49" s="1"/>
  <c r="AH78" i="44"/>
  <c r="AF84" i="49"/>
  <c r="AD84" i="49"/>
  <c r="AJ129" i="45"/>
  <c r="AK129" i="45" s="1"/>
  <c r="AF115" i="44"/>
  <c r="AF118" i="44" s="1"/>
  <c r="AJ35" i="44"/>
  <c r="AK35" i="44" s="1"/>
  <c r="AE65" i="48"/>
  <c r="AE67" i="48" s="1"/>
  <c r="AC65" i="48"/>
  <c r="AC67" i="48" s="1"/>
  <c r="AB65" i="48"/>
  <c r="AB67" i="48" s="1"/>
  <c r="X65" i="48"/>
  <c r="R65" i="48"/>
  <c r="Y65" i="48"/>
  <c r="Y67" i="48" s="1"/>
  <c r="AI65" i="48"/>
  <c r="AI67" i="48" s="1"/>
  <c r="AD65" i="48"/>
  <c r="AD67" i="48" s="1"/>
  <c r="P65" i="48"/>
  <c r="AH65" i="48"/>
  <c r="AH67" i="48" s="1"/>
  <c r="AA65" i="48"/>
  <c r="AA67" i="48" s="1"/>
  <c r="Z65" i="48"/>
  <c r="Z67" i="48" s="1"/>
  <c r="O67" i="48"/>
  <c r="AG65" i="48"/>
  <c r="AG67" i="48" s="1"/>
  <c r="AF65" i="48"/>
  <c r="AF67" i="48" s="1"/>
  <c r="AA55" i="48"/>
  <c r="Z55" i="48"/>
  <c r="Z57" i="48" s="1"/>
  <c r="Y55" i="48"/>
  <c r="Y57" i="48" s="1"/>
  <c r="R55" i="48"/>
  <c r="P55" i="48"/>
  <c r="O57" i="48"/>
  <c r="AE55" i="48"/>
  <c r="AE57" i="48" s="1"/>
  <c r="AB55" i="48"/>
  <c r="AB57" i="48" s="1"/>
  <c r="AF55" i="48"/>
  <c r="AF57" i="48" s="1"/>
  <c r="X55" i="48"/>
  <c r="AI55" i="48"/>
  <c r="AI57" i="48" s="1"/>
  <c r="AD55" i="48"/>
  <c r="AD57" i="48" s="1"/>
  <c r="AC55" i="48"/>
  <c r="AC57" i="48" s="1"/>
  <c r="AH55" i="48"/>
  <c r="AH57" i="48" s="1"/>
  <c r="AG55" i="48"/>
  <c r="AG57" i="48" s="1"/>
  <c r="AD52" i="49"/>
  <c r="AD54" i="49" s="1"/>
  <c r="AF52" i="49"/>
  <c r="AF54" i="49" s="1"/>
  <c r="AE52" i="49"/>
  <c r="AE54" i="49" s="1"/>
  <c r="X52" i="49"/>
  <c r="Z52" i="49"/>
  <c r="Z54" i="49" s="1"/>
  <c r="Y52" i="49"/>
  <c r="Y54" i="49" s="1"/>
  <c r="AH52" i="49"/>
  <c r="AH54" i="49" s="1"/>
  <c r="AG52" i="49"/>
  <c r="AG54" i="49" s="1"/>
  <c r="AB52" i="49"/>
  <c r="AB54" i="49" s="1"/>
  <c r="O54" i="49"/>
  <c r="P52" i="49"/>
  <c r="R52" i="49"/>
  <c r="AA52" i="49"/>
  <c r="AA54" i="49" s="1"/>
  <c r="AI52" i="49"/>
  <c r="AI54" i="49" s="1"/>
  <c r="AC52" i="49"/>
  <c r="AC54" i="49" s="1"/>
  <c r="Z33" i="47"/>
  <c r="Z44" i="47" s="1"/>
  <c r="AC33" i="47"/>
  <c r="AC44" i="47" s="1"/>
  <c r="AF33" i="47"/>
  <c r="AF44" i="47" s="1"/>
  <c r="R33" i="47"/>
  <c r="O44" i="47"/>
  <c r="I159" i="34" s="1"/>
  <c r="AE33" i="47"/>
  <c r="AE44" i="47" s="1"/>
  <c r="AB33" i="47"/>
  <c r="AB44" i="47" s="1"/>
  <c r="AI33" i="47"/>
  <c r="AI44" i="47" s="1"/>
  <c r="AD33" i="47"/>
  <c r="AD44" i="47" s="1"/>
  <c r="AG33" i="47"/>
  <c r="AG44" i="47" s="1"/>
  <c r="Y33" i="47"/>
  <c r="Y44" i="47" s="1"/>
  <c r="X33" i="47"/>
  <c r="AA33" i="47"/>
  <c r="AA44" i="47" s="1"/>
  <c r="AH33" i="47"/>
  <c r="AH44" i="47" s="1"/>
  <c r="P33" i="47"/>
  <c r="Q81" i="48"/>
  <c r="T81" i="48" s="1"/>
  <c r="P84" i="48"/>
  <c r="Q84" i="48" s="1"/>
  <c r="Z84" i="46"/>
  <c r="AB78" i="45"/>
  <c r="Y78" i="45"/>
  <c r="AD19" i="45"/>
  <c r="AD25" i="45" s="1"/>
  <c r="AI19" i="45"/>
  <c r="AI25" i="45" s="1"/>
  <c r="AG19" i="45"/>
  <c r="AG25" i="45" s="1"/>
  <c r="AB19" i="45"/>
  <c r="AB25" i="45" s="1"/>
  <c r="Y19" i="45"/>
  <c r="Y25" i="45" s="1"/>
  <c r="AA19" i="45"/>
  <c r="AA25" i="45" s="1"/>
  <c r="AF19" i="45"/>
  <c r="AF25" i="45" s="1"/>
  <c r="R19" i="45"/>
  <c r="X19" i="45"/>
  <c r="AC19" i="45"/>
  <c r="AC25" i="45" s="1"/>
  <c r="P19" i="45"/>
  <c r="AH19" i="45"/>
  <c r="AH25" i="45" s="1"/>
  <c r="Z19" i="45"/>
  <c r="Z25" i="45" s="1"/>
  <c r="AE19" i="45"/>
  <c r="AE25" i="45" s="1"/>
  <c r="O25" i="45"/>
  <c r="O31" i="44"/>
  <c r="I98" i="34" s="1"/>
  <c r="AH29" i="44"/>
  <c r="AH31" i="44" s="1"/>
  <c r="AF29" i="44"/>
  <c r="AF31" i="44" s="1"/>
  <c r="AG29" i="44"/>
  <c r="AG29" i="52" s="1"/>
  <c r="X29" i="44"/>
  <c r="X31" i="44" s="1"/>
  <c r="AD29" i="44"/>
  <c r="AD31" i="44" s="1"/>
  <c r="AE29" i="44"/>
  <c r="AE31" i="44" s="1"/>
  <c r="AC29" i="44"/>
  <c r="AC31" i="44" s="1"/>
  <c r="AB29" i="44"/>
  <c r="AB31" i="44" s="1"/>
  <c r="Z29" i="44"/>
  <c r="Z31" i="44" s="1"/>
  <c r="P29" i="44"/>
  <c r="Q29" i="44" s="1"/>
  <c r="T29" i="44" s="1"/>
  <c r="R29" i="44"/>
  <c r="S29" i="44" s="1"/>
  <c r="AI29" i="44"/>
  <c r="AI31" i="44" s="1"/>
  <c r="AA29" i="44"/>
  <c r="AA31" i="44" s="1"/>
  <c r="Y29" i="44"/>
  <c r="Y31" i="44" s="1"/>
  <c r="P159" i="49"/>
  <c r="Q156" i="49"/>
  <c r="AJ105" i="47"/>
  <c r="AK105" i="47" s="1"/>
  <c r="AJ139" i="46"/>
  <c r="X141" i="46"/>
  <c r="AJ139" i="47"/>
  <c r="X141" i="47"/>
  <c r="Q139" i="47"/>
  <c r="T139" i="47" s="1"/>
  <c r="P141" i="47"/>
  <c r="Q141" i="47" s="1"/>
  <c r="AJ122" i="45"/>
  <c r="AK122" i="45" s="1"/>
  <c r="AJ53" i="46"/>
  <c r="AK53" i="46" s="1"/>
  <c r="AJ110" i="45"/>
  <c r="AK110" i="45" s="1"/>
  <c r="X53" i="45"/>
  <c r="X54" i="45" s="1"/>
  <c r="AI53" i="45"/>
  <c r="AI53" i="51" s="1"/>
  <c r="AI53" i="52" s="1"/>
  <c r="AE53" i="45"/>
  <c r="AE54" i="45" s="1"/>
  <c r="Z53" i="45"/>
  <c r="Z54" i="45" s="1"/>
  <c r="AC53" i="45"/>
  <c r="AC54" i="45" s="1"/>
  <c r="Y53" i="45"/>
  <c r="Y54" i="45" s="1"/>
  <c r="R53" i="45"/>
  <c r="S53" i="45" s="1"/>
  <c r="AH53" i="45"/>
  <c r="AH54" i="45" s="1"/>
  <c r="AB53" i="45"/>
  <c r="AB54" i="45" s="1"/>
  <c r="AG53" i="45"/>
  <c r="AG54" i="45" s="1"/>
  <c r="AF53" i="45"/>
  <c r="AF54" i="45" s="1"/>
  <c r="AD53" i="45"/>
  <c r="AD54" i="45" s="1"/>
  <c r="P53" i="45"/>
  <c r="Q53" i="45" s="1"/>
  <c r="T53" i="45" s="1"/>
  <c r="AA53" i="45"/>
  <c r="AA54" i="45" s="1"/>
  <c r="S139" i="49"/>
  <c r="R141" i="49"/>
  <c r="S141" i="49" s="1"/>
  <c r="X59" i="44"/>
  <c r="AF59" i="44"/>
  <c r="AF61" i="44" s="1"/>
  <c r="AB59" i="44"/>
  <c r="AB61" i="44" s="1"/>
  <c r="AA59" i="44"/>
  <c r="AA61" i="44" s="1"/>
  <c r="P59" i="44"/>
  <c r="AI59" i="44"/>
  <c r="AI61" i="44" s="1"/>
  <c r="AE59" i="44"/>
  <c r="AE61" i="44" s="1"/>
  <c r="AD59" i="44"/>
  <c r="AD61" i="44" s="1"/>
  <c r="AC59" i="44"/>
  <c r="AC61" i="44" s="1"/>
  <c r="AH59" i="44"/>
  <c r="AH61" i="44" s="1"/>
  <c r="R59" i="44"/>
  <c r="Z59" i="44"/>
  <c r="Z61" i="44" s="1"/>
  <c r="Y59" i="44"/>
  <c r="Y61" i="44" s="1"/>
  <c r="O61" i="44"/>
  <c r="AG59" i="44"/>
  <c r="AG61" i="44" s="1"/>
  <c r="O90" i="49"/>
  <c r="I255" i="34" s="1"/>
  <c r="K148" i="34"/>
  <c r="Q164" i="45"/>
  <c r="G58" i="34"/>
  <c r="H164" i="52"/>
  <c r="P164" i="51"/>
  <c r="S126" i="45"/>
  <c r="R128" i="45"/>
  <c r="AE142" i="45"/>
  <c r="AJ93" i="44"/>
  <c r="AK93" i="44" s="1"/>
  <c r="AJ117" i="49"/>
  <c r="AK117" i="49" s="1"/>
  <c r="AJ58" i="49"/>
  <c r="AK58" i="49" s="1"/>
  <c r="AJ35" i="49"/>
  <c r="AK35" i="49" s="1"/>
  <c r="AJ93" i="48"/>
  <c r="AK93" i="48" s="1"/>
  <c r="AJ101" i="49"/>
  <c r="AK101" i="49" s="1"/>
  <c r="AJ47" i="48"/>
  <c r="AK47" i="48" s="1"/>
  <c r="AB115" i="46"/>
  <c r="AB118" i="46" s="1"/>
  <c r="AH115" i="46"/>
  <c r="AH118" i="46" s="1"/>
  <c r="AJ86" i="46"/>
  <c r="AK86" i="46" s="1"/>
  <c r="AJ52" i="45"/>
  <c r="AJ49" i="45"/>
  <c r="AK49" i="45" s="1"/>
  <c r="X65" i="47"/>
  <c r="AD65" i="47"/>
  <c r="AD67" i="47" s="1"/>
  <c r="AF65" i="47"/>
  <c r="AF67" i="47" s="1"/>
  <c r="AC65" i="47"/>
  <c r="AC67" i="47" s="1"/>
  <c r="P65" i="47"/>
  <c r="R65" i="47"/>
  <c r="O67" i="47"/>
  <c r="AH65" i="47"/>
  <c r="AH67" i="47" s="1"/>
  <c r="AE65" i="47"/>
  <c r="AE67" i="47" s="1"/>
  <c r="AG65" i="47"/>
  <c r="AG67" i="47" s="1"/>
  <c r="Y65" i="47"/>
  <c r="Y67" i="47" s="1"/>
  <c r="AB65" i="47"/>
  <c r="AB67" i="47" s="1"/>
  <c r="AI65" i="47"/>
  <c r="AI67" i="47" s="1"/>
  <c r="AA65" i="47"/>
  <c r="AA67" i="47" s="1"/>
  <c r="Z65" i="47"/>
  <c r="Z67" i="47" s="1"/>
  <c r="AJ24" i="48"/>
  <c r="AK24" i="48" s="1"/>
  <c r="AJ15" i="47"/>
  <c r="AK15" i="47" s="1"/>
  <c r="AA52" i="46"/>
  <c r="AA54" i="46" s="1"/>
  <c r="Z52" i="46"/>
  <c r="Z54" i="46" s="1"/>
  <c r="R52" i="46"/>
  <c r="P52" i="46"/>
  <c r="AI52" i="46"/>
  <c r="AI54" i="46" s="1"/>
  <c r="AC52" i="46"/>
  <c r="AC54" i="46" s="1"/>
  <c r="AB52" i="46"/>
  <c r="AB54" i="46" s="1"/>
  <c r="Y52" i="46"/>
  <c r="Y54" i="46" s="1"/>
  <c r="X52" i="46"/>
  <c r="AE52" i="46"/>
  <c r="AE54" i="46" s="1"/>
  <c r="AH52" i="46"/>
  <c r="AH54" i="46" s="1"/>
  <c r="AD52" i="46"/>
  <c r="AD54" i="46" s="1"/>
  <c r="O54" i="46"/>
  <c r="AG52" i="46"/>
  <c r="AG54" i="46" s="1"/>
  <c r="AF52" i="46"/>
  <c r="AF54" i="46" s="1"/>
  <c r="AH52" i="48"/>
  <c r="AH54" i="48" s="1"/>
  <c r="AG52" i="48"/>
  <c r="AG54" i="48" s="1"/>
  <c r="AE52" i="48"/>
  <c r="AE54" i="48" s="1"/>
  <c r="Z52" i="48"/>
  <c r="Z54" i="48" s="1"/>
  <c r="O54" i="48"/>
  <c r="AB52" i="48"/>
  <c r="AB54" i="48" s="1"/>
  <c r="AI52" i="48"/>
  <c r="AI54" i="48" s="1"/>
  <c r="AA52" i="48"/>
  <c r="AA54" i="48" s="1"/>
  <c r="AF52" i="48"/>
  <c r="AF54" i="48" s="1"/>
  <c r="P52" i="48"/>
  <c r="X52" i="48"/>
  <c r="AD52" i="48"/>
  <c r="AD54" i="48" s="1"/>
  <c r="AC52" i="48"/>
  <c r="AC54" i="48" s="1"/>
  <c r="Y52" i="48"/>
  <c r="Y54" i="48" s="1"/>
  <c r="R52" i="48"/>
  <c r="AA115" i="49"/>
  <c r="AA118" i="49" s="1"/>
  <c r="AJ21" i="49"/>
  <c r="AK21" i="49" s="1"/>
  <c r="AJ42" i="48"/>
  <c r="AK42" i="48" s="1"/>
  <c r="G158" i="34"/>
  <c r="Y84" i="48"/>
  <c r="AC84" i="48"/>
  <c r="AJ116" i="45"/>
  <c r="AK116" i="45" s="1"/>
  <c r="AJ107" i="45"/>
  <c r="AK107" i="45" s="1"/>
  <c r="AJ8" i="47"/>
  <c r="AK8" i="47" s="1"/>
  <c r="AJ110" i="46"/>
  <c r="AK110" i="46" s="1"/>
  <c r="AJ83" i="46"/>
  <c r="AK83" i="46" s="1"/>
  <c r="AH62" i="46"/>
  <c r="AH64" i="46" s="1"/>
  <c r="AF62" i="46"/>
  <c r="AF64" i="46" s="1"/>
  <c r="O64" i="46"/>
  <c r="AG62" i="46"/>
  <c r="AG64" i="46" s="1"/>
  <c r="AC62" i="46"/>
  <c r="AC64" i="46" s="1"/>
  <c r="R62" i="46"/>
  <c r="AI62" i="46"/>
  <c r="AI64" i="46" s="1"/>
  <c r="P62" i="46"/>
  <c r="Y62" i="46"/>
  <c r="Y64" i="46" s="1"/>
  <c r="X62" i="46"/>
  <c r="Z62" i="46"/>
  <c r="Z64" i="46" s="1"/>
  <c r="AD62" i="46"/>
  <c r="AD64" i="46" s="1"/>
  <c r="AE62" i="46"/>
  <c r="AE64" i="46" s="1"/>
  <c r="AB62" i="46"/>
  <c r="AB64" i="46" s="1"/>
  <c r="AA62" i="46"/>
  <c r="AA64" i="46" s="1"/>
  <c r="AJ102" i="46"/>
  <c r="AK102" i="46" s="1"/>
  <c r="AJ83" i="45"/>
  <c r="AK83" i="45" s="1"/>
  <c r="AD78" i="45"/>
  <c r="AJ100" i="49"/>
  <c r="AK100" i="49" s="1"/>
  <c r="AJ102" i="48"/>
  <c r="AK102" i="48" s="1"/>
  <c r="AJ22" i="45"/>
  <c r="AK22" i="45" s="1"/>
  <c r="AJ75" i="48"/>
  <c r="X78" i="48"/>
  <c r="S75" i="48"/>
  <c r="R78" i="48"/>
  <c r="AD142" i="44"/>
  <c r="AB115" i="45"/>
  <c r="AB118" i="45" s="1"/>
  <c r="AJ105" i="49"/>
  <c r="AK105" i="49" s="1"/>
  <c r="AJ86" i="48"/>
  <c r="AK86" i="48" s="1"/>
  <c r="AJ15" i="49"/>
  <c r="AK15" i="49" s="1"/>
  <c r="AJ87" i="48"/>
  <c r="AK87" i="48" s="1"/>
  <c r="AJ80" i="47"/>
  <c r="AK80" i="47" s="1"/>
  <c r="AJ23" i="47"/>
  <c r="AK23" i="47" s="1"/>
  <c r="AD141" i="46"/>
  <c r="AD142" i="46" s="1"/>
  <c r="AB141" i="46"/>
  <c r="AB142" i="46" s="1"/>
  <c r="AA141" i="47"/>
  <c r="AA142" i="47" s="1"/>
  <c r="AH141" i="47"/>
  <c r="AH142" i="47" s="1"/>
  <c r="Z118" i="46"/>
  <c r="AJ63" i="44"/>
  <c r="AK63" i="44" s="1"/>
  <c r="AJ66" i="46"/>
  <c r="AK66" i="46" s="1"/>
  <c r="AJ111" i="44"/>
  <c r="AK111" i="44" s="1"/>
  <c r="AH78" i="46"/>
  <c r="AD78" i="46"/>
  <c r="AJ112" i="45"/>
  <c r="AK112" i="45" s="1"/>
  <c r="AJ16" i="49"/>
  <c r="AK16" i="49" s="1"/>
  <c r="Z141" i="49"/>
  <c r="Z142" i="49" s="1"/>
  <c r="AJ139" i="49"/>
  <c r="X141" i="49"/>
  <c r="P84" i="49"/>
  <c r="Q84" i="49" s="1"/>
  <c r="Q81" i="49"/>
  <c r="T81" i="49" s="1"/>
  <c r="Y84" i="49"/>
  <c r="O90" i="47"/>
  <c r="I165" i="34" s="1"/>
  <c r="AB92" i="45"/>
  <c r="AB103" i="45" s="1"/>
  <c r="P92" i="45"/>
  <c r="Z92" i="45"/>
  <c r="Z103" i="45" s="1"/>
  <c r="Y92" i="45"/>
  <c r="Y103" i="45" s="1"/>
  <c r="AI92" i="45"/>
  <c r="AI103" i="45" s="1"/>
  <c r="AF92" i="45"/>
  <c r="AF103" i="45" s="1"/>
  <c r="R92" i="45"/>
  <c r="AE92" i="45"/>
  <c r="AE103" i="45" s="1"/>
  <c r="AG92" i="45"/>
  <c r="AG103" i="45" s="1"/>
  <c r="AH92" i="45"/>
  <c r="AH103" i="45" s="1"/>
  <c r="AC92" i="45"/>
  <c r="AC103" i="45" s="1"/>
  <c r="AA92" i="45"/>
  <c r="AA103" i="45" s="1"/>
  <c r="X92" i="45"/>
  <c r="X103" i="45" s="1"/>
  <c r="AD92" i="45"/>
  <c r="AD103" i="45" s="1"/>
  <c r="AE115" i="44"/>
  <c r="AE118" i="44" s="1"/>
  <c r="AG115" i="44"/>
  <c r="AG118" i="44" s="1"/>
  <c r="AJ114" i="47"/>
  <c r="AK114" i="47" s="1"/>
  <c r="AJ99" i="44"/>
  <c r="AK99" i="44" s="1"/>
  <c r="O16" i="51"/>
  <c r="R16" i="6"/>
  <c r="S16" i="6" s="1"/>
  <c r="O21" i="51"/>
  <c r="R21" i="6"/>
  <c r="S21" i="6" s="1"/>
  <c r="O46" i="51"/>
  <c r="R46" i="6"/>
  <c r="X149" i="6"/>
  <c r="X149" i="51" s="1"/>
  <c r="AC149" i="6"/>
  <c r="AC149" i="51" s="1"/>
  <c r="Z22" i="6"/>
  <c r="Z22" i="51" s="1"/>
  <c r="Z22" i="52" s="1"/>
  <c r="X134" i="6"/>
  <c r="X134" i="51" s="1"/>
  <c r="X134" i="52" s="1"/>
  <c r="O134" i="51"/>
  <c r="R134" i="6"/>
  <c r="S134" i="6" s="1"/>
  <c r="AC48" i="6"/>
  <c r="AC48" i="51" s="1"/>
  <c r="AC48" i="52" s="1"/>
  <c r="O48" i="51"/>
  <c r="R48" i="6"/>
  <c r="S48" i="6" s="1"/>
  <c r="AJ20" i="49"/>
  <c r="AK20" i="49" s="1"/>
  <c r="AJ132" i="48"/>
  <c r="AK132" i="48" s="1"/>
  <c r="S126" i="49"/>
  <c r="R128" i="49"/>
  <c r="AJ8" i="49"/>
  <c r="AK8" i="49" s="1"/>
  <c r="S62" i="49"/>
  <c r="AJ129" i="48"/>
  <c r="AK129" i="48" s="1"/>
  <c r="AJ59" i="49"/>
  <c r="AJ122" i="48"/>
  <c r="AK122" i="48" s="1"/>
  <c r="AJ66" i="48"/>
  <c r="AK66" i="48" s="1"/>
  <c r="AH33" i="45"/>
  <c r="AH44" i="45" s="1"/>
  <c r="Z33" i="45"/>
  <c r="Z44" i="45" s="1"/>
  <c r="Y33" i="45"/>
  <c r="Y44" i="45" s="1"/>
  <c r="AG33" i="45"/>
  <c r="AG44" i="45" s="1"/>
  <c r="AC33" i="45"/>
  <c r="AC44" i="45" s="1"/>
  <c r="AF33" i="45"/>
  <c r="AF44" i="45" s="1"/>
  <c r="R33" i="45"/>
  <c r="AE33" i="45"/>
  <c r="AE44" i="45" s="1"/>
  <c r="AI33" i="45"/>
  <c r="AI44" i="45" s="1"/>
  <c r="X33" i="45"/>
  <c r="AA33" i="45"/>
  <c r="AA44" i="45" s="1"/>
  <c r="P33" i="45"/>
  <c r="AD33" i="45"/>
  <c r="AD44" i="45" s="1"/>
  <c r="AB33" i="45"/>
  <c r="AB44" i="45" s="1"/>
  <c r="O44" i="45"/>
  <c r="I129" i="34" s="1"/>
  <c r="AJ121" i="46"/>
  <c r="AK121" i="46" s="1"/>
  <c r="AJ76" i="45"/>
  <c r="AK76" i="45" s="1"/>
  <c r="AJ112" i="44"/>
  <c r="AK112" i="44" s="1"/>
  <c r="AJ21" i="44"/>
  <c r="AK21" i="44" s="1"/>
  <c r="AJ129" i="44"/>
  <c r="AK129" i="44" s="1"/>
  <c r="Y78" i="49"/>
  <c r="AD78" i="49"/>
  <c r="AJ114" i="49"/>
  <c r="AK114" i="49" s="1"/>
  <c r="AJ34" i="47"/>
  <c r="AK34" i="47" s="1"/>
  <c r="AJ108" i="44"/>
  <c r="AK108" i="44" s="1"/>
  <c r="AJ12" i="48"/>
  <c r="AK12" i="48" s="1"/>
  <c r="AJ96" i="44"/>
  <c r="AK96" i="44" s="1"/>
  <c r="AJ56" i="46"/>
  <c r="AK56" i="46" s="1"/>
  <c r="AJ105" i="44"/>
  <c r="AK105" i="44" s="1"/>
  <c r="G198" i="34"/>
  <c r="G199" i="34" s="1"/>
  <c r="H143" i="46"/>
  <c r="AJ83" i="49"/>
  <c r="AK83" i="49" s="1"/>
  <c r="AF19" i="48"/>
  <c r="AF25" i="48" s="1"/>
  <c r="AE19" i="48"/>
  <c r="AE25" i="48" s="1"/>
  <c r="AC19" i="48"/>
  <c r="AC25" i="48" s="1"/>
  <c r="Z19" i="48"/>
  <c r="Z25" i="48" s="1"/>
  <c r="X19" i="48"/>
  <c r="R19" i="48"/>
  <c r="Y19" i="48"/>
  <c r="Y25" i="48" s="1"/>
  <c r="AH19" i="48"/>
  <c r="AH25" i="48" s="1"/>
  <c r="AB19" i="48"/>
  <c r="AB25" i="48" s="1"/>
  <c r="AI19" i="48"/>
  <c r="AI25" i="48" s="1"/>
  <c r="AA19" i="48"/>
  <c r="AA25" i="48" s="1"/>
  <c r="P19" i="48"/>
  <c r="AG19" i="48"/>
  <c r="AG25" i="48" s="1"/>
  <c r="O25" i="48"/>
  <c r="I217" i="34" s="1"/>
  <c r="AD19" i="48"/>
  <c r="AD25" i="48" s="1"/>
  <c r="AJ110" i="44"/>
  <c r="AK110" i="44" s="1"/>
  <c r="AJ99" i="45"/>
  <c r="AK99" i="45" s="1"/>
  <c r="AJ131" i="48"/>
  <c r="AK131" i="48" s="1"/>
  <c r="AJ131" i="46"/>
  <c r="AK131" i="46" s="1"/>
  <c r="AJ131" i="44"/>
  <c r="AK131" i="44" s="1"/>
  <c r="AF141" i="48"/>
  <c r="AF142" i="48" s="1"/>
  <c r="AJ109" i="48"/>
  <c r="AK109" i="48" s="1"/>
  <c r="AJ125" i="48"/>
  <c r="AK125" i="48" s="1"/>
  <c r="AJ49" i="48"/>
  <c r="AK49" i="48" s="1"/>
  <c r="AJ124" i="48"/>
  <c r="AK124" i="48" s="1"/>
  <c r="AJ116" i="47"/>
  <c r="AK116" i="47" s="1"/>
  <c r="AH84" i="47"/>
  <c r="AC84" i="47"/>
  <c r="AD84" i="44"/>
  <c r="AI84" i="44"/>
  <c r="X141" i="45"/>
  <c r="AJ139" i="45"/>
  <c r="AJ97" i="46"/>
  <c r="AK97" i="46" s="1"/>
  <c r="Z142" i="45"/>
  <c r="H68" i="45"/>
  <c r="G131" i="34" s="1"/>
  <c r="AJ134" i="47"/>
  <c r="AK134" i="47" s="1"/>
  <c r="H142" i="51"/>
  <c r="AJ40" i="46"/>
  <c r="AK40" i="46" s="1"/>
  <c r="AJ24" i="49"/>
  <c r="AK24" i="49" s="1"/>
  <c r="AJ34" i="49"/>
  <c r="AK34" i="49" s="1"/>
  <c r="AJ110" i="47"/>
  <c r="AK110" i="47" s="1"/>
  <c r="AJ123" i="45"/>
  <c r="AK123" i="45" s="1"/>
  <c r="AJ113" i="45"/>
  <c r="X115" i="45"/>
  <c r="X118" i="45" s="1"/>
  <c r="AJ95" i="44"/>
  <c r="AK95" i="44" s="1"/>
  <c r="AJ120" i="45"/>
  <c r="AK120" i="45" s="1"/>
  <c r="AJ58" i="44"/>
  <c r="AK58" i="44" s="1"/>
  <c r="AJ113" i="46"/>
  <c r="X115" i="46"/>
  <c r="X118" i="46" s="1"/>
  <c r="AJ10" i="46"/>
  <c r="AK10" i="46" s="1"/>
  <c r="Q156" i="46"/>
  <c r="P159" i="46"/>
  <c r="AH7" i="47"/>
  <c r="AH17" i="47" s="1"/>
  <c r="Z7" i="47"/>
  <c r="Z17" i="47" s="1"/>
  <c r="O17" i="47"/>
  <c r="I156" i="34" s="1"/>
  <c r="AI7" i="47"/>
  <c r="AI17" i="47" s="1"/>
  <c r="AC7" i="47"/>
  <c r="AC17" i="47" s="1"/>
  <c r="AG7" i="47"/>
  <c r="AG17" i="47" s="1"/>
  <c r="P7" i="47"/>
  <c r="Y7" i="47"/>
  <c r="Y17" i="47" s="1"/>
  <c r="AF7" i="47"/>
  <c r="AF17" i="47" s="1"/>
  <c r="X7" i="47"/>
  <c r="AA7" i="47"/>
  <c r="AA17" i="47" s="1"/>
  <c r="R7" i="47"/>
  <c r="AB7" i="47"/>
  <c r="AB17" i="47" s="1"/>
  <c r="AD7" i="47"/>
  <c r="AD17" i="47" s="1"/>
  <c r="AE7" i="47"/>
  <c r="AE17" i="47" s="1"/>
  <c r="H31" i="52"/>
  <c r="G8" i="34" s="1"/>
  <c r="AJ120" i="49"/>
  <c r="AK120" i="49" s="1"/>
  <c r="AF65" i="46"/>
  <c r="AF67" i="46" s="1"/>
  <c r="Y65" i="46"/>
  <c r="Y67" i="46" s="1"/>
  <c r="X65" i="46"/>
  <c r="P65" i="46"/>
  <c r="AI65" i="46"/>
  <c r="AI67" i="46" s="1"/>
  <c r="AD65" i="46"/>
  <c r="AD67" i="46" s="1"/>
  <c r="R65" i="46"/>
  <c r="AH65" i="46"/>
  <c r="AH67" i="46" s="1"/>
  <c r="Z65" i="46"/>
  <c r="Z67" i="46" s="1"/>
  <c r="O67" i="46"/>
  <c r="AC65" i="46"/>
  <c r="AC67" i="46" s="1"/>
  <c r="AA65" i="46"/>
  <c r="AA67" i="46" s="1"/>
  <c r="AG65" i="46"/>
  <c r="AG67" i="46" s="1"/>
  <c r="AE65" i="46"/>
  <c r="AE67" i="46" s="1"/>
  <c r="AB65" i="46"/>
  <c r="AB67" i="46" s="1"/>
  <c r="H68" i="46"/>
  <c r="G191" i="34" s="1"/>
  <c r="AC115" i="49"/>
  <c r="AC118" i="49" s="1"/>
  <c r="AG115" i="49"/>
  <c r="AG118" i="49" s="1"/>
  <c r="AJ30" i="48"/>
  <c r="AK30" i="48" s="1"/>
  <c r="Q113" i="47"/>
  <c r="T113" i="47" s="1"/>
  <c r="P115" i="47"/>
  <c r="Z27" i="47"/>
  <c r="Z31" i="47" s="1"/>
  <c r="AI27" i="47"/>
  <c r="AI31" i="47" s="1"/>
  <c r="AH27" i="47"/>
  <c r="AH31" i="47" s="1"/>
  <c r="AE27" i="47"/>
  <c r="AE31" i="47" s="1"/>
  <c r="AA27" i="47"/>
  <c r="AA31" i="47" s="1"/>
  <c r="P27" i="47"/>
  <c r="AD27" i="47"/>
  <c r="AD31" i="47" s="1"/>
  <c r="R27" i="47"/>
  <c r="AB27" i="47"/>
  <c r="AB31" i="47" s="1"/>
  <c r="AG27" i="47"/>
  <c r="AG31" i="47" s="1"/>
  <c r="Y27" i="47"/>
  <c r="Y31" i="47" s="1"/>
  <c r="AC27" i="47"/>
  <c r="AC31" i="47" s="1"/>
  <c r="AF27" i="47"/>
  <c r="AF31" i="47" s="1"/>
  <c r="X27" i="47"/>
  <c r="O31" i="47"/>
  <c r="I158" i="34" s="1"/>
  <c r="AJ107" i="47"/>
  <c r="AK107" i="47" s="1"/>
  <c r="AF84" i="48"/>
  <c r="AF90" i="48" s="1"/>
  <c r="AI84" i="48"/>
  <c r="AJ100" i="47"/>
  <c r="AK100" i="47" s="1"/>
  <c r="AJ23" i="49"/>
  <c r="AK23" i="49" s="1"/>
  <c r="AJ117" i="45"/>
  <c r="AK117" i="45" s="1"/>
  <c r="AJ76" i="44"/>
  <c r="AK76" i="44" s="1"/>
  <c r="AJ76" i="47"/>
  <c r="AK76" i="47" s="1"/>
  <c r="AD84" i="46"/>
  <c r="AH27" i="45"/>
  <c r="AH31" i="45" s="1"/>
  <c r="AB27" i="45"/>
  <c r="AB31" i="45" s="1"/>
  <c r="R27" i="45"/>
  <c r="Z27" i="45"/>
  <c r="Z31" i="45" s="1"/>
  <c r="AF27" i="45"/>
  <c r="AF31" i="45" s="1"/>
  <c r="AD27" i="45"/>
  <c r="AD31" i="45" s="1"/>
  <c r="AE27" i="45"/>
  <c r="AE31" i="45" s="1"/>
  <c r="AA27" i="45"/>
  <c r="AA31" i="45" s="1"/>
  <c r="Y27" i="45"/>
  <c r="Y31" i="45" s="1"/>
  <c r="AG27" i="45"/>
  <c r="AG31" i="45" s="1"/>
  <c r="AI27" i="45"/>
  <c r="AI31" i="45" s="1"/>
  <c r="AC27" i="45"/>
  <c r="AC31" i="45" s="1"/>
  <c r="P27" i="45"/>
  <c r="X27" i="45"/>
  <c r="AJ12" i="44"/>
  <c r="AK12" i="44" s="1"/>
  <c r="AJ137" i="46"/>
  <c r="AK137" i="46" s="1"/>
  <c r="AJ40" i="45"/>
  <c r="AK40" i="45" s="1"/>
  <c r="S75" i="45"/>
  <c r="R78" i="45"/>
  <c r="AH78" i="45"/>
  <c r="AD78" i="48"/>
  <c r="AA78" i="48"/>
  <c r="AJ40" i="44"/>
  <c r="AK40" i="44" s="1"/>
  <c r="O142" i="44"/>
  <c r="AF115" i="45"/>
  <c r="AF118" i="45" s="1"/>
  <c r="AE115" i="45"/>
  <c r="AE118" i="45" s="1"/>
  <c r="AJ28" i="48"/>
  <c r="AK28" i="48" s="1"/>
  <c r="AJ87" i="47"/>
  <c r="AK87" i="47" s="1"/>
  <c r="P141" i="46"/>
  <c r="Q141" i="46" s="1"/>
  <c r="Q139" i="46"/>
  <c r="T139" i="46" s="1"/>
  <c r="Y141" i="46"/>
  <c r="Y142" i="46" s="1"/>
  <c r="AJ121" i="44"/>
  <c r="AK121" i="44" s="1"/>
  <c r="AC141" i="47"/>
  <c r="AC142" i="47" s="1"/>
  <c r="AI141" i="47"/>
  <c r="AI142" i="47" s="1"/>
  <c r="AE46" i="46"/>
  <c r="AE50" i="46" s="1"/>
  <c r="Z46" i="46"/>
  <c r="Z50" i="46" s="1"/>
  <c r="AB46" i="46"/>
  <c r="AB50" i="46" s="1"/>
  <c r="AD46" i="46"/>
  <c r="AD50" i="46" s="1"/>
  <c r="R46" i="46"/>
  <c r="O50" i="46"/>
  <c r="I190" i="34" s="1"/>
  <c r="X46" i="46"/>
  <c r="AA46" i="46"/>
  <c r="AA50" i="46" s="1"/>
  <c r="AF46" i="46"/>
  <c r="AF50" i="46" s="1"/>
  <c r="AC46" i="46"/>
  <c r="AC50" i="46" s="1"/>
  <c r="AH46" i="46"/>
  <c r="AH50" i="46" s="1"/>
  <c r="AG46" i="46"/>
  <c r="AG50" i="46" s="1"/>
  <c r="P46" i="46"/>
  <c r="Y46" i="46"/>
  <c r="Y50" i="46" s="1"/>
  <c r="AI46" i="46"/>
  <c r="AI50" i="46" s="1"/>
  <c r="Q75" i="46"/>
  <c r="T75" i="46" s="1"/>
  <c r="P78" i="46"/>
  <c r="H55" i="52"/>
  <c r="H57" i="51"/>
  <c r="AH141" i="49"/>
  <c r="AH142" i="49" s="1"/>
  <c r="AC78" i="44"/>
  <c r="S75" i="44"/>
  <c r="S81" i="49"/>
  <c r="R84" i="49"/>
  <c r="S84" i="49" s="1"/>
  <c r="AH84" i="49"/>
  <c r="AJ99" i="48"/>
  <c r="AK99" i="48" s="1"/>
  <c r="S75" i="47"/>
  <c r="R78" i="47"/>
  <c r="AJ41" i="47"/>
  <c r="AK41" i="47" s="1"/>
  <c r="AJ48" i="46"/>
  <c r="AK48" i="46" s="1"/>
  <c r="X115" i="44"/>
  <c r="X118" i="44" s="1"/>
  <c r="AJ113" i="44"/>
  <c r="S113" i="44"/>
  <c r="R115" i="44"/>
  <c r="O37" i="51"/>
  <c r="R37" i="6"/>
  <c r="S37" i="6" s="1"/>
  <c r="O24" i="51"/>
  <c r="R24" i="6"/>
  <c r="S24" i="6" s="1"/>
  <c r="AD132" i="51"/>
  <c r="AD132" i="52" s="1"/>
  <c r="AA29" i="6"/>
  <c r="AA29" i="51" s="1"/>
  <c r="O29" i="51"/>
  <c r="R29" i="6"/>
  <c r="S29" i="6" s="1"/>
  <c r="O53" i="51"/>
  <c r="R53" i="6"/>
  <c r="AJ85" i="48"/>
  <c r="AK85" i="48" s="1"/>
  <c r="Z61" i="49"/>
  <c r="R61" i="49"/>
  <c r="S61" i="49" s="1"/>
  <c r="S59" i="49"/>
  <c r="AJ133" i="48"/>
  <c r="AK133" i="48" s="1"/>
  <c r="Q149" i="49"/>
  <c r="T149" i="49" s="1"/>
  <c r="P151" i="49"/>
  <c r="Q149" i="48"/>
  <c r="T149" i="48" s="1"/>
  <c r="P151" i="48"/>
  <c r="AI86" i="45"/>
  <c r="AF86" i="45"/>
  <c r="AA86" i="45"/>
  <c r="AG86" i="45"/>
  <c r="P86" i="45"/>
  <c r="Q86" i="45" s="1"/>
  <c r="T86" i="45" s="1"/>
  <c r="AH86" i="45"/>
  <c r="AD86" i="45"/>
  <c r="Z86" i="45"/>
  <c r="R86" i="45"/>
  <c r="S86" i="45" s="1"/>
  <c r="AC86" i="45"/>
  <c r="AB86" i="45"/>
  <c r="AE86" i="45"/>
  <c r="Y86" i="45"/>
  <c r="X86" i="45"/>
  <c r="AG33" i="46"/>
  <c r="AG44" i="46" s="1"/>
  <c r="X33" i="46"/>
  <c r="R33" i="46"/>
  <c r="Z33" i="46"/>
  <c r="Z44" i="46" s="1"/>
  <c r="AH33" i="46"/>
  <c r="AH44" i="46" s="1"/>
  <c r="AA33" i="46"/>
  <c r="AA44" i="46" s="1"/>
  <c r="AB33" i="46"/>
  <c r="AB44" i="46" s="1"/>
  <c r="O44" i="46"/>
  <c r="I189" i="34" s="1"/>
  <c r="P33" i="46"/>
  <c r="AE33" i="46"/>
  <c r="AE44" i="46" s="1"/>
  <c r="AD33" i="46"/>
  <c r="AD44" i="46" s="1"/>
  <c r="AF33" i="46"/>
  <c r="AF44" i="46" s="1"/>
  <c r="AI33" i="46"/>
  <c r="AI44" i="46" s="1"/>
  <c r="AC33" i="46"/>
  <c r="AC44" i="46" s="1"/>
  <c r="Y33" i="46"/>
  <c r="Y44" i="46" s="1"/>
  <c r="AJ28" i="46"/>
  <c r="AK28" i="46" s="1"/>
  <c r="AI78" i="49"/>
  <c r="AJ109" i="49"/>
  <c r="AK109" i="49" s="1"/>
  <c r="AJ133" i="47"/>
  <c r="AK133" i="47" s="1"/>
  <c r="AJ130" i="47"/>
  <c r="AK130" i="47" s="1"/>
  <c r="AJ137" i="47"/>
  <c r="AK137" i="47" s="1"/>
  <c r="AJ53" i="47"/>
  <c r="AK53" i="47" s="1"/>
  <c r="AJ140" i="48"/>
  <c r="AK140" i="48" s="1"/>
  <c r="AJ83" i="44"/>
  <c r="AK83" i="44" s="1"/>
  <c r="AJ111" i="46"/>
  <c r="AK111" i="46" s="1"/>
  <c r="AJ60" i="45"/>
  <c r="AK60" i="45" s="1"/>
  <c r="AJ63" i="45"/>
  <c r="AK63" i="45" s="1"/>
  <c r="Q156" i="48"/>
  <c r="P159" i="48"/>
  <c r="AJ37" i="46"/>
  <c r="AK37" i="46" s="1"/>
  <c r="G100" i="34"/>
  <c r="G108" i="34"/>
  <c r="G109" i="34" s="1"/>
  <c r="H143" i="44"/>
  <c r="AA55" i="47"/>
  <c r="AA57" i="47" s="1"/>
  <c r="Y55" i="47"/>
  <c r="Y57" i="47" s="1"/>
  <c r="AF55" i="47"/>
  <c r="AF57" i="47" s="1"/>
  <c r="AH55" i="47"/>
  <c r="AH57" i="47" s="1"/>
  <c r="X55" i="47"/>
  <c r="AC55" i="47"/>
  <c r="AC57" i="47" s="1"/>
  <c r="AE55" i="47"/>
  <c r="AE57" i="47" s="1"/>
  <c r="R55" i="47"/>
  <c r="AG55" i="47"/>
  <c r="AG57" i="47" s="1"/>
  <c r="AD55" i="47"/>
  <c r="AD57" i="47" s="1"/>
  <c r="Z55" i="47"/>
  <c r="Z57" i="47" s="1"/>
  <c r="O57" i="47"/>
  <c r="AB55" i="47"/>
  <c r="AB57" i="47" s="1"/>
  <c r="P55" i="47"/>
  <c r="AI55" i="47"/>
  <c r="AI57" i="47" s="1"/>
  <c r="AJ94" i="46"/>
  <c r="AK94" i="46" s="1"/>
  <c r="AJ10" i="47"/>
  <c r="AK10" i="47" s="1"/>
  <c r="AJ66" i="49"/>
  <c r="AK66" i="49" s="1"/>
  <c r="S139" i="48"/>
  <c r="R141" i="48"/>
  <c r="S141" i="48" s="1"/>
  <c r="Z141" i="48"/>
  <c r="Z142" i="48" s="1"/>
  <c r="AJ107" i="49"/>
  <c r="AK107" i="49" s="1"/>
  <c r="AJ120" i="47"/>
  <c r="AK120" i="47" s="1"/>
  <c r="AJ22" i="47"/>
  <c r="AK22" i="47" s="1"/>
  <c r="AB84" i="47"/>
  <c r="Y84" i="47"/>
  <c r="Y84" i="44"/>
  <c r="AJ81" i="44"/>
  <c r="X84" i="44"/>
  <c r="AJ135" i="46"/>
  <c r="AK135" i="46" s="1"/>
  <c r="AJ131" i="45"/>
  <c r="AK131" i="45" s="1"/>
  <c r="AJ40" i="47"/>
  <c r="AK40" i="47" s="1"/>
  <c r="AJ94" i="44"/>
  <c r="AK94" i="44" s="1"/>
  <c r="AB142" i="45"/>
  <c r="AC59" i="45"/>
  <c r="AC61" i="45" s="1"/>
  <c r="AE59" i="45"/>
  <c r="AE61" i="45" s="1"/>
  <c r="O61" i="45"/>
  <c r="R59" i="45"/>
  <c r="AG59" i="45"/>
  <c r="AG61" i="45" s="1"/>
  <c r="AB59" i="45"/>
  <c r="AB61" i="45" s="1"/>
  <c r="Y59" i="45"/>
  <c r="Y61" i="45" s="1"/>
  <c r="AI59" i="45"/>
  <c r="AI61" i="45" s="1"/>
  <c r="AF59" i="45"/>
  <c r="AF61" i="45" s="1"/>
  <c r="AD59" i="45"/>
  <c r="AD61" i="45" s="1"/>
  <c r="P59" i="45"/>
  <c r="AA59" i="45"/>
  <c r="AA61" i="45" s="1"/>
  <c r="AH59" i="45"/>
  <c r="AH61" i="45" s="1"/>
  <c r="Z59" i="45"/>
  <c r="Z61" i="45" s="1"/>
  <c r="X59" i="45"/>
  <c r="AJ135" i="44"/>
  <c r="AK135" i="44" s="1"/>
  <c r="S55" i="44"/>
  <c r="AJ28" i="49"/>
  <c r="AK28" i="49" s="1"/>
  <c r="AJ132" i="47"/>
  <c r="AK132" i="47" s="1"/>
  <c r="AJ88" i="45"/>
  <c r="AK88" i="45" s="1"/>
  <c r="AJ85" i="47"/>
  <c r="AK85" i="47" s="1"/>
  <c r="H103" i="52"/>
  <c r="G16" i="34" s="1"/>
  <c r="X115" i="48"/>
  <c r="X118" i="48" s="1"/>
  <c r="AJ113" i="48"/>
  <c r="AJ98" i="48"/>
  <c r="AK98" i="48" s="1"/>
  <c r="AJ117" i="47"/>
  <c r="AK117" i="47" s="1"/>
  <c r="AJ121" i="48"/>
  <c r="AK121" i="48" s="1"/>
  <c r="AJ116" i="48"/>
  <c r="AK116" i="48" s="1"/>
  <c r="AJ29" i="45"/>
  <c r="AK29" i="45" s="1"/>
  <c r="AA115" i="46"/>
  <c r="AA118" i="46" s="1"/>
  <c r="AJ86" i="44"/>
  <c r="AK86" i="44" s="1"/>
  <c r="Q52" i="45"/>
  <c r="T52" i="45" s="1"/>
  <c r="AJ96" i="46"/>
  <c r="AK96" i="46" s="1"/>
  <c r="H150" i="52"/>
  <c r="P150" i="52" s="1"/>
  <c r="Q150" i="52" s="1"/>
  <c r="P150" i="51"/>
  <c r="Q150" i="51" s="1"/>
  <c r="H25" i="52"/>
  <c r="G7" i="34" s="1"/>
  <c r="P27" i="48"/>
  <c r="AE27" i="48"/>
  <c r="AE31" i="48" s="1"/>
  <c r="AI27" i="48"/>
  <c r="AI31" i="48" s="1"/>
  <c r="AC27" i="48"/>
  <c r="AC31" i="48" s="1"/>
  <c r="R27" i="48"/>
  <c r="AB27" i="48"/>
  <c r="AB31" i="48" s="1"/>
  <c r="X27" i="48"/>
  <c r="O31" i="48"/>
  <c r="I218" i="34" s="1"/>
  <c r="Z27" i="48"/>
  <c r="Z31" i="48" s="1"/>
  <c r="Y27" i="48"/>
  <c r="Y31" i="48" s="1"/>
  <c r="AF27" i="48"/>
  <c r="AF31" i="48" s="1"/>
  <c r="AH27" i="48"/>
  <c r="AH31" i="48" s="1"/>
  <c r="AD27" i="48"/>
  <c r="AD31" i="48" s="1"/>
  <c r="AA27" i="48"/>
  <c r="AA31" i="48" s="1"/>
  <c r="AG27" i="48"/>
  <c r="AG31" i="48" s="1"/>
  <c r="AJ8" i="48"/>
  <c r="AK8" i="48" s="1"/>
  <c r="AJ8" i="45"/>
  <c r="AK8" i="45" s="1"/>
  <c r="AJ101" i="45"/>
  <c r="AK101" i="45" s="1"/>
  <c r="AD115" i="49"/>
  <c r="AD118" i="49" s="1"/>
  <c r="S113" i="49"/>
  <c r="R115" i="49"/>
  <c r="AJ112" i="49"/>
  <c r="AK112" i="49" s="1"/>
  <c r="AA115" i="47"/>
  <c r="AA118" i="47" s="1"/>
  <c r="AJ112" i="47"/>
  <c r="AK112" i="47" s="1"/>
  <c r="AG84" i="48"/>
  <c r="AD84" i="48"/>
  <c r="AJ34" i="45"/>
  <c r="AK34" i="45" s="1"/>
  <c r="AJ76" i="46"/>
  <c r="AK76" i="46" s="1"/>
  <c r="AF84" i="46"/>
  <c r="X78" i="45"/>
  <c r="AJ75" i="45"/>
  <c r="P78" i="45"/>
  <c r="Q75" i="45"/>
  <c r="T75" i="45" s="1"/>
  <c r="AJ134" i="44"/>
  <c r="AK134" i="44" s="1"/>
  <c r="Q156" i="45"/>
  <c r="P159" i="45"/>
  <c r="Y78" i="48"/>
  <c r="AH78" i="48"/>
  <c r="AJ53" i="44"/>
  <c r="AK53" i="44" s="1"/>
  <c r="AH142" i="44"/>
  <c r="Y142" i="44"/>
  <c r="AI115" i="45"/>
  <c r="AI118" i="45" s="1"/>
  <c r="AJ82" i="48"/>
  <c r="AK82" i="48" s="1"/>
  <c r="AF141" i="46"/>
  <c r="AF142" i="46" s="1"/>
  <c r="S139" i="46"/>
  <c r="R141" i="46"/>
  <c r="S141" i="46" s="1"/>
  <c r="AJ24" i="46"/>
  <c r="AK24" i="46" s="1"/>
  <c r="AD141" i="47"/>
  <c r="AD142" i="47" s="1"/>
  <c r="O142" i="47"/>
  <c r="AJ20" i="45"/>
  <c r="AK20" i="45" s="1"/>
  <c r="AJ130" i="46"/>
  <c r="AK130" i="46" s="1"/>
  <c r="AJ30" i="45"/>
  <c r="AK30" i="45" s="1"/>
  <c r="AG78" i="46"/>
  <c r="AE78" i="46"/>
  <c r="AJ98" i="45"/>
  <c r="AK98" i="45" s="1"/>
  <c r="H11" i="52"/>
  <c r="P11" i="52" s="1"/>
  <c r="Q11" i="52" s="1"/>
  <c r="P11" i="51"/>
  <c r="Q11" i="51" s="1"/>
  <c r="AE78" i="44"/>
  <c r="AC84" i="49"/>
  <c r="AG84" i="49"/>
  <c r="AJ82" i="49"/>
  <c r="AK82" i="49" s="1"/>
  <c r="AC78" i="47"/>
  <c r="AJ35" i="46"/>
  <c r="AK35" i="46" s="1"/>
  <c r="AJ87" i="45"/>
  <c r="AK87" i="45" s="1"/>
  <c r="Z115" i="44"/>
  <c r="Z118" i="44" s="1"/>
  <c r="AJ108" i="48"/>
  <c r="AK108" i="48" s="1"/>
  <c r="O52" i="51"/>
  <c r="R52" i="6"/>
  <c r="S52" i="6" s="1"/>
  <c r="AD29" i="51"/>
  <c r="O47" i="51"/>
  <c r="R47" i="6"/>
  <c r="S47" i="6" s="1"/>
  <c r="Y149" i="6"/>
  <c r="Y149" i="51" s="1"/>
  <c r="O149" i="51"/>
  <c r="R149" i="6"/>
  <c r="AJ131" i="49"/>
  <c r="AK131" i="49" s="1"/>
  <c r="AJ80" i="49"/>
  <c r="AK80" i="49" s="1"/>
  <c r="Q126" i="49"/>
  <c r="T126" i="49" s="1"/>
  <c r="P128" i="49"/>
  <c r="X128" i="49"/>
  <c r="AJ126" i="49"/>
  <c r="AJ122" i="49"/>
  <c r="AK122" i="49" s="1"/>
  <c r="AJ12" i="49"/>
  <c r="AK12" i="49" s="1"/>
  <c r="AF46" i="47"/>
  <c r="AF50" i="47" s="1"/>
  <c r="X46" i="47"/>
  <c r="X50" i="47" s="1"/>
  <c r="R46" i="47"/>
  <c r="AG46" i="47"/>
  <c r="AG50" i="47" s="1"/>
  <c r="AA46" i="47"/>
  <c r="AA50" i="47" s="1"/>
  <c r="AH46" i="47"/>
  <c r="AH50" i="47" s="1"/>
  <c r="Z46" i="47"/>
  <c r="AE46" i="47"/>
  <c r="AE50" i="47" s="1"/>
  <c r="AB46" i="47"/>
  <c r="AB50" i="47" s="1"/>
  <c r="AD46" i="47"/>
  <c r="AD50" i="47" s="1"/>
  <c r="AI46" i="47"/>
  <c r="AI50" i="47" s="1"/>
  <c r="P46" i="47"/>
  <c r="Y46" i="47"/>
  <c r="Y50" i="47" s="1"/>
  <c r="AC46" i="47"/>
  <c r="AC50" i="47" s="1"/>
  <c r="O50" i="47"/>
  <c r="I160" i="34" s="1"/>
  <c r="AJ41" i="44"/>
  <c r="AK41" i="44" s="1"/>
  <c r="AJ134" i="46"/>
  <c r="AK134" i="46" s="1"/>
  <c r="AJ97" i="47"/>
  <c r="AK97" i="47" s="1"/>
  <c r="AA84" i="46"/>
  <c r="AJ125" i="49"/>
  <c r="AK125" i="49" s="1"/>
  <c r="AG78" i="49"/>
  <c r="AJ48" i="49"/>
  <c r="AK48" i="49" s="1"/>
  <c r="AG142" i="48"/>
  <c r="AJ129" i="47"/>
  <c r="AK129" i="47" s="1"/>
  <c r="AJ121" i="47"/>
  <c r="AK121" i="47" s="1"/>
  <c r="AJ82" i="45"/>
  <c r="AK82" i="45" s="1"/>
  <c r="AJ134" i="45"/>
  <c r="AK134" i="45" s="1"/>
  <c r="AJ8" i="46"/>
  <c r="AK8" i="46" s="1"/>
  <c r="AJ122" i="44"/>
  <c r="AK122" i="44" s="1"/>
  <c r="AD55" i="45"/>
  <c r="AD57" i="45" s="1"/>
  <c r="AG55" i="45"/>
  <c r="AG57" i="45" s="1"/>
  <c r="Z55" i="45"/>
  <c r="Z57" i="45" s="1"/>
  <c r="O57" i="45"/>
  <c r="AF55" i="45"/>
  <c r="AF57" i="45" s="1"/>
  <c r="X55" i="45"/>
  <c r="AE55" i="45"/>
  <c r="AE57" i="45" s="1"/>
  <c r="AA55" i="45"/>
  <c r="AA57" i="45" s="1"/>
  <c r="R55" i="45"/>
  <c r="AC55" i="45"/>
  <c r="AC57" i="45" s="1"/>
  <c r="AB55" i="45"/>
  <c r="AB57" i="45" s="1"/>
  <c r="Y55" i="45"/>
  <c r="Y57" i="45" s="1"/>
  <c r="AI55" i="45"/>
  <c r="AI57" i="45" s="1"/>
  <c r="AH55" i="45"/>
  <c r="AH57" i="45" s="1"/>
  <c r="P55" i="45"/>
  <c r="Z46" i="44"/>
  <c r="Z50" i="44" s="1"/>
  <c r="AE46" i="44"/>
  <c r="AE50" i="44" s="1"/>
  <c r="AG46" i="44"/>
  <c r="AG50" i="44" s="1"/>
  <c r="R46" i="44"/>
  <c r="AH46" i="44"/>
  <c r="AH50" i="44" s="1"/>
  <c r="O50" i="44"/>
  <c r="I100" i="34" s="1"/>
  <c r="AI46" i="44"/>
  <c r="AI50" i="44" s="1"/>
  <c r="AA46" i="44"/>
  <c r="AA50" i="44" s="1"/>
  <c r="P46" i="44"/>
  <c r="X46" i="44"/>
  <c r="AC46" i="44"/>
  <c r="AC50" i="44" s="1"/>
  <c r="AD46" i="44"/>
  <c r="AD50" i="44" s="1"/>
  <c r="AB46" i="44"/>
  <c r="AB50" i="44" s="1"/>
  <c r="AF46" i="44"/>
  <c r="AF50" i="44" s="1"/>
  <c r="Y46" i="44"/>
  <c r="Y50" i="44" s="1"/>
  <c r="AJ16" i="45"/>
  <c r="AK16" i="45" s="1"/>
  <c r="Q149" i="44"/>
  <c r="T149" i="44" s="1"/>
  <c r="P151" i="44"/>
  <c r="AJ102" i="44"/>
  <c r="AK102" i="44" s="1"/>
  <c r="H25" i="51"/>
  <c r="G37" i="34" s="1"/>
  <c r="AJ121" i="49"/>
  <c r="AK121" i="49" s="1"/>
  <c r="AE141" i="48"/>
  <c r="AE142" i="48" s="1"/>
  <c r="AJ139" i="48"/>
  <c r="X141" i="48"/>
  <c r="Q46" i="49"/>
  <c r="T46" i="49" s="1"/>
  <c r="AJ95" i="48"/>
  <c r="AK95" i="48" s="1"/>
  <c r="AJ56" i="48"/>
  <c r="AK56" i="48" s="1"/>
  <c r="X84" i="47"/>
  <c r="AJ81" i="47"/>
  <c r="AG84" i="44"/>
  <c r="AJ114" i="46"/>
  <c r="AK114" i="46" s="1"/>
  <c r="S139" i="45"/>
  <c r="R141" i="45"/>
  <c r="S141" i="45" s="1"/>
  <c r="AJ114" i="44"/>
  <c r="AK114" i="44" s="1"/>
  <c r="S19" i="44"/>
  <c r="Q19" i="44"/>
  <c r="T19" i="44" s="1"/>
  <c r="X128" i="46"/>
  <c r="AJ126" i="46"/>
  <c r="AJ37" i="44"/>
  <c r="AK37" i="44" s="1"/>
  <c r="AJ89" i="46"/>
  <c r="AK89" i="46" s="1"/>
  <c r="H103" i="51"/>
  <c r="G46" i="34" s="1"/>
  <c r="AF115" i="48"/>
  <c r="AF118" i="48" s="1"/>
  <c r="AJ101" i="48"/>
  <c r="AK101" i="48" s="1"/>
  <c r="AJ95" i="47"/>
  <c r="AK95" i="47" s="1"/>
  <c r="AD63" i="49"/>
  <c r="AD64" i="49" s="1"/>
  <c r="AF63" i="49"/>
  <c r="AF64" i="49" s="1"/>
  <c r="AE63" i="49"/>
  <c r="AE64" i="49" s="1"/>
  <c r="X63" i="49"/>
  <c r="X64" i="49" s="1"/>
  <c r="P63" i="49"/>
  <c r="Q63" i="49" s="1"/>
  <c r="T63" i="49" s="1"/>
  <c r="AA63" i="49"/>
  <c r="AA64" i="49" s="1"/>
  <c r="AI63" i="49"/>
  <c r="AI64" i="49" s="1"/>
  <c r="Z63" i="49"/>
  <c r="Z64" i="49" s="1"/>
  <c r="AC63" i="49"/>
  <c r="AC63" i="51" s="1"/>
  <c r="AC63" i="52" s="1"/>
  <c r="AG63" i="49"/>
  <c r="AG64" i="49" s="1"/>
  <c r="R63" i="49"/>
  <c r="S63" i="49" s="1"/>
  <c r="AB63" i="49"/>
  <c r="AB63" i="51" s="1"/>
  <c r="AB63" i="52" s="1"/>
  <c r="AH63" i="49"/>
  <c r="AH64" i="49" s="1"/>
  <c r="Y63" i="49"/>
  <c r="Y63" i="51" s="1"/>
  <c r="Y63" i="52" s="1"/>
  <c r="AJ24" i="47"/>
  <c r="AK24" i="47" s="1"/>
  <c r="AJ132" i="44"/>
  <c r="AK132" i="44" s="1"/>
  <c r="AJ95" i="46"/>
  <c r="AK95" i="46" s="1"/>
  <c r="Q113" i="45"/>
  <c r="T113" i="45" s="1"/>
  <c r="P115" i="45"/>
  <c r="AJ116" i="46"/>
  <c r="AK116" i="46" s="1"/>
  <c r="AJ21" i="47"/>
  <c r="AK21" i="47" s="1"/>
  <c r="AD115" i="46"/>
  <c r="AD118" i="46" s="1"/>
  <c r="AJ16" i="44"/>
  <c r="AK16" i="44" s="1"/>
  <c r="AE33" i="44"/>
  <c r="AE44" i="44" s="1"/>
  <c r="AD33" i="44"/>
  <c r="AD44" i="44" s="1"/>
  <c r="Z33" i="44"/>
  <c r="Z44" i="44" s="1"/>
  <c r="O44" i="44"/>
  <c r="I99" i="34" s="1"/>
  <c r="X33" i="44"/>
  <c r="AC33" i="44"/>
  <c r="AC44" i="44" s="1"/>
  <c r="AI33" i="44"/>
  <c r="AI44" i="44" s="1"/>
  <c r="P33" i="44"/>
  <c r="R33" i="44"/>
  <c r="AA33" i="44"/>
  <c r="AA44" i="44" s="1"/>
  <c r="AB33" i="44"/>
  <c r="AB44" i="44" s="1"/>
  <c r="AH33" i="44"/>
  <c r="AH44" i="44" s="1"/>
  <c r="AF33" i="44"/>
  <c r="AF44" i="44" s="1"/>
  <c r="AG33" i="44"/>
  <c r="AG44" i="44" s="1"/>
  <c r="Y33" i="44"/>
  <c r="Y44" i="44" s="1"/>
  <c r="AJ87" i="44"/>
  <c r="AK87" i="44" s="1"/>
  <c r="AJ122" i="46"/>
  <c r="AK122" i="46" s="1"/>
  <c r="AJ100" i="46"/>
  <c r="AK100" i="46" s="1"/>
  <c r="AJ132" i="46"/>
  <c r="AK132" i="46" s="1"/>
  <c r="H143" i="47"/>
  <c r="X115" i="49"/>
  <c r="X118" i="49" s="1"/>
  <c r="AJ113" i="49"/>
  <c r="Q113" i="49"/>
  <c r="T113" i="49" s="1"/>
  <c r="P115" i="49"/>
  <c r="AJ89" i="48"/>
  <c r="AK89" i="48" s="1"/>
  <c r="AJ100" i="48"/>
  <c r="AK100" i="48" s="1"/>
  <c r="AJ89" i="47"/>
  <c r="AK89" i="47" s="1"/>
  <c r="AI115" i="47"/>
  <c r="AI118" i="47" s="1"/>
  <c r="AB84" i="48"/>
  <c r="Z84" i="48"/>
  <c r="AB78" i="46"/>
  <c r="AB141" i="44"/>
  <c r="AB142" i="44" s="1"/>
  <c r="AJ93" i="46"/>
  <c r="AK93" i="46" s="1"/>
  <c r="H68" i="44"/>
  <c r="G101" i="34" s="1"/>
  <c r="AJ125" i="45"/>
  <c r="AK125" i="45" s="1"/>
  <c r="AI84" i="46"/>
  <c r="P84" i="46"/>
  <c r="Q84" i="46" s="1"/>
  <c r="Q81" i="46"/>
  <c r="T81" i="46" s="1"/>
  <c r="AJ130" i="45"/>
  <c r="AK130" i="45" s="1"/>
  <c r="AJ80" i="44"/>
  <c r="AK80" i="44" s="1"/>
  <c r="AC78" i="45"/>
  <c r="H57" i="52"/>
  <c r="AJ82" i="47"/>
  <c r="AK82" i="47" s="1"/>
  <c r="H68" i="47"/>
  <c r="G161" i="34" s="1"/>
  <c r="O90" i="48"/>
  <c r="I225" i="34" s="1"/>
  <c r="AC78" i="48"/>
  <c r="AJ101" i="44"/>
  <c r="AK101" i="44" s="1"/>
  <c r="Q126" i="44"/>
  <c r="T126" i="44" s="1"/>
  <c r="P128" i="44"/>
  <c r="AJ85" i="49"/>
  <c r="AK85" i="49" s="1"/>
  <c r="AB19" i="49"/>
  <c r="AB25" i="49" s="1"/>
  <c r="AF19" i="49"/>
  <c r="AF25" i="49" s="1"/>
  <c r="AI19" i="49"/>
  <c r="AI25" i="49" s="1"/>
  <c r="X19" i="49"/>
  <c r="AA19" i="49"/>
  <c r="AA25" i="49" s="1"/>
  <c r="AE19" i="49"/>
  <c r="AE25" i="49" s="1"/>
  <c r="P19" i="49"/>
  <c r="O25" i="49"/>
  <c r="I247" i="34" s="1"/>
  <c r="AH19" i="49"/>
  <c r="AH25" i="49" s="1"/>
  <c r="R19" i="49"/>
  <c r="AD19" i="49"/>
  <c r="AD25" i="49" s="1"/>
  <c r="AC19" i="49"/>
  <c r="AC25" i="49" s="1"/>
  <c r="AG19" i="49"/>
  <c r="AG25" i="49" s="1"/>
  <c r="Z19" i="49"/>
  <c r="Z25" i="49" s="1"/>
  <c r="Y19" i="49"/>
  <c r="Y25" i="49" s="1"/>
  <c r="AJ102" i="49"/>
  <c r="AK102" i="49" s="1"/>
  <c r="AE92" i="49"/>
  <c r="AE103" i="49" s="1"/>
  <c r="AH92" i="49"/>
  <c r="AH103" i="49" s="1"/>
  <c r="AD92" i="49"/>
  <c r="AD103" i="49" s="1"/>
  <c r="AG92" i="49"/>
  <c r="AG103" i="49" s="1"/>
  <c r="AC92" i="49"/>
  <c r="AC103" i="49" s="1"/>
  <c r="AF92" i="49"/>
  <c r="AF103" i="49" s="1"/>
  <c r="R92" i="49"/>
  <c r="AB92" i="49"/>
  <c r="AB103" i="49" s="1"/>
  <c r="AA92" i="49"/>
  <c r="AA103" i="49" s="1"/>
  <c r="Z92" i="49"/>
  <c r="Z103" i="49" s="1"/>
  <c r="O103" i="49"/>
  <c r="I256" i="34" s="1"/>
  <c r="AI92" i="49"/>
  <c r="AI103" i="49" s="1"/>
  <c r="Y92" i="49"/>
  <c r="Y103" i="49" s="1"/>
  <c r="X92" i="49"/>
  <c r="P92" i="49"/>
  <c r="AA84" i="48"/>
  <c r="AJ60" i="48"/>
  <c r="AK60" i="48" s="1"/>
  <c r="AE141" i="46"/>
  <c r="AE142" i="46" s="1"/>
  <c r="Z141" i="46"/>
  <c r="Z142" i="46" s="1"/>
  <c r="AJ24" i="45"/>
  <c r="AK24" i="45" s="1"/>
  <c r="AF141" i="47"/>
  <c r="AF142" i="47" s="1"/>
  <c r="Y141" i="47"/>
  <c r="Y142" i="47" s="1"/>
  <c r="AI78" i="46"/>
  <c r="AJ75" i="46"/>
  <c r="X78" i="46"/>
  <c r="AE141" i="49"/>
  <c r="AE142" i="49" s="1"/>
  <c r="AD141" i="49"/>
  <c r="AD142" i="49" s="1"/>
  <c r="Q75" i="44"/>
  <c r="T75" i="44" s="1"/>
  <c r="P78" i="44"/>
  <c r="AJ81" i="49"/>
  <c r="X84" i="49"/>
  <c r="Z84" i="49"/>
  <c r="AB84" i="49"/>
  <c r="AG78" i="47"/>
  <c r="AJ100" i="44"/>
  <c r="AK100" i="44" s="1"/>
  <c r="Q113" i="44"/>
  <c r="T113" i="44" s="1"/>
  <c r="P115" i="44"/>
  <c r="AC115" i="44"/>
  <c r="AC118" i="44" s="1"/>
  <c r="Q156" i="51"/>
  <c r="P159" i="51"/>
  <c r="AD47" i="49"/>
  <c r="AD50" i="49" s="1"/>
  <c r="AF47" i="49"/>
  <c r="AF47" i="51" s="1"/>
  <c r="AF47" i="52" s="1"/>
  <c r="AE47" i="49"/>
  <c r="AE50" i="49" s="1"/>
  <c r="X47" i="49"/>
  <c r="X47" i="51" s="1"/>
  <c r="X47" i="52" s="1"/>
  <c r="AG47" i="49"/>
  <c r="AG50" i="49" s="1"/>
  <c r="P47" i="49"/>
  <c r="Q47" i="49" s="1"/>
  <c r="T47" i="49" s="1"/>
  <c r="AB47" i="49"/>
  <c r="AB50" i="49" s="1"/>
  <c r="R47" i="49"/>
  <c r="S47" i="49" s="1"/>
  <c r="AA47" i="49"/>
  <c r="AA50" i="49" s="1"/>
  <c r="AC47" i="49"/>
  <c r="AI47" i="49"/>
  <c r="AI47" i="51" s="1"/>
  <c r="AI47" i="52" s="1"/>
  <c r="Z47" i="49"/>
  <c r="Z50" i="49" s="1"/>
  <c r="AH47" i="49"/>
  <c r="AH50" i="49" s="1"/>
  <c r="Y47" i="49"/>
  <c r="O30" i="51"/>
  <c r="R30" i="6"/>
  <c r="S30" i="6" s="1"/>
  <c r="O27" i="51"/>
  <c r="R27" i="6"/>
  <c r="O7" i="51"/>
  <c r="R7" i="6"/>
  <c r="O10" i="51"/>
  <c r="R10" i="6"/>
  <c r="S10" i="6" s="1"/>
  <c r="O59" i="51"/>
  <c r="R59" i="6"/>
  <c r="AE29" i="51"/>
  <c r="AI149" i="6"/>
  <c r="AI149" i="51" s="1"/>
  <c r="AI132" i="6"/>
  <c r="AI132" i="51" s="1"/>
  <c r="AI132" i="52" s="1"/>
  <c r="O132" i="51"/>
  <c r="R132" i="6"/>
  <c r="S132" i="6" s="1"/>
  <c r="AA28" i="6"/>
  <c r="AA28" i="51" s="1"/>
  <c r="AA28" i="52" s="1"/>
  <c r="O28" i="51"/>
  <c r="R28" i="6"/>
  <c r="S28" i="6" s="1"/>
  <c r="AF63" i="6"/>
  <c r="O63" i="51"/>
  <c r="R63" i="6"/>
  <c r="Q164" i="48"/>
  <c r="K238" i="34"/>
  <c r="M238" i="34" s="1"/>
  <c r="AJ53" i="49"/>
  <c r="AK53" i="49" s="1"/>
  <c r="Q59" i="49"/>
  <c r="T59" i="49" s="1"/>
  <c r="AJ111" i="49"/>
  <c r="AK111" i="49" s="1"/>
  <c r="AJ29" i="49"/>
  <c r="AK29" i="49" s="1"/>
  <c r="AJ29" i="48"/>
  <c r="AK29" i="48" s="1"/>
  <c r="K118" i="34"/>
  <c r="Q164" i="44"/>
  <c r="AJ16" i="47"/>
  <c r="AK16" i="47" s="1"/>
  <c r="AB30" i="46"/>
  <c r="AB31" i="46" s="1"/>
  <c r="AE30" i="46"/>
  <c r="AE31" i="46" s="1"/>
  <c r="AA30" i="46"/>
  <c r="AA31" i="46" s="1"/>
  <c r="P30" i="46"/>
  <c r="Q30" i="46" s="1"/>
  <c r="T30" i="46" s="1"/>
  <c r="Y30" i="46"/>
  <c r="Y31" i="46" s="1"/>
  <c r="AF30" i="46"/>
  <c r="AF31" i="46" s="1"/>
  <c r="AH30" i="46"/>
  <c r="AH31" i="46" s="1"/>
  <c r="AD30" i="46"/>
  <c r="AD31" i="46" s="1"/>
  <c r="Z30" i="46"/>
  <c r="Z31" i="46" s="1"/>
  <c r="R30" i="46"/>
  <c r="S30" i="46" s="1"/>
  <c r="AI30" i="46"/>
  <c r="AI31" i="46" s="1"/>
  <c r="AG30" i="46"/>
  <c r="AG31" i="46" s="1"/>
  <c r="X30" i="46"/>
  <c r="X31" i="46" s="1"/>
  <c r="AC30" i="46"/>
  <c r="AC31" i="46" s="1"/>
  <c r="AH84" i="45"/>
  <c r="Q81" i="45"/>
  <c r="T81" i="45" s="1"/>
  <c r="P84" i="45"/>
  <c r="Q84" i="45" s="1"/>
  <c r="X92" i="44"/>
  <c r="X103" i="44" s="1"/>
  <c r="AE92" i="44"/>
  <c r="AE103" i="44" s="1"/>
  <c r="AD92" i="44"/>
  <c r="AD103" i="44" s="1"/>
  <c r="AC92" i="44"/>
  <c r="AC103" i="44" s="1"/>
  <c r="R92" i="44"/>
  <c r="AH92" i="44"/>
  <c r="AH103" i="44" s="1"/>
  <c r="P92" i="44"/>
  <c r="AG92" i="44"/>
  <c r="AG103" i="44" s="1"/>
  <c r="Y92" i="44"/>
  <c r="AI92" i="44"/>
  <c r="AI103" i="44" s="1"/>
  <c r="O103" i="44"/>
  <c r="I106" i="34" s="1"/>
  <c r="AF92" i="44"/>
  <c r="AF103" i="44" s="1"/>
  <c r="AB92" i="44"/>
  <c r="AB103" i="44" s="1"/>
  <c r="AA92" i="44"/>
  <c r="AA103" i="44" s="1"/>
  <c r="Z92" i="44"/>
  <c r="Z103" i="44" s="1"/>
  <c r="AJ89" i="45"/>
  <c r="AK89" i="45" s="1"/>
  <c r="AJ24" i="44"/>
  <c r="AK24" i="44" s="1"/>
  <c r="R78" i="49"/>
  <c r="S75" i="49"/>
  <c r="Q75" i="49"/>
  <c r="T75" i="49" s="1"/>
  <c r="P78" i="49"/>
  <c r="AJ130" i="48"/>
  <c r="AK130" i="48" s="1"/>
  <c r="AJ130" i="49"/>
  <c r="AK130" i="49" s="1"/>
  <c r="AJ112" i="48"/>
  <c r="AK112" i="48" s="1"/>
  <c r="Q126" i="48"/>
  <c r="T126" i="48" s="1"/>
  <c r="P128" i="48"/>
  <c r="Q92" i="47"/>
  <c r="T92" i="47" s="1"/>
  <c r="AJ15" i="46"/>
  <c r="AK15" i="46" s="1"/>
  <c r="AJ27" i="46"/>
  <c r="AJ42" i="46"/>
  <c r="AK42" i="46" s="1"/>
  <c r="AJ29" i="47"/>
  <c r="AK29" i="47" s="1"/>
  <c r="P151" i="45"/>
  <c r="Q149" i="45"/>
  <c r="T149" i="45" s="1"/>
  <c r="AA141" i="44"/>
  <c r="AA142" i="44" s="1"/>
  <c r="S139" i="44"/>
  <c r="R141" i="44"/>
  <c r="S141" i="44" s="1"/>
  <c r="AA7" i="44"/>
  <c r="AA17" i="44" s="1"/>
  <c r="Z7" i="44"/>
  <c r="Z17" i="44" s="1"/>
  <c r="Y7" i="44"/>
  <c r="Y17" i="44" s="1"/>
  <c r="AH7" i="44"/>
  <c r="AH17" i="44" s="1"/>
  <c r="AG7" i="44"/>
  <c r="AG17" i="44" s="1"/>
  <c r="P7" i="44"/>
  <c r="AI7" i="44"/>
  <c r="AI17" i="44" s="1"/>
  <c r="AE7" i="44"/>
  <c r="AE17" i="44" s="1"/>
  <c r="AD7" i="44"/>
  <c r="AD17" i="44" s="1"/>
  <c r="X7" i="44"/>
  <c r="AB7" i="44"/>
  <c r="AB17" i="44" s="1"/>
  <c r="O17" i="44"/>
  <c r="AC7" i="44"/>
  <c r="AC17" i="44" s="1"/>
  <c r="R7" i="44"/>
  <c r="AF7" i="44"/>
  <c r="AF17" i="44" s="1"/>
  <c r="H67" i="51"/>
  <c r="H65" i="52"/>
  <c r="H67" i="52" s="1"/>
  <c r="AJ30" i="44"/>
  <c r="AK30" i="44" s="1"/>
  <c r="G169" i="34"/>
  <c r="AJ93" i="47"/>
  <c r="AK93" i="47" s="1"/>
  <c r="Y141" i="48"/>
  <c r="Y142" i="48" s="1"/>
  <c r="AH141" i="48"/>
  <c r="AH142" i="48" s="1"/>
  <c r="S46" i="49"/>
  <c r="AB33" i="49"/>
  <c r="AB44" i="49" s="1"/>
  <c r="AF33" i="49"/>
  <c r="AF44" i="49" s="1"/>
  <c r="AI33" i="49"/>
  <c r="AI44" i="49" s="1"/>
  <c r="X33" i="49"/>
  <c r="AA33" i="49"/>
  <c r="AA44" i="49" s="1"/>
  <c r="O44" i="49"/>
  <c r="I249" i="34" s="1"/>
  <c r="P33" i="49"/>
  <c r="AE33" i="49"/>
  <c r="AE44" i="49" s="1"/>
  <c r="AH33" i="49"/>
  <c r="AH44" i="49" s="1"/>
  <c r="AD33" i="49"/>
  <c r="AD44" i="49" s="1"/>
  <c r="AC33" i="49"/>
  <c r="AC44" i="49" s="1"/>
  <c r="R33" i="49"/>
  <c r="AG33" i="49"/>
  <c r="AG44" i="49" s="1"/>
  <c r="Z33" i="49"/>
  <c r="Z44" i="49" s="1"/>
  <c r="Y33" i="49"/>
  <c r="Y44" i="49" s="1"/>
  <c r="AJ123" i="48"/>
  <c r="AK123" i="48" s="1"/>
  <c r="AA57" i="48"/>
  <c r="AJ122" i="47"/>
  <c r="AK122" i="47" s="1"/>
  <c r="AJ10" i="49"/>
  <c r="AK10" i="49" s="1"/>
  <c r="AJ131" i="47"/>
  <c r="AK131" i="47" s="1"/>
  <c r="AJ49" i="47"/>
  <c r="AK49" i="47" s="1"/>
  <c r="AD52" i="47"/>
  <c r="AD54" i="47" s="1"/>
  <c r="AA52" i="47"/>
  <c r="AA54" i="47" s="1"/>
  <c r="AC52" i="47"/>
  <c r="AC54" i="47" s="1"/>
  <c r="P52" i="47"/>
  <c r="R52" i="47"/>
  <c r="X52" i="47"/>
  <c r="AH52" i="47"/>
  <c r="AH54" i="47" s="1"/>
  <c r="AI52" i="47"/>
  <c r="AI54" i="47" s="1"/>
  <c r="Z52" i="47"/>
  <c r="Z54" i="47" s="1"/>
  <c r="AF52" i="47"/>
  <c r="AF54" i="47" s="1"/>
  <c r="AE52" i="47"/>
  <c r="AE54" i="47" s="1"/>
  <c r="O54" i="47"/>
  <c r="AG52" i="47"/>
  <c r="AG54" i="47" s="1"/>
  <c r="Y52" i="47"/>
  <c r="Y54" i="47" s="1"/>
  <c r="AB52" i="47"/>
  <c r="AB54" i="47" s="1"/>
  <c r="AI118" i="48"/>
  <c r="Q81" i="47"/>
  <c r="T81" i="47" s="1"/>
  <c r="P84" i="47"/>
  <c r="Q84" i="47" s="1"/>
  <c r="AI84" i="47"/>
  <c r="Y46" i="45"/>
  <c r="Y50" i="45" s="1"/>
  <c r="X46" i="45"/>
  <c r="AE46" i="45"/>
  <c r="AE50" i="45" s="1"/>
  <c r="R46" i="45"/>
  <c r="AD46" i="45"/>
  <c r="AD50" i="45" s="1"/>
  <c r="AB46" i="45"/>
  <c r="AB50" i="45" s="1"/>
  <c r="AC46" i="45"/>
  <c r="AC50" i="45" s="1"/>
  <c r="AF46" i="45"/>
  <c r="AF50" i="45" s="1"/>
  <c r="AH46" i="45"/>
  <c r="AH50" i="45" s="1"/>
  <c r="AA46" i="45"/>
  <c r="AA50" i="45" s="1"/>
  <c r="AI46" i="45"/>
  <c r="AI50" i="45" s="1"/>
  <c r="AG46" i="45"/>
  <c r="AG50" i="45" s="1"/>
  <c r="Z46" i="45"/>
  <c r="Z50" i="45" s="1"/>
  <c r="P46" i="45"/>
  <c r="O50" i="45"/>
  <c r="I130" i="34" s="1"/>
  <c r="AH84" i="44"/>
  <c r="AJ23" i="46"/>
  <c r="AK23" i="46" s="1"/>
  <c r="AJ48" i="45"/>
  <c r="AK48" i="45" s="1"/>
  <c r="AD65" i="44"/>
  <c r="AD67" i="44" s="1"/>
  <c r="X65" i="44"/>
  <c r="AF65" i="44"/>
  <c r="AF67" i="44" s="1"/>
  <c r="AB65" i="44"/>
  <c r="AB67" i="44" s="1"/>
  <c r="AE65" i="44"/>
  <c r="AE67" i="44" s="1"/>
  <c r="AA65" i="44"/>
  <c r="AA67" i="44" s="1"/>
  <c r="AI65" i="44"/>
  <c r="AI67" i="44" s="1"/>
  <c r="R65" i="44"/>
  <c r="AC65" i="44"/>
  <c r="AC67" i="44" s="1"/>
  <c r="Y65" i="44"/>
  <c r="Y67" i="44" s="1"/>
  <c r="Z65" i="44"/>
  <c r="Z67" i="44" s="1"/>
  <c r="P65" i="44"/>
  <c r="AH65" i="44"/>
  <c r="AH67" i="44" s="1"/>
  <c r="AG65" i="44"/>
  <c r="AG67" i="44" s="1"/>
  <c r="O67" i="44"/>
  <c r="AI141" i="45"/>
  <c r="AI142" i="45" s="1"/>
  <c r="Q139" i="45"/>
  <c r="T139" i="45" s="1"/>
  <c r="P141" i="45"/>
  <c r="Q141" i="45" s="1"/>
  <c r="AD142" i="45"/>
  <c r="AJ42" i="44"/>
  <c r="AK42" i="44" s="1"/>
  <c r="P128" i="46"/>
  <c r="Q126" i="46"/>
  <c r="T126" i="46" s="1"/>
  <c r="AJ49" i="49"/>
  <c r="AK49" i="49" s="1"/>
  <c r="AJ106" i="45"/>
  <c r="AK106" i="45" s="1"/>
  <c r="AJ58" i="46"/>
  <c r="AK58" i="46" s="1"/>
  <c r="H44" i="51"/>
  <c r="G39" i="34" s="1"/>
  <c r="AJ108" i="49"/>
  <c r="AK108" i="49" s="1"/>
  <c r="AJ48" i="48"/>
  <c r="AK48" i="48" s="1"/>
  <c r="AJ123" i="47"/>
  <c r="AK123" i="47" s="1"/>
  <c r="AJ106" i="49"/>
  <c r="AK106" i="49" s="1"/>
  <c r="AJ41" i="46"/>
  <c r="AK41" i="46" s="1"/>
  <c r="S113" i="45"/>
  <c r="R115" i="45"/>
  <c r="AJ10" i="45"/>
  <c r="AK10" i="45" s="1"/>
  <c r="AF115" i="46"/>
  <c r="AF118" i="46" s="1"/>
  <c r="AG115" i="46"/>
  <c r="AG118" i="46" s="1"/>
  <c r="AJ124" i="45"/>
  <c r="AK124" i="45" s="1"/>
  <c r="AB92" i="46"/>
  <c r="AB103" i="46" s="1"/>
  <c r="AI92" i="46"/>
  <c r="AI103" i="46" s="1"/>
  <c r="AG92" i="46"/>
  <c r="AG103" i="46" s="1"/>
  <c r="Y92" i="46"/>
  <c r="Y103" i="46" s="1"/>
  <c r="AA92" i="46"/>
  <c r="AA103" i="46" s="1"/>
  <c r="AH92" i="46"/>
  <c r="AH103" i="46" s="1"/>
  <c r="Z92" i="46"/>
  <c r="Z103" i="46" s="1"/>
  <c r="AD92" i="46"/>
  <c r="AD103" i="46" s="1"/>
  <c r="P92" i="46"/>
  <c r="O103" i="46"/>
  <c r="I196" i="34" s="1"/>
  <c r="AE92" i="46"/>
  <c r="AE103" i="46" s="1"/>
  <c r="R92" i="46"/>
  <c r="X92" i="46"/>
  <c r="AC92" i="46"/>
  <c r="AC103" i="46" s="1"/>
  <c r="AF92" i="46"/>
  <c r="AF103" i="46" s="1"/>
  <c r="AJ96" i="49"/>
  <c r="AK96" i="49" s="1"/>
  <c r="AJ47" i="47"/>
  <c r="AK47" i="47" s="1"/>
  <c r="AJ37" i="48"/>
  <c r="AK37" i="48" s="1"/>
  <c r="AJ82" i="44"/>
  <c r="AK82" i="44" s="1"/>
  <c r="H50" i="51"/>
  <c r="G40" i="34" s="1"/>
  <c r="AE115" i="49"/>
  <c r="AE118" i="49" s="1"/>
  <c r="Z115" i="49"/>
  <c r="Z118" i="49" s="1"/>
  <c r="AJ110" i="48"/>
  <c r="AK110" i="48" s="1"/>
  <c r="AH92" i="48"/>
  <c r="AH103" i="48" s="1"/>
  <c r="X92" i="48"/>
  <c r="R92" i="48"/>
  <c r="Z92" i="48"/>
  <c r="Z103" i="48" s="1"/>
  <c r="AG92" i="48"/>
  <c r="AG103" i="48" s="1"/>
  <c r="Y92" i="48"/>
  <c r="Y103" i="48" s="1"/>
  <c r="AB92" i="48"/>
  <c r="AB103" i="48" s="1"/>
  <c r="AE92" i="48"/>
  <c r="AE103" i="48" s="1"/>
  <c r="AA92" i="48"/>
  <c r="AA103" i="48" s="1"/>
  <c r="P92" i="48"/>
  <c r="AF92" i="48"/>
  <c r="AF103" i="48" s="1"/>
  <c r="AD92" i="48"/>
  <c r="AD103" i="48" s="1"/>
  <c r="AC92" i="48"/>
  <c r="AC103" i="48" s="1"/>
  <c r="O103" i="48"/>
  <c r="I226" i="34" s="1"/>
  <c r="AI92" i="48"/>
  <c r="AI103" i="48" s="1"/>
  <c r="AE115" i="47"/>
  <c r="AE118" i="47" s="1"/>
  <c r="AB115" i="47"/>
  <c r="AB118" i="47" s="1"/>
  <c r="AJ105" i="48"/>
  <c r="AK105" i="48" s="1"/>
  <c r="AE84" i="48"/>
  <c r="AJ130" i="44"/>
  <c r="AK130" i="44" s="1"/>
  <c r="AJ140" i="44"/>
  <c r="AK140" i="44" s="1"/>
  <c r="AJ34" i="48"/>
  <c r="AK34" i="48" s="1"/>
  <c r="AI52" i="44"/>
  <c r="AI54" i="44" s="1"/>
  <c r="AD52" i="44"/>
  <c r="AD54" i="44" s="1"/>
  <c r="AA52" i="44"/>
  <c r="AA54" i="44" s="1"/>
  <c r="AB52" i="44"/>
  <c r="AB54" i="44" s="1"/>
  <c r="P52" i="44"/>
  <c r="Y52" i="44"/>
  <c r="Y54" i="44" s="1"/>
  <c r="AH52" i="44"/>
  <c r="AH54" i="44" s="1"/>
  <c r="O54" i="44"/>
  <c r="Z52" i="44"/>
  <c r="Z54" i="44" s="1"/>
  <c r="AC52" i="44"/>
  <c r="AC54" i="44" s="1"/>
  <c r="AF52" i="44"/>
  <c r="AF54" i="44" s="1"/>
  <c r="X52" i="44"/>
  <c r="AE52" i="44"/>
  <c r="AE54" i="44" s="1"/>
  <c r="AG52" i="44"/>
  <c r="AG54" i="44" s="1"/>
  <c r="R52" i="44"/>
  <c r="S81" i="46"/>
  <c r="R84" i="46"/>
  <c r="S84" i="46" s="1"/>
  <c r="Q156" i="47"/>
  <c r="P159" i="47"/>
  <c r="AF78" i="45"/>
  <c r="AI78" i="45"/>
  <c r="H36" i="52"/>
  <c r="P36" i="52" s="1"/>
  <c r="Q36" i="52" s="1"/>
  <c r="P36" i="51"/>
  <c r="Q36" i="51" s="1"/>
  <c r="AJ99" i="47"/>
  <c r="AK99" i="47" s="1"/>
  <c r="X62" i="47"/>
  <c r="AD62" i="47"/>
  <c r="AD64" i="47" s="1"/>
  <c r="AE62" i="47"/>
  <c r="AE64" i="47" s="1"/>
  <c r="Z62" i="47"/>
  <c r="Z64" i="47" s="1"/>
  <c r="AB62" i="47"/>
  <c r="AB64" i="47" s="1"/>
  <c r="Y62" i="47"/>
  <c r="Y64" i="47" s="1"/>
  <c r="AH62" i="47"/>
  <c r="AH64" i="47" s="1"/>
  <c r="AI62" i="47"/>
  <c r="AI64" i="47" s="1"/>
  <c r="R62" i="47"/>
  <c r="AC62" i="47"/>
  <c r="AC64" i="47" s="1"/>
  <c r="O64" i="47"/>
  <c r="AF62" i="47"/>
  <c r="AF64" i="47" s="1"/>
  <c r="AA62" i="47"/>
  <c r="AA64" i="47" s="1"/>
  <c r="P62" i="47"/>
  <c r="AG62" i="47"/>
  <c r="AG64" i="47" s="1"/>
  <c r="AJ49" i="46"/>
  <c r="AK49" i="46" s="1"/>
  <c r="AJ27" i="44"/>
  <c r="H52" i="52"/>
  <c r="H54" i="52" s="1"/>
  <c r="H54" i="51"/>
  <c r="X25" i="48"/>
  <c r="AJ22" i="48"/>
  <c r="AK22" i="48" s="1"/>
  <c r="AG78" i="48"/>
  <c r="AJ16" i="48"/>
  <c r="AK16" i="48" s="1"/>
  <c r="S126" i="44"/>
  <c r="R128" i="44"/>
  <c r="AG142" i="44"/>
  <c r="H70" i="49"/>
  <c r="G247" i="34"/>
  <c r="G252" i="34" s="1"/>
  <c r="AJ106" i="47"/>
  <c r="AK106" i="47" s="1"/>
  <c r="AJ101" i="47"/>
  <c r="AK101" i="47" s="1"/>
  <c r="AJ98" i="47"/>
  <c r="AK98" i="47" s="1"/>
  <c r="AJ40" i="49"/>
  <c r="AK40" i="49" s="1"/>
  <c r="O142" i="46"/>
  <c r="AC141" i="46"/>
  <c r="AC142" i="46" s="1"/>
  <c r="AJ100" i="45"/>
  <c r="AK100" i="45" s="1"/>
  <c r="AE141" i="47"/>
  <c r="AE142" i="47" s="1"/>
  <c r="AB141" i="47"/>
  <c r="AB142" i="47" s="1"/>
  <c r="AJ48" i="44"/>
  <c r="AK48" i="44" s="1"/>
  <c r="AJ102" i="45"/>
  <c r="AK102" i="45" s="1"/>
  <c r="AB55" i="46"/>
  <c r="AB57" i="46" s="1"/>
  <c r="P55" i="46"/>
  <c r="AH55" i="46"/>
  <c r="AH57" i="46" s="1"/>
  <c r="AI55" i="46"/>
  <c r="AI57" i="46" s="1"/>
  <c r="Z55" i="46"/>
  <c r="Z57" i="46" s="1"/>
  <c r="AG55" i="46"/>
  <c r="AG57" i="46" s="1"/>
  <c r="AF55" i="46"/>
  <c r="AF57" i="46" s="1"/>
  <c r="AE55" i="46"/>
  <c r="AE57" i="46" s="1"/>
  <c r="AA55" i="46"/>
  <c r="AA57" i="46" s="1"/>
  <c r="Y55" i="46"/>
  <c r="Y57" i="46" s="1"/>
  <c r="AD55" i="46"/>
  <c r="AD57" i="46" s="1"/>
  <c r="X55" i="46"/>
  <c r="AC55" i="46"/>
  <c r="AC57" i="46" s="1"/>
  <c r="O57" i="46"/>
  <c r="R55" i="46"/>
  <c r="O90" i="46"/>
  <c r="I195" i="34" s="1"/>
  <c r="Z78" i="46"/>
  <c r="AA141" i="49"/>
  <c r="AA142" i="49" s="1"/>
  <c r="P141" i="49"/>
  <c r="Q141" i="49" s="1"/>
  <c r="Q139" i="49"/>
  <c r="T139" i="49" s="1"/>
  <c r="AJ99" i="46"/>
  <c r="AK99" i="46" s="1"/>
  <c r="AJ75" i="44"/>
  <c r="AJ109" i="44"/>
  <c r="AK109" i="44" s="1"/>
  <c r="AI84" i="49"/>
  <c r="AJ106" i="44"/>
  <c r="AK106" i="44" s="1"/>
  <c r="AE78" i="47"/>
  <c r="AE90" i="47" s="1"/>
  <c r="Q75" i="47"/>
  <c r="T75" i="47" s="1"/>
  <c r="P78" i="47"/>
  <c r="Y115" i="44"/>
  <c r="Y118" i="44" s="1"/>
  <c r="AH115" i="44"/>
  <c r="AH118" i="44" s="1"/>
  <c r="AJ85" i="46"/>
  <c r="AK85" i="46" s="1"/>
  <c r="H159" i="52"/>
  <c r="G24" i="34" s="1"/>
  <c r="P156" i="52"/>
  <c r="AJ86" i="47"/>
  <c r="AK86" i="47" s="1"/>
  <c r="O33" i="51"/>
  <c r="R33" i="6"/>
  <c r="AH47" i="51"/>
  <c r="AH47" i="52" s="1"/>
  <c r="O41" i="51"/>
  <c r="R41" i="6"/>
  <c r="S41" i="6" s="1"/>
  <c r="O62" i="51"/>
  <c r="R62" i="6"/>
  <c r="S62" i="6" s="1"/>
  <c r="AF48" i="51"/>
  <c r="AF48" i="52" s="1"/>
  <c r="AH53" i="51"/>
  <c r="AH53" i="52" s="1"/>
  <c r="Z149" i="6"/>
  <c r="Z149" i="51" s="1"/>
  <c r="AI56" i="6"/>
  <c r="AI56" i="51" s="1"/>
  <c r="O56" i="51"/>
  <c r="R56" i="6"/>
  <c r="S56" i="6" s="1"/>
  <c r="AI22" i="6"/>
  <c r="AI22" i="51" s="1"/>
  <c r="AI22" i="52" s="1"/>
  <c r="O22" i="51"/>
  <c r="R22" i="6"/>
  <c r="S22" i="6" s="1"/>
  <c r="AJ98" i="49"/>
  <c r="AK98" i="49" s="1"/>
  <c r="AJ129" i="49"/>
  <c r="AK129" i="49" s="1"/>
  <c r="AJ93" i="49"/>
  <c r="AK93" i="49" s="1"/>
  <c r="AJ87" i="49"/>
  <c r="AK87" i="49" s="1"/>
  <c r="AJ123" i="49"/>
  <c r="AK123" i="49" s="1"/>
  <c r="AC62" i="48"/>
  <c r="AC64" i="48" s="1"/>
  <c r="AE62" i="48"/>
  <c r="AE64" i="48" s="1"/>
  <c r="R62" i="48"/>
  <c r="AD62" i="48"/>
  <c r="AD64" i="48" s="1"/>
  <c r="AB62" i="48"/>
  <c r="AB64" i="48" s="1"/>
  <c r="Z62" i="48"/>
  <c r="Z64" i="48" s="1"/>
  <c r="AI62" i="48"/>
  <c r="AI64" i="48" s="1"/>
  <c r="O64" i="48"/>
  <c r="AA62" i="48"/>
  <c r="AA64" i="48" s="1"/>
  <c r="Y62" i="48"/>
  <c r="Y64" i="48" s="1"/>
  <c r="P62" i="48"/>
  <c r="AF62" i="48"/>
  <c r="AF64" i="48" s="1"/>
  <c r="X62" i="48"/>
  <c r="AG62" i="48"/>
  <c r="AG64" i="48" s="1"/>
  <c r="AH62" i="48"/>
  <c r="AH64" i="48" s="1"/>
  <c r="AJ83" i="47"/>
  <c r="AK83" i="47" s="1"/>
  <c r="AJ58" i="47"/>
  <c r="AK58" i="47" s="1"/>
  <c r="X84" i="45"/>
  <c r="AJ81" i="45"/>
  <c r="AJ60" i="47"/>
  <c r="AK60" i="47" s="1"/>
  <c r="AH56" i="44"/>
  <c r="AH57" i="44" s="1"/>
  <c r="AD56" i="44"/>
  <c r="AD57" i="44" s="1"/>
  <c r="R56" i="44"/>
  <c r="S56" i="44" s="1"/>
  <c r="AA56" i="44"/>
  <c r="AA57" i="44" s="1"/>
  <c r="P56" i="44"/>
  <c r="Q56" i="44" s="1"/>
  <c r="T56" i="44" s="1"/>
  <c r="AG56" i="44"/>
  <c r="AG57" i="44" s="1"/>
  <c r="AC56" i="44"/>
  <c r="Y56" i="44"/>
  <c r="Y57" i="44" s="1"/>
  <c r="AF56" i="44"/>
  <c r="AF57" i="44" s="1"/>
  <c r="AE56" i="44"/>
  <c r="AE57" i="44" s="1"/>
  <c r="AB56" i="44"/>
  <c r="AB57" i="44" s="1"/>
  <c r="Z56" i="44"/>
  <c r="Z57" i="44" s="1"/>
  <c r="X56" i="44"/>
  <c r="X57" i="44" s="1"/>
  <c r="AI56" i="44"/>
  <c r="AI57" i="44" s="1"/>
  <c r="AJ98" i="46"/>
  <c r="AK98" i="46" s="1"/>
  <c r="AJ10" i="44"/>
  <c r="AK10" i="44" s="1"/>
  <c r="AJ133" i="45"/>
  <c r="AK133" i="45" s="1"/>
  <c r="G186" i="34"/>
  <c r="AJ82" i="46"/>
  <c r="AK82" i="46" s="1"/>
  <c r="AC78" i="49"/>
  <c r="AH78" i="49"/>
  <c r="AJ86" i="49"/>
  <c r="AK86" i="49" s="1"/>
  <c r="AJ58" i="48"/>
  <c r="AK58" i="48" s="1"/>
  <c r="AJ35" i="47"/>
  <c r="AK35" i="47" s="1"/>
  <c r="AJ92" i="47"/>
  <c r="AJ21" i="45"/>
  <c r="AK21" i="45" s="1"/>
  <c r="Q164" i="46"/>
  <c r="K208" i="34"/>
  <c r="AJ58" i="45"/>
  <c r="AK58" i="45" s="1"/>
  <c r="AJ105" i="45"/>
  <c r="AK105" i="45" s="1"/>
  <c r="AJ129" i="46"/>
  <c r="AK129" i="46" s="1"/>
  <c r="AJ20" i="48"/>
  <c r="AK20" i="48" s="1"/>
  <c r="AJ96" i="47"/>
  <c r="AK96" i="47" s="1"/>
  <c r="AJ41" i="48"/>
  <c r="AK41" i="48" s="1"/>
  <c r="AA141" i="48"/>
  <c r="AA142" i="48" s="1"/>
  <c r="AC141" i="48"/>
  <c r="AC142" i="48" s="1"/>
  <c r="O50" i="49"/>
  <c r="I250" i="34" s="1"/>
  <c r="AJ125" i="47"/>
  <c r="AK125" i="47" s="1"/>
  <c r="AG84" i="47"/>
  <c r="AF84" i="47"/>
  <c r="AJ132" i="45"/>
  <c r="AK132" i="45" s="1"/>
  <c r="AC84" i="44"/>
  <c r="Q81" i="44"/>
  <c r="T81" i="44" s="1"/>
  <c r="P84" i="44"/>
  <c r="Q84" i="44" s="1"/>
  <c r="AJ29" i="46"/>
  <c r="AK29" i="46" s="1"/>
  <c r="O25" i="44"/>
  <c r="I97" i="34" s="1"/>
  <c r="X128" i="45"/>
  <c r="AJ126" i="45"/>
  <c r="AJ22" i="46"/>
  <c r="AK22" i="46" s="1"/>
  <c r="S126" i="46"/>
  <c r="R128" i="46"/>
  <c r="AJ55" i="44"/>
  <c r="Q55" i="44"/>
  <c r="T55" i="44" s="1"/>
  <c r="AJ66" i="47"/>
  <c r="AK66" i="47" s="1"/>
  <c r="AJ108" i="46"/>
  <c r="AK108" i="46" s="1"/>
  <c r="H17" i="51"/>
  <c r="G36" i="34" s="1"/>
  <c r="H7" i="52"/>
  <c r="H17" i="52" s="1"/>
  <c r="H165" i="52"/>
  <c r="P165" i="52" s="1"/>
  <c r="Q165" i="52" s="1"/>
  <c r="P165" i="51"/>
  <c r="Q165" i="51" s="1"/>
  <c r="AJ30" i="49"/>
  <c r="AK30" i="49" s="1"/>
  <c r="AJ21" i="48"/>
  <c r="AK21" i="48" s="1"/>
  <c r="AJ34" i="46"/>
  <c r="AK34" i="46" s="1"/>
  <c r="Y118" i="48"/>
  <c r="Q113" i="48"/>
  <c r="T113" i="48" s="1"/>
  <c r="P115" i="48"/>
  <c r="AJ116" i="49"/>
  <c r="AK116" i="49" s="1"/>
  <c r="AJ107" i="48"/>
  <c r="AK107" i="48" s="1"/>
  <c r="AJ28" i="47"/>
  <c r="AK28" i="47" s="1"/>
  <c r="AJ48" i="47"/>
  <c r="AK48" i="47" s="1"/>
  <c r="AJ108" i="47"/>
  <c r="AK108" i="47" s="1"/>
  <c r="Q113" i="46"/>
  <c r="T113" i="46" s="1"/>
  <c r="P115" i="46"/>
  <c r="AI115" i="46"/>
  <c r="AI118" i="46" s="1"/>
  <c r="AJ135" i="45"/>
  <c r="AK135" i="45" s="1"/>
  <c r="R54" i="45"/>
  <c r="S52" i="45"/>
  <c r="AJ15" i="44"/>
  <c r="AK15" i="44" s="1"/>
  <c r="AJ140" i="49"/>
  <c r="AK140" i="49" s="1"/>
  <c r="H50" i="52"/>
  <c r="G10" i="34" s="1"/>
  <c r="AF115" i="49"/>
  <c r="AF118" i="49" s="1"/>
  <c r="AB115" i="49"/>
  <c r="AB118" i="49" s="1"/>
  <c r="AJ89" i="49"/>
  <c r="AK89" i="49" s="1"/>
  <c r="AC115" i="47"/>
  <c r="AC118" i="47" s="1"/>
  <c r="AD115" i="47"/>
  <c r="AD118" i="47" s="1"/>
  <c r="AJ97" i="48"/>
  <c r="AK97" i="48" s="1"/>
  <c r="AH84" i="48"/>
  <c r="X84" i="48"/>
  <c r="AJ81" i="48"/>
  <c r="AJ120" i="44"/>
  <c r="AK120" i="44" s="1"/>
  <c r="X84" i="46"/>
  <c r="AJ81" i="46"/>
  <c r="Y84" i="46"/>
  <c r="AJ121" i="45"/>
  <c r="AK121" i="45" s="1"/>
  <c r="AJ60" i="44"/>
  <c r="AK60" i="44" s="1"/>
  <c r="Z78" i="45"/>
  <c r="AE78" i="45"/>
  <c r="AJ134" i="49"/>
  <c r="AK134" i="49" s="1"/>
  <c r="Q27" i="44"/>
  <c r="T27" i="44" s="1"/>
  <c r="P31" i="44"/>
  <c r="G216" i="34"/>
  <c r="Z78" i="48"/>
  <c r="AE78" i="48"/>
  <c r="AJ88" i="47"/>
  <c r="AK88" i="47" s="1"/>
  <c r="Q149" i="46"/>
  <c r="T149" i="46" s="1"/>
  <c r="P151" i="46"/>
  <c r="AJ97" i="45"/>
  <c r="AK97" i="45" s="1"/>
  <c r="AJ114" i="45"/>
  <c r="AK114" i="45" s="1"/>
  <c r="AJ20" i="47"/>
  <c r="AK20" i="47" s="1"/>
  <c r="O64" i="44"/>
  <c r="AG62" i="44"/>
  <c r="AG64" i="44" s="1"/>
  <c r="AD62" i="44"/>
  <c r="AD64" i="44" s="1"/>
  <c r="AI62" i="44"/>
  <c r="AI64" i="44" s="1"/>
  <c r="AH62" i="44"/>
  <c r="AH64" i="44" s="1"/>
  <c r="AA62" i="44"/>
  <c r="AA64" i="44" s="1"/>
  <c r="Y62" i="44"/>
  <c r="Y64" i="44" s="1"/>
  <c r="AF62" i="44"/>
  <c r="AF64" i="44" s="1"/>
  <c r="P62" i="44"/>
  <c r="X62" i="44"/>
  <c r="AE62" i="44"/>
  <c r="AE64" i="44" s="1"/>
  <c r="Z62" i="44"/>
  <c r="Z64" i="44" s="1"/>
  <c r="AC62" i="44"/>
  <c r="AC64" i="44" s="1"/>
  <c r="R62" i="44"/>
  <c r="AB62" i="44"/>
  <c r="AB64" i="44" s="1"/>
  <c r="AJ37" i="49"/>
  <c r="AK37" i="49" s="1"/>
  <c r="AJ132" i="49"/>
  <c r="AK132" i="49" s="1"/>
  <c r="AJ35" i="48"/>
  <c r="AK35" i="48" s="1"/>
  <c r="H68" i="48"/>
  <c r="G221" i="34" s="1"/>
  <c r="AG141" i="46"/>
  <c r="AG142" i="46" s="1"/>
  <c r="AH141" i="46"/>
  <c r="AH142" i="46" s="1"/>
  <c r="AG141" i="47"/>
  <c r="AG142" i="47" s="1"/>
  <c r="AC59" i="46"/>
  <c r="AC61" i="46" s="1"/>
  <c r="AH59" i="46"/>
  <c r="AH61" i="46" s="1"/>
  <c r="R59" i="46"/>
  <c r="AG59" i="46"/>
  <c r="AG61" i="46" s="1"/>
  <c r="AI59" i="46"/>
  <c r="AI61" i="46" s="1"/>
  <c r="AB59" i="46"/>
  <c r="AB61" i="46" s="1"/>
  <c r="AA59" i="46"/>
  <c r="AA61" i="46" s="1"/>
  <c r="AF59" i="46"/>
  <c r="AF61" i="46" s="1"/>
  <c r="P59" i="46"/>
  <c r="X59" i="46"/>
  <c r="AE59" i="46"/>
  <c r="AE61" i="46" s="1"/>
  <c r="AD59" i="46"/>
  <c r="AD61" i="46" s="1"/>
  <c r="Z59" i="46"/>
  <c r="Z61" i="46" s="1"/>
  <c r="Y59" i="46"/>
  <c r="Y61" i="46" s="1"/>
  <c r="O61" i="46"/>
  <c r="AJ23" i="48"/>
  <c r="AK23" i="48" s="1"/>
  <c r="P159" i="44"/>
  <c r="Q156" i="44"/>
  <c r="AJ42" i="47"/>
  <c r="AK42" i="47" s="1"/>
  <c r="AJ49" i="44"/>
  <c r="AK49" i="44" s="1"/>
  <c r="R78" i="46"/>
  <c r="S75" i="46"/>
  <c r="AJ134" i="48"/>
  <c r="AK134" i="48" s="1"/>
  <c r="AB141" i="49"/>
  <c r="AB142" i="49" s="1"/>
  <c r="AC141" i="49"/>
  <c r="AC142" i="49" s="1"/>
  <c r="AE84" i="49"/>
  <c r="AA84" i="49"/>
  <c r="AJ75" i="47"/>
  <c r="X78" i="47"/>
  <c r="AI115" i="44"/>
  <c r="AI118" i="44" s="1"/>
  <c r="AD115" i="44"/>
  <c r="AD118" i="44" s="1"/>
  <c r="AA23" i="6"/>
  <c r="AA23" i="51" s="1"/>
  <c r="AA23" i="52" s="1"/>
  <c r="AC23" i="6"/>
  <c r="AC23" i="51" s="1"/>
  <c r="AC23" i="52" s="1"/>
  <c r="AF132" i="6"/>
  <c r="AF132" i="51" s="1"/>
  <c r="AF132" i="52" s="1"/>
  <c r="AH22" i="6"/>
  <c r="AH22" i="51" s="1"/>
  <c r="AH22" i="52" s="1"/>
  <c r="P132" i="6"/>
  <c r="AD63" i="6"/>
  <c r="AD63" i="51" s="1"/>
  <c r="AD63" i="52" s="1"/>
  <c r="Z48" i="6"/>
  <c r="Y48" i="6"/>
  <c r="Y48" i="51" s="1"/>
  <c r="Y48" i="52" s="1"/>
  <c r="AB132" i="6"/>
  <c r="AB132" i="51" s="1"/>
  <c r="AB132" i="52" s="1"/>
  <c r="Y132" i="6"/>
  <c r="Y132" i="51" s="1"/>
  <c r="Y132" i="52" s="1"/>
  <c r="Z56" i="6"/>
  <c r="Z56" i="51" s="1"/>
  <c r="AB29" i="6"/>
  <c r="AB29" i="51" s="1"/>
  <c r="Y29" i="6"/>
  <c r="AG28" i="6"/>
  <c r="AG28" i="51" s="1"/>
  <c r="AG28" i="52" s="1"/>
  <c r="AC134" i="6"/>
  <c r="AC134" i="51" s="1"/>
  <c r="AC134" i="52" s="1"/>
  <c r="Y79" i="6"/>
  <c r="Y79" i="51" s="1"/>
  <c r="Y79" i="52" s="1"/>
  <c r="AH23" i="6"/>
  <c r="AH23" i="51" s="1"/>
  <c r="AH23" i="52" s="1"/>
  <c r="AE23" i="6"/>
  <c r="AE23" i="51" s="1"/>
  <c r="AE23" i="52" s="1"/>
  <c r="AD22" i="6"/>
  <c r="AD22" i="51" s="1"/>
  <c r="AD22" i="52" s="1"/>
  <c r="Z132" i="6"/>
  <c r="Z132" i="51" s="1"/>
  <c r="Z132" i="52" s="1"/>
  <c r="AE28" i="6"/>
  <c r="AE28" i="51" s="1"/>
  <c r="AE28" i="52" s="1"/>
  <c r="AC28" i="6"/>
  <c r="AC28" i="51" s="1"/>
  <c r="AC28" i="52" s="1"/>
  <c r="Z23" i="6"/>
  <c r="Z23" i="51" s="1"/>
  <c r="Z23" i="52" s="1"/>
  <c r="AA22" i="6"/>
  <c r="AA22" i="51" s="1"/>
  <c r="AA22" i="52" s="1"/>
  <c r="P63" i="6"/>
  <c r="Q63" i="6" s="1"/>
  <c r="T63" i="6" s="1"/>
  <c r="P28" i="6"/>
  <c r="Q28" i="6" s="1"/>
  <c r="T28" i="6" s="1"/>
  <c r="AE63" i="6"/>
  <c r="AA48" i="6"/>
  <c r="AA48" i="51" s="1"/>
  <c r="AA48" i="52" s="1"/>
  <c r="AG48" i="6"/>
  <c r="AG48" i="51" s="1"/>
  <c r="AG48" i="52" s="1"/>
  <c r="AC132" i="6"/>
  <c r="AC132" i="51" s="1"/>
  <c r="AC132" i="52" s="1"/>
  <c r="AG132" i="6"/>
  <c r="AG132" i="51" s="1"/>
  <c r="AG132" i="52" s="1"/>
  <c r="AH56" i="6"/>
  <c r="AH56" i="51" s="1"/>
  <c r="Z28" i="6"/>
  <c r="AD134" i="6"/>
  <c r="AD134" i="51" s="1"/>
  <c r="AD134" i="52" s="1"/>
  <c r="Z79" i="6"/>
  <c r="Z79" i="51" s="1"/>
  <c r="Z79" i="52" s="1"/>
  <c r="AI23" i="6"/>
  <c r="AI23" i="51" s="1"/>
  <c r="AI23" i="52" s="1"/>
  <c r="X23" i="6"/>
  <c r="AE22" i="6"/>
  <c r="AE22" i="51" s="1"/>
  <c r="AE22" i="52" s="1"/>
  <c r="X132" i="6"/>
  <c r="X132" i="51" s="1"/>
  <c r="X132" i="52" s="1"/>
  <c r="AC79" i="6"/>
  <c r="AC79" i="51" s="1"/>
  <c r="AC79" i="52" s="1"/>
  <c r="AF28" i="6"/>
  <c r="AF28" i="51" s="1"/>
  <c r="AF28" i="52" s="1"/>
  <c r="P48" i="6"/>
  <c r="Q48" i="6" s="1"/>
  <c r="T48" i="6" s="1"/>
  <c r="Z63" i="6"/>
  <c r="Z63" i="51" s="1"/>
  <c r="Z63" i="52" s="1"/>
  <c r="X63" i="6"/>
  <c r="AB48" i="6"/>
  <c r="AB48" i="51" s="1"/>
  <c r="AB48" i="52" s="1"/>
  <c r="AH132" i="6"/>
  <c r="AH132" i="51" s="1"/>
  <c r="AH132" i="52" s="1"/>
  <c r="X56" i="6"/>
  <c r="X56" i="51" s="1"/>
  <c r="AA56" i="6"/>
  <c r="AA56" i="51" s="1"/>
  <c r="Z29" i="6"/>
  <c r="Z29" i="51" s="1"/>
  <c r="AH28" i="6"/>
  <c r="AH28" i="51" s="1"/>
  <c r="AH28" i="52" s="1"/>
  <c r="AE134" i="6"/>
  <c r="AE134" i="51" s="1"/>
  <c r="AE134" i="52" s="1"/>
  <c r="AH79" i="6"/>
  <c r="AH79" i="51" s="1"/>
  <c r="AH79" i="52" s="1"/>
  <c r="AA149" i="6"/>
  <c r="AA149" i="51" s="1"/>
  <c r="AB23" i="6"/>
  <c r="AB23" i="51" s="1"/>
  <c r="AB23" i="52" s="1"/>
  <c r="AF23" i="6"/>
  <c r="AF23" i="51" s="1"/>
  <c r="AF23" i="52" s="1"/>
  <c r="X22" i="6"/>
  <c r="AE132" i="6"/>
  <c r="AE132" i="51" s="1"/>
  <c r="AE132" i="52" s="1"/>
  <c r="AH63" i="6"/>
  <c r="AG79" i="6"/>
  <c r="AG79" i="51" s="1"/>
  <c r="AG79" i="52" s="1"/>
  <c r="AI63" i="6"/>
  <c r="AA132" i="6"/>
  <c r="AA132" i="51" s="1"/>
  <c r="AA132" i="52" s="1"/>
  <c r="AG56" i="6"/>
  <c r="AG56" i="51" s="1"/>
  <c r="X79" i="6"/>
  <c r="X79" i="51" s="1"/>
  <c r="X79" i="52" s="1"/>
  <c r="AG23" i="6"/>
  <c r="AG23" i="51" s="1"/>
  <c r="AG23" i="52" s="1"/>
  <c r="AA63" i="6"/>
  <c r="Y56" i="6"/>
  <c r="Y56" i="51" s="1"/>
  <c r="X28" i="6"/>
  <c r="X28" i="51" s="1"/>
  <c r="X28" i="52" s="1"/>
  <c r="AH134" i="6"/>
  <c r="AH134" i="51" s="1"/>
  <c r="AH134" i="52" s="1"/>
  <c r="AD79" i="6"/>
  <c r="AD79" i="51" s="1"/>
  <c r="AD79" i="52" s="1"/>
  <c r="AG22" i="6"/>
  <c r="AG22" i="51" s="1"/>
  <c r="AG22" i="52" s="1"/>
  <c r="AC34" i="6"/>
  <c r="AC34" i="51" s="1"/>
  <c r="AC34" i="52" s="1"/>
  <c r="AB34" i="6"/>
  <c r="AB34" i="51" s="1"/>
  <c r="AB34" i="52" s="1"/>
  <c r="AI34" i="6"/>
  <c r="AI34" i="51" s="1"/>
  <c r="AI34" i="52" s="1"/>
  <c r="AA34" i="6"/>
  <c r="AA34" i="51" s="1"/>
  <c r="AA34" i="52" s="1"/>
  <c r="AH34" i="6"/>
  <c r="AH34" i="51" s="1"/>
  <c r="AH34" i="52" s="1"/>
  <c r="Z34" i="6"/>
  <c r="Z34" i="51" s="1"/>
  <c r="Z34" i="52" s="1"/>
  <c r="AG34" i="6"/>
  <c r="AG34" i="51" s="1"/>
  <c r="AG34" i="52" s="1"/>
  <c r="AF34" i="6"/>
  <c r="AF34" i="51" s="1"/>
  <c r="AF34" i="52" s="1"/>
  <c r="Y34" i="6"/>
  <c r="Y34" i="51" s="1"/>
  <c r="Y34" i="52" s="1"/>
  <c r="X34" i="6"/>
  <c r="X34" i="51" s="1"/>
  <c r="X34" i="52" s="1"/>
  <c r="AE34" i="6"/>
  <c r="AE34" i="51" s="1"/>
  <c r="AE34" i="52" s="1"/>
  <c r="AD34" i="6"/>
  <c r="AD34" i="51" s="1"/>
  <c r="AD34" i="52" s="1"/>
  <c r="AG41" i="6"/>
  <c r="AG41" i="51" s="1"/>
  <c r="AG41" i="52" s="1"/>
  <c r="Y41" i="6"/>
  <c r="Y41" i="51" s="1"/>
  <c r="Y41" i="52" s="1"/>
  <c r="AF41" i="6"/>
  <c r="AF41" i="51" s="1"/>
  <c r="AF41" i="52" s="1"/>
  <c r="X41" i="6"/>
  <c r="X41" i="51" s="1"/>
  <c r="X41" i="52" s="1"/>
  <c r="AE41" i="6"/>
  <c r="AE41" i="51" s="1"/>
  <c r="AE41" i="52" s="1"/>
  <c r="AD41" i="6"/>
  <c r="AD41" i="51" s="1"/>
  <c r="AD41" i="52" s="1"/>
  <c r="AC41" i="6"/>
  <c r="AC41" i="51" s="1"/>
  <c r="AC41" i="52" s="1"/>
  <c r="AB41" i="6"/>
  <c r="AB41" i="51" s="1"/>
  <c r="AB41" i="52" s="1"/>
  <c r="AA41" i="6"/>
  <c r="AA41" i="51" s="1"/>
  <c r="AA41" i="52" s="1"/>
  <c r="Z41" i="6"/>
  <c r="Z41" i="51" s="1"/>
  <c r="Z41" i="52" s="1"/>
  <c r="AI41" i="6"/>
  <c r="AI41" i="51" s="1"/>
  <c r="AI41" i="52" s="1"/>
  <c r="AH41" i="6"/>
  <c r="AH41" i="51" s="1"/>
  <c r="AH41" i="52" s="1"/>
  <c r="AC42" i="6"/>
  <c r="AC42" i="51" s="1"/>
  <c r="AC42" i="52" s="1"/>
  <c r="AB42" i="6"/>
  <c r="AB42" i="51" s="1"/>
  <c r="AB42" i="52" s="1"/>
  <c r="AI42" i="6"/>
  <c r="AI42" i="51" s="1"/>
  <c r="AI42" i="52" s="1"/>
  <c r="AA42" i="6"/>
  <c r="AA42" i="51" s="1"/>
  <c r="AA42" i="52" s="1"/>
  <c r="AH42" i="6"/>
  <c r="AH42" i="51" s="1"/>
  <c r="AH42" i="52" s="1"/>
  <c r="Z42" i="6"/>
  <c r="Z42" i="51" s="1"/>
  <c r="Z42" i="52" s="1"/>
  <c r="AG42" i="6"/>
  <c r="AG42" i="51" s="1"/>
  <c r="AG42" i="52" s="1"/>
  <c r="AF42" i="6"/>
  <c r="AF42" i="51" s="1"/>
  <c r="AF42" i="52" s="1"/>
  <c r="AE42" i="6"/>
  <c r="AE42" i="51" s="1"/>
  <c r="AE42" i="52" s="1"/>
  <c r="AD42" i="6"/>
  <c r="AD42" i="51" s="1"/>
  <c r="AD42" i="52" s="1"/>
  <c r="Y42" i="6"/>
  <c r="Y42" i="51" s="1"/>
  <c r="Y42" i="52" s="1"/>
  <c r="X42" i="6"/>
  <c r="X42" i="51" s="1"/>
  <c r="X42" i="52" s="1"/>
  <c r="AC12" i="6"/>
  <c r="AC12" i="51" s="1"/>
  <c r="AC12" i="52" s="1"/>
  <c r="AB12" i="6"/>
  <c r="AB12" i="51" s="1"/>
  <c r="AB12" i="52" s="1"/>
  <c r="AI12" i="6"/>
  <c r="AI12" i="51" s="1"/>
  <c r="AI12" i="52" s="1"/>
  <c r="AA12" i="6"/>
  <c r="AA12" i="51" s="1"/>
  <c r="AA12" i="52" s="1"/>
  <c r="AH12" i="6"/>
  <c r="AH12" i="51" s="1"/>
  <c r="AH12" i="52" s="1"/>
  <c r="Z12" i="6"/>
  <c r="Z12" i="51" s="1"/>
  <c r="Z12" i="52" s="1"/>
  <c r="AG12" i="6"/>
  <c r="AG12" i="51" s="1"/>
  <c r="AG12" i="52" s="1"/>
  <c r="AF12" i="6"/>
  <c r="AF12" i="51" s="1"/>
  <c r="AF12" i="52" s="1"/>
  <c r="AE12" i="6"/>
  <c r="AE12" i="51" s="1"/>
  <c r="AE12" i="52" s="1"/>
  <c r="AD12" i="6"/>
  <c r="AD12" i="51" s="1"/>
  <c r="AD12" i="52" s="1"/>
  <c r="Y12" i="6"/>
  <c r="Y12" i="51" s="1"/>
  <c r="Y12" i="52" s="1"/>
  <c r="X12" i="6"/>
  <c r="X12" i="51" s="1"/>
  <c r="X12" i="52" s="1"/>
  <c r="O50" i="6"/>
  <c r="I70" i="34" s="1"/>
  <c r="AG46" i="6"/>
  <c r="Y46" i="6"/>
  <c r="AF46" i="6"/>
  <c r="X46" i="6"/>
  <c r="AE46" i="6"/>
  <c r="AD46" i="6"/>
  <c r="AI46" i="6"/>
  <c r="AH46" i="6"/>
  <c r="AA46" i="6"/>
  <c r="Z46" i="6"/>
  <c r="AB46" i="6"/>
  <c r="AC46" i="6"/>
  <c r="AG15" i="6"/>
  <c r="AG15" i="51" s="1"/>
  <c r="AG15" i="52" s="1"/>
  <c r="Y15" i="6"/>
  <c r="Y15" i="51" s="1"/>
  <c r="Y15" i="52" s="1"/>
  <c r="AF15" i="6"/>
  <c r="AF15" i="51" s="1"/>
  <c r="AF15" i="52" s="1"/>
  <c r="X15" i="6"/>
  <c r="X15" i="51" s="1"/>
  <c r="X15" i="52" s="1"/>
  <c r="AE15" i="6"/>
  <c r="AE15" i="51" s="1"/>
  <c r="AE15" i="52" s="1"/>
  <c r="AD15" i="6"/>
  <c r="AD15" i="51" s="1"/>
  <c r="AD15" i="52" s="1"/>
  <c r="AA15" i="6"/>
  <c r="AA15" i="51" s="1"/>
  <c r="AA15" i="52" s="1"/>
  <c r="Z15" i="6"/>
  <c r="Z15" i="51" s="1"/>
  <c r="Z15" i="52" s="1"/>
  <c r="AC15" i="6"/>
  <c r="AC15" i="51" s="1"/>
  <c r="AC15" i="52" s="1"/>
  <c r="AB15" i="6"/>
  <c r="AB15" i="51" s="1"/>
  <c r="AB15" i="52" s="1"/>
  <c r="AI15" i="6"/>
  <c r="AI15" i="51" s="1"/>
  <c r="AI15" i="52" s="1"/>
  <c r="AH15" i="6"/>
  <c r="AH15" i="51" s="1"/>
  <c r="AH15" i="52" s="1"/>
  <c r="AG35" i="6"/>
  <c r="AG35" i="51" s="1"/>
  <c r="AG35" i="52" s="1"/>
  <c r="Y35" i="6"/>
  <c r="Y35" i="51" s="1"/>
  <c r="Y35" i="52" s="1"/>
  <c r="AF35" i="6"/>
  <c r="AF35" i="51" s="1"/>
  <c r="AF35" i="52" s="1"/>
  <c r="X35" i="6"/>
  <c r="X35" i="51" s="1"/>
  <c r="X35" i="52" s="1"/>
  <c r="AE35" i="6"/>
  <c r="AE35" i="51" s="1"/>
  <c r="AE35" i="52" s="1"/>
  <c r="AD35" i="6"/>
  <c r="AD35" i="51" s="1"/>
  <c r="AD35" i="52" s="1"/>
  <c r="AA35" i="6"/>
  <c r="AA35" i="51" s="1"/>
  <c r="AA35" i="52" s="1"/>
  <c r="Z35" i="6"/>
  <c r="Z35" i="51" s="1"/>
  <c r="Z35" i="52" s="1"/>
  <c r="AI35" i="6"/>
  <c r="AI35" i="51" s="1"/>
  <c r="AI35" i="52" s="1"/>
  <c r="AH35" i="6"/>
  <c r="AH35" i="51" s="1"/>
  <c r="AH35" i="52" s="1"/>
  <c r="AC35" i="6"/>
  <c r="AC35" i="51" s="1"/>
  <c r="AC35" i="52" s="1"/>
  <c r="AB35" i="6"/>
  <c r="AB35" i="51" s="1"/>
  <c r="AB35" i="52" s="1"/>
  <c r="AG19" i="6"/>
  <c r="Y19" i="6"/>
  <c r="AF19" i="6"/>
  <c r="X19" i="6"/>
  <c r="AE19" i="6"/>
  <c r="AD19" i="6"/>
  <c r="AI19" i="6"/>
  <c r="AH19" i="6"/>
  <c r="AC19" i="6"/>
  <c r="AB19" i="6"/>
  <c r="AA19" i="6"/>
  <c r="Z19" i="6"/>
  <c r="AC10" i="6"/>
  <c r="AC10" i="51" s="1"/>
  <c r="AC10" i="52" s="1"/>
  <c r="AB10" i="6"/>
  <c r="AB10" i="51" s="1"/>
  <c r="AB10" i="52" s="1"/>
  <c r="AI10" i="6"/>
  <c r="AI10" i="51" s="1"/>
  <c r="AI10" i="52" s="1"/>
  <c r="AA10" i="6"/>
  <c r="AA10" i="51" s="1"/>
  <c r="AA10" i="52" s="1"/>
  <c r="AH10" i="6"/>
  <c r="AH10" i="51" s="1"/>
  <c r="AH10" i="52" s="1"/>
  <c r="Z10" i="6"/>
  <c r="Z10" i="51" s="1"/>
  <c r="Z10" i="52" s="1"/>
  <c r="Y10" i="6"/>
  <c r="Y10" i="51" s="1"/>
  <c r="Y10" i="52" s="1"/>
  <c r="X10" i="6"/>
  <c r="X10" i="51" s="1"/>
  <c r="X10" i="52" s="1"/>
  <c r="AG10" i="6"/>
  <c r="AG10" i="51" s="1"/>
  <c r="AG10" i="52" s="1"/>
  <c r="AF10" i="6"/>
  <c r="AF10" i="51" s="1"/>
  <c r="AF10" i="52" s="1"/>
  <c r="AE10" i="6"/>
  <c r="AE10" i="51" s="1"/>
  <c r="AE10" i="52" s="1"/>
  <c r="AD10" i="6"/>
  <c r="AD10" i="51" s="1"/>
  <c r="AD10" i="52" s="1"/>
  <c r="AC40" i="6"/>
  <c r="AC40" i="51" s="1"/>
  <c r="AC40" i="52" s="1"/>
  <c r="AB40" i="6"/>
  <c r="AB40" i="51" s="1"/>
  <c r="AB40" i="52" s="1"/>
  <c r="AI40" i="6"/>
  <c r="AI40" i="51" s="1"/>
  <c r="AI40" i="52" s="1"/>
  <c r="AA40" i="6"/>
  <c r="AA40" i="51" s="1"/>
  <c r="AA40" i="52" s="1"/>
  <c r="AH40" i="6"/>
  <c r="AH40" i="51" s="1"/>
  <c r="AH40" i="52" s="1"/>
  <c r="Z40" i="6"/>
  <c r="Z40" i="51" s="1"/>
  <c r="Z40" i="52" s="1"/>
  <c r="Y40" i="6"/>
  <c r="Y40" i="51" s="1"/>
  <c r="Y40" i="52" s="1"/>
  <c r="X40" i="6"/>
  <c r="X40" i="51" s="1"/>
  <c r="X40" i="52" s="1"/>
  <c r="AE40" i="6"/>
  <c r="AE40" i="51" s="1"/>
  <c r="AE40" i="52" s="1"/>
  <c r="AD40" i="6"/>
  <c r="AD40" i="51" s="1"/>
  <c r="AD40" i="52" s="1"/>
  <c r="AG40" i="6"/>
  <c r="AG40" i="51" s="1"/>
  <c r="AG40" i="52" s="1"/>
  <c r="AF40" i="6"/>
  <c r="AF40" i="51" s="1"/>
  <c r="AF40" i="52" s="1"/>
  <c r="AC16" i="6"/>
  <c r="AC16" i="51" s="1"/>
  <c r="AC16" i="52" s="1"/>
  <c r="AB16" i="6"/>
  <c r="AB16" i="51" s="1"/>
  <c r="AB16" i="52" s="1"/>
  <c r="AI16" i="6"/>
  <c r="AI16" i="51" s="1"/>
  <c r="AI16" i="52" s="1"/>
  <c r="AA16" i="6"/>
  <c r="AA16" i="51" s="1"/>
  <c r="AA16" i="52" s="1"/>
  <c r="AH16" i="6"/>
  <c r="AH16" i="51" s="1"/>
  <c r="AH16" i="52" s="1"/>
  <c r="Z16" i="6"/>
  <c r="Z16" i="51" s="1"/>
  <c r="Z16" i="52" s="1"/>
  <c r="AE16" i="6"/>
  <c r="AE16" i="51" s="1"/>
  <c r="AE16" i="52" s="1"/>
  <c r="AD16" i="6"/>
  <c r="AD16" i="51" s="1"/>
  <c r="AD16" i="52" s="1"/>
  <c r="Y16" i="6"/>
  <c r="Y16" i="51" s="1"/>
  <c r="Y16" i="52" s="1"/>
  <c r="X16" i="6"/>
  <c r="X16" i="51" s="1"/>
  <c r="X16" i="52" s="1"/>
  <c r="AG16" i="6"/>
  <c r="AG16" i="51" s="1"/>
  <c r="AG16" i="52" s="1"/>
  <c r="AF16" i="6"/>
  <c r="AF16" i="51" s="1"/>
  <c r="AF16" i="52" s="1"/>
  <c r="AG21" i="6"/>
  <c r="AG21" i="51" s="1"/>
  <c r="AG21" i="52" s="1"/>
  <c r="Y21" i="6"/>
  <c r="Y21" i="51" s="1"/>
  <c r="Y21" i="52" s="1"/>
  <c r="AF21" i="6"/>
  <c r="AF21" i="51" s="1"/>
  <c r="AF21" i="52" s="1"/>
  <c r="X21" i="6"/>
  <c r="X21" i="51" s="1"/>
  <c r="X21" i="52" s="1"/>
  <c r="AE21" i="6"/>
  <c r="AE21" i="51" s="1"/>
  <c r="AE21" i="52" s="1"/>
  <c r="AD21" i="6"/>
  <c r="AD21" i="51" s="1"/>
  <c r="AD21" i="52" s="1"/>
  <c r="AA21" i="6"/>
  <c r="AA21" i="51" s="1"/>
  <c r="AA21" i="52" s="1"/>
  <c r="Z21" i="6"/>
  <c r="Z21" i="51" s="1"/>
  <c r="Z21" i="52" s="1"/>
  <c r="AI21" i="6"/>
  <c r="AI21" i="51" s="1"/>
  <c r="AI21" i="52" s="1"/>
  <c r="AH21" i="6"/>
  <c r="AH21" i="51" s="1"/>
  <c r="AH21" i="52" s="1"/>
  <c r="AC21" i="6"/>
  <c r="AC21" i="51" s="1"/>
  <c r="AC21" i="52" s="1"/>
  <c r="AB21" i="6"/>
  <c r="AB21" i="51" s="1"/>
  <c r="AB21" i="52" s="1"/>
  <c r="O67" i="6"/>
  <c r="AC65" i="6"/>
  <c r="AB65" i="6"/>
  <c r="AI65" i="6"/>
  <c r="AA65" i="6"/>
  <c r="AH65" i="6"/>
  <c r="Z65" i="6"/>
  <c r="Y65" i="6"/>
  <c r="X65" i="6"/>
  <c r="AE65" i="6"/>
  <c r="AD65" i="6"/>
  <c r="AF65" i="6"/>
  <c r="AG65" i="6"/>
  <c r="AC7" i="6"/>
  <c r="AB7" i="6"/>
  <c r="AI7" i="6"/>
  <c r="AA7" i="6"/>
  <c r="AH7" i="6"/>
  <c r="Z7" i="6"/>
  <c r="AG7" i="6"/>
  <c r="AF7" i="6"/>
  <c r="AE7" i="6"/>
  <c r="AD7" i="6"/>
  <c r="Y7" i="6"/>
  <c r="X7" i="6"/>
  <c r="AC20" i="6"/>
  <c r="AC20" i="51" s="1"/>
  <c r="AB20" i="6"/>
  <c r="AB20" i="51" s="1"/>
  <c r="AI20" i="6"/>
  <c r="AI20" i="51" s="1"/>
  <c r="AA20" i="6"/>
  <c r="AA20" i="51" s="1"/>
  <c r="AH20" i="6"/>
  <c r="AH20" i="51" s="1"/>
  <c r="Z20" i="6"/>
  <c r="Z20" i="51" s="1"/>
  <c r="Z20" i="52" s="1"/>
  <c r="AG20" i="6"/>
  <c r="AG20" i="51" s="1"/>
  <c r="AG20" i="52" s="1"/>
  <c r="AF20" i="6"/>
  <c r="AF20" i="51" s="1"/>
  <c r="Y20" i="6"/>
  <c r="Y20" i="51" s="1"/>
  <c r="X20" i="6"/>
  <c r="X20" i="51" s="1"/>
  <c r="AE20" i="6"/>
  <c r="AE20" i="51" s="1"/>
  <c r="AD20" i="6"/>
  <c r="AD20" i="51" s="1"/>
  <c r="AD20" i="52" s="1"/>
  <c r="AG8" i="6"/>
  <c r="AG8" i="51" s="1"/>
  <c r="AG8" i="52" s="1"/>
  <c r="Y8" i="6"/>
  <c r="Y8" i="51" s="1"/>
  <c r="Y8" i="52" s="1"/>
  <c r="AF8" i="6"/>
  <c r="AF8" i="51" s="1"/>
  <c r="AF8" i="52" s="1"/>
  <c r="X8" i="6"/>
  <c r="X8" i="51" s="1"/>
  <c r="X8" i="52" s="1"/>
  <c r="AE8" i="6"/>
  <c r="AE8" i="51" s="1"/>
  <c r="AE8" i="52" s="1"/>
  <c r="AD8" i="6"/>
  <c r="AD8" i="51" s="1"/>
  <c r="AD8" i="52" s="1"/>
  <c r="AI8" i="6"/>
  <c r="AI8" i="51" s="1"/>
  <c r="AI8" i="52" s="1"/>
  <c r="AH8" i="6"/>
  <c r="AH8" i="51" s="1"/>
  <c r="AH8" i="52" s="1"/>
  <c r="AA8" i="6"/>
  <c r="AA8" i="51" s="1"/>
  <c r="AA8" i="52" s="1"/>
  <c r="Z8" i="6"/>
  <c r="Z8" i="51" s="1"/>
  <c r="Z8" i="52" s="1"/>
  <c r="AC8" i="6"/>
  <c r="AC8" i="51" s="1"/>
  <c r="AC8" i="52" s="1"/>
  <c r="AB8" i="6"/>
  <c r="AB8" i="51" s="1"/>
  <c r="AB8" i="52" s="1"/>
  <c r="AG37" i="6"/>
  <c r="AG37" i="51" s="1"/>
  <c r="AG37" i="52" s="1"/>
  <c r="Y37" i="6"/>
  <c r="Y37" i="51" s="1"/>
  <c r="Y37" i="52" s="1"/>
  <c r="AF37" i="6"/>
  <c r="AF37" i="51" s="1"/>
  <c r="AF37" i="52" s="1"/>
  <c r="X37" i="6"/>
  <c r="X37" i="51" s="1"/>
  <c r="X37" i="52" s="1"/>
  <c r="AE37" i="6"/>
  <c r="AE37" i="51" s="1"/>
  <c r="AE37" i="52" s="1"/>
  <c r="AD37" i="6"/>
  <c r="AD37" i="51" s="1"/>
  <c r="AD37" i="52" s="1"/>
  <c r="AI37" i="6"/>
  <c r="AI37" i="51" s="1"/>
  <c r="AI37" i="52" s="1"/>
  <c r="AH37" i="6"/>
  <c r="AH37" i="51" s="1"/>
  <c r="AH37" i="52" s="1"/>
  <c r="AC37" i="6"/>
  <c r="AC37" i="51" s="1"/>
  <c r="AC37" i="52" s="1"/>
  <c r="AB37" i="6"/>
  <c r="AB37" i="51" s="1"/>
  <c r="AB37" i="52" s="1"/>
  <c r="AA37" i="6"/>
  <c r="AA37" i="51" s="1"/>
  <c r="AA37" i="52" s="1"/>
  <c r="Z37" i="6"/>
  <c r="Z37" i="51" s="1"/>
  <c r="Z37" i="52" s="1"/>
  <c r="AC24" i="6"/>
  <c r="AC24" i="51" s="1"/>
  <c r="AC24" i="52" s="1"/>
  <c r="AB24" i="6"/>
  <c r="AB24" i="51" s="1"/>
  <c r="AB24" i="52" s="1"/>
  <c r="AI24" i="6"/>
  <c r="AI24" i="51" s="1"/>
  <c r="AI24" i="52" s="1"/>
  <c r="AA24" i="6"/>
  <c r="AA24" i="51" s="1"/>
  <c r="AA24" i="52" s="1"/>
  <c r="AH24" i="6"/>
  <c r="AH24" i="51" s="1"/>
  <c r="AH24" i="52" s="1"/>
  <c r="Z24" i="6"/>
  <c r="Z24" i="51" s="1"/>
  <c r="Z24" i="52" s="1"/>
  <c r="AE24" i="6"/>
  <c r="AE24" i="51" s="1"/>
  <c r="AE24" i="52" s="1"/>
  <c r="AD24" i="6"/>
  <c r="AD24" i="51" s="1"/>
  <c r="AD24" i="52" s="1"/>
  <c r="Y24" i="6"/>
  <c r="Y24" i="51" s="1"/>
  <c r="Y24" i="52" s="1"/>
  <c r="X24" i="6"/>
  <c r="X24" i="51" s="1"/>
  <c r="X24" i="52" s="1"/>
  <c r="AG24" i="6"/>
  <c r="AG24" i="51" s="1"/>
  <c r="AG24" i="52" s="1"/>
  <c r="AF24" i="6"/>
  <c r="AF24" i="51" s="1"/>
  <c r="AF24" i="52" s="1"/>
  <c r="O57" i="6"/>
  <c r="AG55" i="6"/>
  <c r="Y55" i="6"/>
  <c r="AF55" i="6"/>
  <c r="X55" i="6"/>
  <c r="AE55" i="6"/>
  <c r="AD55" i="6"/>
  <c r="AC55" i="6"/>
  <c r="AB55" i="6"/>
  <c r="AA55" i="6"/>
  <c r="Z55" i="6"/>
  <c r="AI55" i="6"/>
  <c r="AH55" i="6"/>
  <c r="AG27" i="6"/>
  <c r="Y27" i="6"/>
  <c r="AF27" i="6"/>
  <c r="X27" i="6"/>
  <c r="AE27" i="6"/>
  <c r="AD27" i="6"/>
  <c r="AI27" i="6"/>
  <c r="AH27" i="6"/>
  <c r="AC27" i="6"/>
  <c r="AB27" i="6"/>
  <c r="Z27" i="6"/>
  <c r="AA27" i="6"/>
  <c r="AG33" i="6"/>
  <c r="Y33" i="6"/>
  <c r="AF33" i="6"/>
  <c r="X33" i="6"/>
  <c r="AE33" i="6"/>
  <c r="AD33" i="6"/>
  <c r="AI33" i="6"/>
  <c r="AH33" i="6"/>
  <c r="AC33" i="6"/>
  <c r="AB33" i="6"/>
  <c r="AA33" i="6"/>
  <c r="Z33" i="6"/>
  <c r="O54" i="6"/>
  <c r="AG52" i="6"/>
  <c r="Y52" i="6"/>
  <c r="AF52" i="6"/>
  <c r="X52" i="6"/>
  <c r="AE52" i="6"/>
  <c r="AD52" i="6"/>
  <c r="AI52" i="6"/>
  <c r="AH52" i="6"/>
  <c r="AC52" i="6"/>
  <c r="AB52" i="6"/>
  <c r="AA52" i="6"/>
  <c r="Z52" i="6"/>
  <c r="AC30" i="6"/>
  <c r="AB30" i="6"/>
  <c r="AI30" i="6"/>
  <c r="AA30" i="6"/>
  <c r="AH30" i="6"/>
  <c r="Z30" i="6"/>
  <c r="AE30" i="6"/>
  <c r="AD30" i="6"/>
  <c r="Y30" i="6"/>
  <c r="X30" i="6"/>
  <c r="AG30" i="6"/>
  <c r="AF30" i="6"/>
  <c r="O61" i="6"/>
  <c r="AC59" i="6"/>
  <c r="AB59" i="6"/>
  <c r="AI59" i="6"/>
  <c r="AA59" i="6"/>
  <c r="AH59" i="6"/>
  <c r="Z59" i="6"/>
  <c r="Y59" i="6"/>
  <c r="X59" i="6"/>
  <c r="AG59" i="6"/>
  <c r="AF59" i="6"/>
  <c r="AE59" i="6"/>
  <c r="AD59" i="6"/>
  <c r="O64" i="6"/>
  <c r="AC62" i="6"/>
  <c r="AB62" i="6"/>
  <c r="AI62" i="6"/>
  <c r="AA62" i="6"/>
  <c r="AH62" i="6"/>
  <c r="Z62" i="6"/>
  <c r="AG62" i="6"/>
  <c r="AF62" i="6"/>
  <c r="AE62" i="6"/>
  <c r="AD62" i="6"/>
  <c r="Y62" i="6"/>
  <c r="X62" i="6"/>
  <c r="O31" i="6"/>
  <c r="I68" i="34" s="1"/>
  <c r="O44" i="6"/>
  <c r="I69" i="34" s="1"/>
  <c r="M178" i="34"/>
  <c r="M148" i="34"/>
  <c r="M118" i="34"/>
  <c r="H68" i="6"/>
  <c r="G71" i="34" s="1"/>
  <c r="P59" i="6"/>
  <c r="P65" i="6"/>
  <c r="P67" i="6" s="1"/>
  <c r="P46" i="6"/>
  <c r="P62" i="6"/>
  <c r="P55" i="6"/>
  <c r="P19" i="6"/>
  <c r="Q19" i="6" s="1"/>
  <c r="T19" i="6" s="1"/>
  <c r="L90" i="6"/>
  <c r="L142" i="6"/>
  <c r="E17" i="6"/>
  <c r="B2" i="13"/>
  <c r="AA60" i="51" l="1"/>
  <c r="AA60" i="52" s="1"/>
  <c r="AH90" i="47"/>
  <c r="AB90" i="47"/>
  <c r="AD90" i="46"/>
  <c r="P67" i="53"/>
  <c r="Q67" i="53" s="1"/>
  <c r="AI30" i="51"/>
  <c r="AI30" i="52" s="1"/>
  <c r="AG30" i="51"/>
  <c r="AG30" i="52" s="1"/>
  <c r="AD142" i="53"/>
  <c r="AG90" i="46"/>
  <c r="AE90" i="46"/>
  <c r="AE143" i="46" s="1"/>
  <c r="G261" i="34"/>
  <c r="G266" i="34" s="1"/>
  <c r="AA20" i="52"/>
  <c r="AB90" i="53"/>
  <c r="AD29" i="52"/>
  <c r="AG142" i="53"/>
  <c r="AE7" i="51"/>
  <c r="AE7" i="52" s="1"/>
  <c r="AE17" i="52" s="1"/>
  <c r="AI54" i="45"/>
  <c r="AI68" i="45" s="1"/>
  <c r="AI70" i="45" s="1"/>
  <c r="AB90" i="44"/>
  <c r="AI142" i="53"/>
  <c r="AI143" i="53" s="1"/>
  <c r="AF90" i="46"/>
  <c r="AA29" i="52"/>
  <c r="R103" i="47"/>
  <c r="S103" i="47" s="1"/>
  <c r="P57" i="6"/>
  <c r="Q57" i="6" s="1"/>
  <c r="AH56" i="52"/>
  <c r="AE53" i="51"/>
  <c r="AE53" i="52" s="1"/>
  <c r="P61" i="6"/>
  <c r="AJ53" i="6"/>
  <c r="AF151" i="51"/>
  <c r="AH30" i="51"/>
  <c r="AH30" i="52" s="1"/>
  <c r="Y27" i="51"/>
  <c r="Y27" i="52" s="1"/>
  <c r="AC47" i="51"/>
  <c r="AC47" i="52" s="1"/>
  <c r="O143" i="53"/>
  <c r="P61" i="49"/>
  <c r="Q61" i="49" s="1"/>
  <c r="G162" i="34"/>
  <c r="Z142" i="53"/>
  <c r="AB142" i="53"/>
  <c r="AB143" i="53" s="1"/>
  <c r="AG90" i="49"/>
  <c r="AG143" i="49" s="1"/>
  <c r="X142" i="45"/>
  <c r="Y64" i="49"/>
  <c r="Y68" i="49" s="1"/>
  <c r="Z90" i="48"/>
  <c r="Z143" i="48" s="1"/>
  <c r="AC60" i="51"/>
  <c r="AC60" i="52" s="1"/>
  <c r="AH63" i="51"/>
  <c r="AH63" i="52" s="1"/>
  <c r="AF90" i="44"/>
  <c r="AF143" i="44" s="1"/>
  <c r="AC7" i="51"/>
  <c r="AB29" i="52"/>
  <c r="H68" i="51"/>
  <c r="H70" i="51" s="1"/>
  <c r="AB33" i="51"/>
  <c r="AB44" i="51" s="1"/>
  <c r="AI20" i="52"/>
  <c r="Z56" i="52"/>
  <c r="AB151" i="51"/>
  <c r="AC90" i="46"/>
  <c r="AC143" i="46" s="1"/>
  <c r="X20" i="52"/>
  <c r="I139" i="34"/>
  <c r="AD30" i="51"/>
  <c r="AD30" i="52" s="1"/>
  <c r="Z29" i="52"/>
  <c r="AH90" i="44"/>
  <c r="AH143" i="44" s="1"/>
  <c r="AG47" i="51"/>
  <c r="AG47" i="52" s="1"/>
  <c r="Y90" i="47"/>
  <c r="Y143" i="47" s="1"/>
  <c r="R78" i="44"/>
  <c r="S78" i="44" s="1"/>
  <c r="Z90" i="47"/>
  <c r="Z143" i="47" s="1"/>
  <c r="O143" i="45"/>
  <c r="I288" i="34"/>
  <c r="I289" i="34" s="1"/>
  <c r="AJ47" i="6"/>
  <c r="AK47" i="6" s="1"/>
  <c r="AG60" i="51"/>
  <c r="AG60" i="52" s="1"/>
  <c r="AI60" i="51"/>
  <c r="AI60" i="52" s="1"/>
  <c r="AA56" i="52"/>
  <c r="AC90" i="47"/>
  <c r="AC143" i="47" s="1"/>
  <c r="X142" i="44"/>
  <c r="X29" i="52"/>
  <c r="AF142" i="53"/>
  <c r="Y60" i="51"/>
  <c r="Y60" i="52" s="1"/>
  <c r="Y7" i="51"/>
  <c r="Y7" i="52" s="1"/>
  <c r="Y17" i="52" s="1"/>
  <c r="X62" i="51"/>
  <c r="X62" i="52" s="1"/>
  <c r="AI33" i="51"/>
  <c r="AI44" i="51" s="1"/>
  <c r="AF20" i="52"/>
  <c r="X7" i="51"/>
  <c r="AG46" i="51"/>
  <c r="Y90" i="46"/>
  <c r="Y143" i="46" s="1"/>
  <c r="Z90" i="44"/>
  <c r="Z143" i="44" s="1"/>
  <c r="AE90" i="53"/>
  <c r="AE143" i="53" s="1"/>
  <c r="AF90" i="47"/>
  <c r="AF143" i="47" s="1"/>
  <c r="AH29" i="52"/>
  <c r="AD68" i="53"/>
  <c r="AD70" i="53" s="1"/>
  <c r="AJ66" i="6"/>
  <c r="AI27" i="51"/>
  <c r="AG19" i="51"/>
  <c r="AG19" i="52" s="1"/>
  <c r="AG25" i="52" s="1"/>
  <c r="AA90" i="49"/>
  <c r="AA143" i="49" s="1"/>
  <c r="AB90" i="49"/>
  <c r="AB143" i="49" s="1"/>
  <c r="Y53" i="51"/>
  <c r="Y53" i="52" s="1"/>
  <c r="AC53" i="51"/>
  <c r="AC53" i="52" s="1"/>
  <c r="AF90" i="49"/>
  <c r="AF143" i="49" s="1"/>
  <c r="AH90" i="53"/>
  <c r="AH143" i="53" s="1"/>
  <c r="AA90" i="44"/>
  <c r="AA143" i="44" s="1"/>
  <c r="AH19" i="51"/>
  <c r="AH25" i="51" s="1"/>
  <c r="AE63" i="51"/>
  <c r="AE63" i="52" s="1"/>
  <c r="AE90" i="49"/>
  <c r="AE143" i="49" s="1"/>
  <c r="AI90" i="47"/>
  <c r="AI143" i="47" s="1"/>
  <c r="P54" i="45"/>
  <c r="Q54" i="45" s="1"/>
  <c r="X90" i="44"/>
  <c r="AB20" i="52"/>
  <c r="G192" i="34"/>
  <c r="G201" i="34" s="1"/>
  <c r="G206" i="34" s="1"/>
  <c r="AB143" i="47"/>
  <c r="AB90" i="46"/>
  <c r="AB143" i="46" s="1"/>
  <c r="AD27" i="51"/>
  <c r="AD27" i="52" s="1"/>
  <c r="AD31" i="52" s="1"/>
  <c r="X52" i="51"/>
  <c r="X52" i="52" s="1"/>
  <c r="AJ60" i="6"/>
  <c r="AK60" i="6" s="1"/>
  <c r="X27" i="51"/>
  <c r="X27" i="52" s="1"/>
  <c r="AC20" i="52"/>
  <c r="AH7" i="51"/>
  <c r="H151" i="52"/>
  <c r="G23" i="34" s="1"/>
  <c r="AG31" i="44"/>
  <c r="X61" i="49"/>
  <c r="X142" i="53"/>
  <c r="AC19" i="51"/>
  <c r="AC19" i="52" s="1"/>
  <c r="G282" i="34"/>
  <c r="G291" i="34" s="1"/>
  <c r="G296" i="34" s="1"/>
  <c r="Y90" i="53"/>
  <c r="AC30" i="51"/>
  <c r="AC30" i="52" s="1"/>
  <c r="AE52" i="51"/>
  <c r="AE52" i="52" s="1"/>
  <c r="Y33" i="51"/>
  <c r="Y33" i="52" s="1"/>
  <c r="Y44" i="52" s="1"/>
  <c r="AE20" i="52"/>
  <c r="AG7" i="51"/>
  <c r="AG7" i="52" s="1"/>
  <c r="AG17" i="52" s="1"/>
  <c r="G222" i="34"/>
  <c r="G231" i="34" s="1"/>
  <c r="G236" i="34" s="1"/>
  <c r="AE90" i="45"/>
  <c r="AE143" i="45" s="1"/>
  <c r="AI29" i="52"/>
  <c r="AC68" i="46"/>
  <c r="AC70" i="46" s="1"/>
  <c r="Z52" i="51"/>
  <c r="Z52" i="52" s="1"/>
  <c r="AG33" i="51"/>
  <c r="AG33" i="52" s="1"/>
  <c r="AG44" i="52" s="1"/>
  <c r="AE27" i="51"/>
  <c r="AE27" i="52" s="1"/>
  <c r="AI19" i="51"/>
  <c r="AI19" i="52" s="1"/>
  <c r="Y56" i="52"/>
  <c r="AF56" i="52"/>
  <c r="AG68" i="47"/>
  <c r="AF63" i="51"/>
  <c r="AF63" i="52" s="1"/>
  <c r="P25" i="44"/>
  <c r="Q25" i="44" s="1"/>
  <c r="AF90" i="53"/>
  <c r="AG90" i="53"/>
  <c r="AG143" i="53" s="1"/>
  <c r="AJ132" i="6"/>
  <c r="AJ132" i="51" s="1"/>
  <c r="AJ132" i="52" s="1"/>
  <c r="AA52" i="51"/>
  <c r="AA52" i="52" s="1"/>
  <c r="AF52" i="51"/>
  <c r="AG63" i="51"/>
  <c r="AG63" i="52" s="1"/>
  <c r="AD47" i="51"/>
  <c r="AD47" i="52" s="1"/>
  <c r="AD90" i="44"/>
  <c r="AD143" i="44" s="1"/>
  <c r="AA90" i="47"/>
  <c r="AA143" i="47" s="1"/>
  <c r="X19" i="51"/>
  <c r="X19" i="52" s="1"/>
  <c r="AB60" i="51"/>
  <c r="AB60" i="52" s="1"/>
  <c r="AF30" i="51"/>
  <c r="AF30" i="52" s="1"/>
  <c r="AA30" i="51"/>
  <c r="AA30" i="52" s="1"/>
  <c r="AH52" i="51"/>
  <c r="AH52" i="52" s="1"/>
  <c r="AH54" i="52" s="1"/>
  <c r="AI90" i="49"/>
  <c r="AI143" i="49" s="1"/>
  <c r="AA142" i="53"/>
  <c r="AF68" i="53"/>
  <c r="AF70" i="53" s="1"/>
  <c r="AI50" i="49"/>
  <c r="AG27" i="51"/>
  <c r="AG27" i="52" s="1"/>
  <c r="AG31" i="52" s="1"/>
  <c r="AH55" i="51"/>
  <c r="AB30" i="51"/>
  <c r="AB30" i="52" s="1"/>
  <c r="AA33" i="51"/>
  <c r="AA33" i="52" s="1"/>
  <c r="AA44" i="52" s="1"/>
  <c r="AI68" i="49"/>
  <c r="H44" i="52"/>
  <c r="G9" i="34" s="1"/>
  <c r="X142" i="47"/>
  <c r="Q128" i="53"/>
  <c r="P142" i="53"/>
  <c r="Q151" i="53"/>
  <c r="K293" i="34"/>
  <c r="X57" i="53"/>
  <c r="AJ55" i="53"/>
  <c r="AC68" i="53"/>
  <c r="AC70" i="53" s="1"/>
  <c r="AD61" i="49"/>
  <c r="AD68" i="49" s="1"/>
  <c r="AD70" i="49" s="1"/>
  <c r="AC29" i="52"/>
  <c r="AB90" i="45"/>
  <c r="AJ20" i="44"/>
  <c r="AK20" i="44" s="1"/>
  <c r="S33" i="53"/>
  <c r="R44" i="53"/>
  <c r="S44" i="53" s="1"/>
  <c r="AK75" i="53"/>
  <c r="AJ78" i="53"/>
  <c r="AA68" i="53"/>
  <c r="AA70" i="53" s="1"/>
  <c r="R90" i="53"/>
  <c r="S90" i="53" s="1"/>
  <c r="S78" i="53"/>
  <c r="AK81" i="53"/>
  <c r="AJ84" i="53"/>
  <c r="AK84" i="53" s="1"/>
  <c r="Q27" i="53"/>
  <c r="T27" i="53" s="1"/>
  <c r="P31" i="53"/>
  <c r="Q92" i="53"/>
  <c r="T92" i="53" s="1"/>
  <c r="P103" i="53"/>
  <c r="H68" i="52"/>
  <c r="G11" i="34" s="1"/>
  <c r="AE30" i="51"/>
  <c r="AE30" i="52" s="1"/>
  <c r="AH33" i="51"/>
  <c r="AH33" i="52" s="1"/>
  <c r="AH44" i="52" s="1"/>
  <c r="Y20" i="52"/>
  <c r="Z46" i="51"/>
  <c r="Y46" i="51"/>
  <c r="Y46" i="52" s="1"/>
  <c r="AA63" i="51"/>
  <c r="AA63" i="52" s="1"/>
  <c r="P103" i="47"/>
  <c r="Q103" i="47" s="1"/>
  <c r="Q59" i="53"/>
  <c r="T59" i="53" s="1"/>
  <c r="P61" i="53"/>
  <c r="Q61" i="53" s="1"/>
  <c r="AJ46" i="53"/>
  <c r="Z50" i="53"/>
  <c r="P77" i="52"/>
  <c r="Q77" i="52" s="1"/>
  <c r="R77" i="52"/>
  <c r="S77" i="52" s="1"/>
  <c r="S115" i="53"/>
  <c r="R118" i="53"/>
  <c r="S118" i="53" s="1"/>
  <c r="X90" i="53"/>
  <c r="AG68" i="53"/>
  <c r="AG70" i="53" s="1"/>
  <c r="O68" i="53"/>
  <c r="P118" i="53"/>
  <c r="Q115" i="53"/>
  <c r="AK139" i="53"/>
  <c r="AJ141" i="53"/>
  <c r="AK141" i="53" s="1"/>
  <c r="AJ115" i="53"/>
  <c r="AK113" i="53"/>
  <c r="X54" i="53"/>
  <c r="AJ52" i="53"/>
  <c r="AC33" i="51"/>
  <c r="AC44" i="51" s="1"/>
  <c r="AA55" i="51"/>
  <c r="AA55" i="52" s="1"/>
  <c r="AJ134" i="6"/>
  <c r="AJ134" i="51" s="1"/>
  <c r="AK134" i="51" s="1"/>
  <c r="Z30" i="51"/>
  <c r="Z30" i="52" s="1"/>
  <c r="Y52" i="51"/>
  <c r="Y52" i="52" s="1"/>
  <c r="Y54" i="52" s="1"/>
  <c r="AF27" i="51"/>
  <c r="AF27" i="52" s="1"/>
  <c r="Z90" i="45"/>
  <c r="P57" i="44"/>
  <c r="Q57" i="44" s="1"/>
  <c r="AC90" i="44"/>
  <c r="AC143" i="44" s="1"/>
  <c r="AA68" i="47"/>
  <c r="AE29" i="52"/>
  <c r="O68" i="45"/>
  <c r="I131" i="34" s="1"/>
  <c r="AJ86" i="45"/>
  <c r="AK86" i="45" s="1"/>
  <c r="X53" i="51"/>
  <c r="X53" i="52" s="1"/>
  <c r="AI90" i="48"/>
  <c r="AI143" i="48" s="1"/>
  <c r="R64" i="49"/>
  <c r="S64" i="49" s="1"/>
  <c r="AH68" i="48"/>
  <c r="AH70" i="48" s="1"/>
  <c r="Z90" i="49"/>
  <c r="Z143" i="49" s="1"/>
  <c r="R25" i="53"/>
  <c r="S25" i="53" s="1"/>
  <c r="S19" i="53"/>
  <c r="R61" i="53"/>
  <c r="S61" i="53" s="1"/>
  <c r="S59" i="53"/>
  <c r="AK65" i="53"/>
  <c r="AJ62" i="53"/>
  <c r="X64" i="53"/>
  <c r="AJ66" i="53"/>
  <c r="AK66" i="53" s="1"/>
  <c r="AB68" i="53"/>
  <c r="AB70" i="53" s="1"/>
  <c r="R67" i="53"/>
  <c r="S67" i="53" s="1"/>
  <c r="X31" i="53"/>
  <c r="AJ27" i="53"/>
  <c r="P90" i="53"/>
  <c r="Q78" i="53"/>
  <c r="AA27" i="51"/>
  <c r="AA27" i="52" s="1"/>
  <c r="AA31" i="52" s="1"/>
  <c r="Z19" i="51"/>
  <c r="Z19" i="52" s="1"/>
  <c r="Z25" i="52" s="1"/>
  <c r="X56" i="52"/>
  <c r="AE90" i="48"/>
  <c r="AE143" i="48" s="1"/>
  <c r="AC56" i="52"/>
  <c r="AE47" i="51"/>
  <c r="AE47" i="52" s="1"/>
  <c r="AE56" i="52"/>
  <c r="AC90" i="45"/>
  <c r="AC143" i="45" s="1"/>
  <c r="AC57" i="44"/>
  <c r="AC68" i="44" s="1"/>
  <c r="AC70" i="44" s="1"/>
  <c r="AA90" i="46"/>
  <c r="AA143" i="46" s="1"/>
  <c r="AH68" i="53"/>
  <c r="AH70" i="53" s="1"/>
  <c r="R50" i="53"/>
  <c r="S50" i="53" s="1"/>
  <c r="S46" i="53"/>
  <c r="S62" i="53"/>
  <c r="R64" i="53"/>
  <c r="S64" i="53" s="1"/>
  <c r="AJ33" i="53"/>
  <c r="P17" i="53"/>
  <c r="Q7" i="53"/>
  <c r="T7" i="53" s="1"/>
  <c r="S7" i="53"/>
  <c r="R17" i="53"/>
  <c r="R31" i="53"/>
  <c r="S31" i="53" s="1"/>
  <c r="S27" i="53"/>
  <c r="Y68" i="53"/>
  <c r="Y70" i="53" s="1"/>
  <c r="S92" i="53"/>
  <c r="R103" i="53"/>
  <c r="S103" i="53" s="1"/>
  <c r="AI68" i="53"/>
  <c r="AI70" i="53" s="1"/>
  <c r="AB7" i="51"/>
  <c r="AB7" i="52" s="1"/>
  <c r="AB17" i="52" s="1"/>
  <c r="X90" i="47"/>
  <c r="AA47" i="51"/>
  <c r="AA47" i="52" s="1"/>
  <c r="X142" i="49"/>
  <c r="Y90" i="49"/>
  <c r="Y143" i="49" s="1"/>
  <c r="AD68" i="45"/>
  <c r="AD70" i="45" s="1"/>
  <c r="Z68" i="45"/>
  <c r="Z70" i="45" s="1"/>
  <c r="AA90" i="45"/>
  <c r="AA143" i="45" s="1"/>
  <c r="P25" i="53"/>
  <c r="Q19" i="53"/>
  <c r="T19" i="53" s="1"/>
  <c r="AJ59" i="53"/>
  <c r="X61" i="53"/>
  <c r="H70" i="53"/>
  <c r="H144" i="53" s="1"/>
  <c r="H160" i="53" s="1"/>
  <c r="H166" i="53" s="1"/>
  <c r="G300" i="34" s="1"/>
  <c r="P64" i="53"/>
  <c r="Q64" i="53" s="1"/>
  <c r="Q62" i="53"/>
  <c r="T62" i="53" s="1"/>
  <c r="Q33" i="53"/>
  <c r="P44" i="53"/>
  <c r="K279" i="34" s="1"/>
  <c r="R142" i="53"/>
  <c r="S128" i="53"/>
  <c r="AE68" i="53"/>
  <c r="AE70" i="53" s="1"/>
  <c r="S55" i="53"/>
  <c r="R57" i="53"/>
  <c r="S57" i="53" s="1"/>
  <c r="AD90" i="53"/>
  <c r="Y142" i="53"/>
  <c r="Y143" i="53" s="1"/>
  <c r="Q159" i="53"/>
  <c r="K294" i="34"/>
  <c r="M294" i="34" s="1"/>
  <c r="R54" i="53"/>
  <c r="S52" i="53"/>
  <c r="Z44" i="53"/>
  <c r="AJ92" i="53"/>
  <c r="Q46" i="53"/>
  <c r="T46" i="53" s="1"/>
  <c r="P50" i="53"/>
  <c r="AB46" i="51"/>
  <c r="AB46" i="52" s="1"/>
  <c r="AD7" i="51"/>
  <c r="AD7" i="52" s="1"/>
  <c r="AD17" i="52" s="1"/>
  <c r="AH20" i="52"/>
  <c r="Y19" i="51"/>
  <c r="Y19" i="52" s="1"/>
  <c r="Y25" i="52" s="1"/>
  <c r="AH90" i="48"/>
  <c r="AH143" i="48" s="1"/>
  <c r="Y90" i="44"/>
  <c r="Z68" i="49"/>
  <c r="Z70" i="49" s="1"/>
  <c r="G102" i="34"/>
  <c r="G111" i="34" s="1"/>
  <c r="G116" i="34" s="1"/>
  <c r="AJ19" i="53"/>
  <c r="X25" i="53"/>
  <c r="AC90" i="53"/>
  <c r="AC143" i="53" s="1"/>
  <c r="AJ77" i="44"/>
  <c r="AK77" i="44" s="1"/>
  <c r="AA90" i="53"/>
  <c r="Z90" i="53"/>
  <c r="P57" i="53"/>
  <c r="Q57" i="53" s="1"/>
  <c r="Q55" i="53"/>
  <c r="T55" i="53" s="1"/>
  <c r="Z68" i="53"/>
  <c r="AJ128" i="53"/>
  <c r="AK126" i="53"/>
  <c r="AJ7" i="53"/>
  <c r="Q52" i="53"/>
  <c r="T52" i="53" s="1"/>
  <c r="P54" i="53"/>
  <c r="G171" i="34"/>
  <c r="G176" i="34" s="1"/>
  <c r="H144" i="49"/>
  <c r="H160" i="49" s="1"/>
  <c r="H166" i="49" s="1"/>
  <c r="G270" i="34" s="1"/>
  <c r="AG90" i="44"/>
  <c r="AG143" i="44" s="1"/>
  <c r="AF143" i="46"/>
  <c r="I259" i="34"/>
  <c r="AF90" i="45"/>
  <c r="AF143" i="45" s="1"/>
  <c r="AI90" i="45"/>
  <c r="AI143" i="45" s="1"/>
  <c r="AG90" i="48"/>
  <c r="AG143" i="48" s="1"/>
  <c r="Z90" i="46"/>
  <c r="Z143" i="46" s="1"/>
  <c r="AC90" i="49"/>
  <c r="AC143" i="49" s="1"/>
  <c r="AC68" i="45"/>
  <c r="AC70" i="45" s="1"/>
  <c r="AF68" i="49"/>
  <c r="AH64" i="6"/>
  <c r="AH62" i="51"/>
  <c r="AH50" i="6"/>
  <c r="AH46" i="51"/>
  <c r="Q31" i="44"/>
  <c r="K98" i="34"/>
  <c r="S65" i="44"/>
  <c r="R67" i="44"/>
  <c r="S67" i="44" s="1"/>
  <c r="O30" i="52"/>
  <c r="R30" i="51"/>
  <c r="S30" i="51" s="1"/>
  <c r="P30" i="51"/>
  <c r="Q30" i="51" s="1"/>
  <c r="P57" i="47"/>
  <c r="Q57" i="47" s="1"/>
  <c r="Q55" i="47"/>
  <c r="T55" i="47" s="1"/>
  <c r="Q62" i="45"/>
  <c r="T62" i="45" s="1"/>
  <c r="P64" i="45"/>
  <c r="Q64" i="45" s="1"/>
  <c r="AK53" i="6"/>
  <c r="AA62" i="51"/>
  <c r="AG61" i="6"/>
  <c r="AG59" i="51"/>
  <c r="AC61" i="6"/>
  <c r="AC59" i="51"/>
  <c r="AB52" i="51"/>
  <c r="Z27" i="51"/>
  <c r="AB57" i="6"/>
  <c r="AB55" i="51"/>
  <c r="AC7" i="52"/>
  <c r="AC17" i="52" s="1"/>
  <c r="AC17" i="51"/>
  <c r="AH67" i="6"/>
  <c r="AH65" i="51"/>
  <c r="AA19" i="51"/>
  <c r="AF19" i="51"/>
  <c r="AI50" i="6"/>
  <c r="AI46" i="51"/>
  <c r="AJ149" i="6"/>
  <c r="AJ48" i="6"/>
  <c r="Z48" i="51"/>
  <c r="Z48" i="52" s="1"/>
  <c r="P118" i="46"/>
  <c r="Q115" i="46"/>
  <c r="P118" i="48"/>
  <c r="Q115" i="48"/>
  <c r="AK55" i="44"/>
  <c r="AJ56" i="44"/>
  <c r="AK56" i="44" s="1"/>
  <c r="AK75" i="44"/>
  <c r="R64" i="47"/>
  <c r="S64" i="47" s="1"/>
  <c r="S62" i="47"/>
  <c r="X64" i="47"/>
  <c r="AJ62" i="47"/>
  <c r="AG68" i="44"/>
  <c r="Y68" i="44"/>
  <c r="Y70" i="44" s="1"/>
  <c r="AD143" i="46"/>
  <c r="O68" i="47"/>
  <c r="P54" i="47"/>
  <c r="Q52" i="47"/>
  <c r="T52" i="47" s="1"/>
  <c r="Q151" i="45"/>
  <c r="K143" i="34"/>
  <c r="M143" i="34" s="1"/>
  <c r="O28" i="52"/>
  <c r="P28" i="51"/>
  <c r="Q28" i="51" s="1"/>
  <c r="R28" i="51"/>
  <c r="S28" i="51" s="1"/>
  <c r="Z53" i="51"/>
  <c r="Z53" i="52" s="1"/>
  <c r="O10" i="52"/>
  <c r="R10" i="51"/>
  <c r="S10" i="51" s="1"/>
  <c r="P10" i="51"/>
  <c r="Q10" i="51" s="1"/>
  <c r="AJ128" i="46"/>
  <c r="AK126" i="46"/>
  <c r="Q151" i="44"/>
  <c r="K113" i="34"/>
  <c r="AJ46" i="44"/>
  <c r="X50" i="44"/>
  <c r="R57" i="45"/>
  <c r="S57" i="45" s="1"/>
  <c r="S55" i="45"/>
  <c r="AJ46" i="47"/>
  <c r="Z50" i="47"/>
  <c r="AF143" i="48"/>
  <c r="AK75" i="45"/>
  <c r="AJ78" i="45"/>
  <c r="AB143" i="45"/>
  <c r="AJ84" i="44"/>
  <c r="AK84" i="44" s="1"/>
  <c r="AK81" i="44"/>
  <c r="AJ55" i="47"/>
  <c r="X57" i="47"/>
  <c r="H70" i="44"/>
  <c r="H144" i="44" s="1"/>
  <c r="H160" i="44" s="1"/>
  <c r="H166" i="44" s="1"/>
  <c r="G120" i="34" s="1"/>
  <c r="O24" i="52"/>
  <c r="R24" i="51"/>
  <c r="S24" i="51" s="1"/>
  <c r="P24" i="51"/>
  <c r="Q24" i="51" s="1"/>
  <c r="R90" i="44"/>
  <c r="S90" i="44" s="1"/>
  <c r="R31" i="47"/>
  <c r="S31" i="47" s="1"/>
  <c r="S27" i="47"/>
  <c r="Q115" i="47"/>
  <c r="P118" i="47"/>
  <c r="R67" i="46"/>
  <c r="S67" i="46" s="1"/>
  <c r="S65" i="46"/>
  <c r="X17" i="47"/>
  <c r="AJ7" i="47"/>
  <c r="AK113" i="45"/>
  <c r="AJ115" i="45"/>
  <c r="Z143" i="45"/>
  <c r="AH143" i="47"/>
  <c r="X149" i="52"/>
  <c r="X151" i="52" s="1"/>
  <c r="X151" i="51"/>
  <c r="AJ92" i="45"/>
  <c r="X90" i="48"/>
  <c r="R64" i="46"/>
  <c r="S64" i="46" s="1"/>
  <c r="S62" i="46"/>
  <c r="Y68" i="48"/>
  <c r="Y70" i="48" s="1"/>
  <c r="AB68" i="48"/>
  <c r="R142" i="45"/>
  <c r="S128" i="45"/>
  <c r="X61" i="44"/>
  <c r="AJ59" i="44"/>
  <c r="AF68" i="45"/>
  <c r="AE68" i="45"/>
  <c r="Q159" i="49"/>
  <c r="K264" i="34"/>
  <c r="X67" i="48"/>
  <c r="AJ65" i="48"/>
  <c r="S27" i="49"/>
  <c r="R31" i="49"/>
  <c r="S31" i="49" s="1"/>
  <c r="S59" i="48"/>
  <c r="R61" i="48"/>
  <c r="S61" i="48" s="1"/>
  <c r="AK126" i="44"/>
  <c r="AJ128" i="44"/>
  <c r="P17" i="48"/>
  <c r="Q7" i="48"/>
  <c r="T7" i="48" s="1"/>
  <c r="AJ65" i="45"/>
  <c r="X67" i="45"/>
  <c r="R118" i="46"/>
  <c r="S118" i="46" s="1"/>
  <c r="S115" i="46"/>
  <c r="S19" i="46"/>
  <c r="R25" i="46"/>
  <c r="S25" i="46" s="1"/>
  <c r="X25" i="44"/>
  <c r="Q151" i="47"/>
  <c r="K173" i="34"/>
  <c r="M173" i="34" s="1"/>
  <c r="AJ78" i="49"/>
  <c r="AK75" i="49"/>
  <c r="P17" i="46"/>
  <c r="Q7" i="46"/>
  <c r="T7" i="46" s="1"/>
  <c r="P17" i="49"/>
  <c r="Q7" i="49"/>
  <c r="T7" i="49" s="1"/>
  <c r="AF29" i="52"/>
  <c r="R57" i="6"/>
  <c r="S57" i="6" s="1"/>
  <c r="S55" i="6"/>
  <c r="O143" i="49"/>
  <c r="R25" i="6"/>
  <c r="S25" i="6" s="1"/>
  <c r="S19" i="6"/>
  <c r="X61" i="47"/>
  <c r="AJ59" i="47"/>
  <c r="O49" i="52"/>
  <c r="R49" i="51"/>
  <c r="S49" i="51" s="1"/>
  <c r="P49" i="51"/>
  <c r="Q49" i="51" s="1"/>
  <c r="X142" i="48"/>
  <c r="Q151" i="46"/>
  <c r="K203" i="34"/>
  <c r="P64" i="48"/>
  <c r="Q64" i="48" s="1"/>
  <c r="Q62" i="48"/>
  <c r="T62" i="48" s="1"/>
  <c r="X57" i="46"/>
  <c r="AJ55" i="46"/>
  <c r="Q128" i="46"/>
  <c r="P142" i="46"/>
  <c r="AJ46" i="45"/>
  <c r="X50" i="45"/>
  <c r="X103" i="49"/>
  <c r="AJ92" i="49"/>
  <c r="Q151" i="49"/>
  <c r="K263" i="34"/>
  <c r="M263" i="34" s="1"/>
  <c r="AC149" i="52"/>
  <c r="AC151" i="52" s="1"/>
  <c r="AC151" i="51"/>
  <c r="Y64" i="6"/>
  <c r="Y62" i="51"/>
  <c r="AI64" i="6"/>
  <c r="AI62" i="51"/>
  <c r="X61" i="6"/>
  <c r="X59" i="51"/>
  <c r="AC52" i="51"/>
  <c r="AG52" i="51"/>
  <c r="AD33" i="51"/>
  <c r="AB27" i="51"/>
  <c r="AC57" i="6"/>
  <c r="AC55" i="51"/>
  <c r="AF7" i="51"/>
  <c r="AG67" i="6"/>
  <c r="AG65" i="51"/>
  <c r="AA67" i="6"/>
  <c r="AA65" i="51"/>
  <c r="AB19" i="51"/>
  <c r="Y25" i="51"/>
  <c r="AD50" i="6"/>
  <c r="AD46" i="51"/>
  <c r="AG56" i="52"/>
  <c r="S59" i="46"/>
  <c r="R61" i="46"/>
  <c r="S61" i="46" s="1"/>
  <c r="O56" i="52"/>
  <c r="P56" i="51"/>
  <c r="Q56" i="51" s="1"/>
  <c r="R56" i="51"/>
  <c r="S56" i="51" s="1"/>
  <c r="R44" i="6"/>
  <c r="S44" i="6" s="1"/>
  <c r="S33" i="6"/>
  <c r="P57" i="46"/>
  <c r="Q57" i="46" s="1"/>
  <c r="Q55" i="46"/>
  <c r="T55" i="46" s="1"/>
  <c r="AE143" i="47"/>
  <c r="AE68" i="44"/>
  <c r="AE70" i="44" s="1"/>
  <c r="Q52" i="44"/>
  <c r="T52" i="44" s="1"/>
  <c r="P54" i="44"/>
  <c r="S92" i="48"/>
  <c r="R103" i="48"/>
  <c r="S103" i="48" s="1"/>
  <c r="AH68" i="45"/>
  <c r="AH70" i="45" s="1"/>
  <c r="AE68" i="47"/>
  <c r="AE70" i="47" s="1"/>
  <c r="AC68" i="47"/>
  <c r="AC70" i="47" s="1"/>
  <c r="R50" i="49"/>
  <c r="S50" i="49" s="1"/>
  <c r="X17" i="44"/>
  <c r="AJ7" i="44"/>
  <c r="Q128" i="48"/>
  <c r="P142" i="48"/>
  <c r="R17" i="6"/>
  <c r="S7" i="6"/>
  <c r="AJ47" i="49"/>
  <c r="AK47" i="49" s="1"/>
  <c r="AK81" i="49"/>
  <c r="AJ84" i="49"/>
  <c r="AK84" i="49" s="1"/>
  <c r="X25" i="49"/>
  <c r="AJ19" i="49"/>
  <c r="P118" i="45"/>
  <c r="Q115" i="45"/>
  <c r="P50" i="44"/>
  <c r="Q46" i="44"/>
  <c r="T46" i="44" s="1"/>
  <c r="AE90" i="44"/>
  <c r="AE143" i="44" s="1"/>
  <c r="AG143" i="46"/>
  <c r="Y90" i="48"/>
  <c r="Y143" i="48" s="1"/>
  <c r="X90" i="45"/>
  <c r="AJ59" i="45"/>
  <c r="X61" i="45"/>
  <c r="R54" i="6"/>
  <c r="S53" i="6"/>
  <c r="P50" i="46"/>
  <c r="Q46" i="46"/>
  <c r="T46" i="46" s="1"/>
  <c r="S46" i="46"/>
  <c r="R50" i="46"/>
  <c r="S50" i="46" s="1"/>
  <c r="O143" i="44"/>
  <c r="D17" i="15" s="1"/>
  <c r="I108" i="34"/>
  <c r="I109" i="34" s="1"/>
  <c r="S78" i="45"/>
  <c r="R90" i="45"/>
  <c r="S90" i="45" s="1"/>
  <c r="AJ27" i="45"/>
  <c r="X31" i="45"/>
  <c r="G48" i="34"/>
  <c r="G49" i="34" s="1"/>
  <c r="H143" i="51"/>
  <c r="AB64" i="49"/>
  <c r="AB68" i="49" s="1"/>
  <c r="AB70" i="49" s="1"/>
  <c r="R48" i="51"/>
  <c r="S48" i="51" s="1"/>
  <c r="O48" i="52"/>
  <c r="P48" i="51"/>
  <c r="Q48" i="51" s="1"/>
  <c r="O16" i="52"/>
  <c r="P16" i="51"/>
  <c r="Q16" i="51" s="1"/>
  <c r="R16" i="51"/>
  <c r="S16" i="51" s="1"/>
  <c r="AB143" i="44"/>
  <c r="AK75" i="48"/>
  <c r="AJ78" i="48"/>
  <c r="H70" i="47"/>
  <c r="H144" i="47" s="1"/>
  <c r="H160" i="47" s="1"/>
  <c r="H166" i="47" s="1"/>
  <c r="G180" i="34" s="1"/>
  <c r="AC68" i="48"/>
  <c r="AC70" i="48" s="1"/>
  <c r="AD68" i="46"/>
  <c r="AD70" i="46" s="1"/>
  <c r="Q52" i="46"/>
  <c r="T52" i="46" s="1"/>
  <c r="P54" i="46"/>
  <c r="S65" i="47"/>
  <c r="R67" i="47"/>
  <c r="S67" i="47" s="1"/>
  <c r="AC50" i="49"/>
  <c r="AG68" i="45"/>
  <c r="AG70" i="45" s="1"/>
  <c r="P44" i="47"/>
  <c r="K159" i="34" s="1"/>
  <c r="Q33" i="47"/>
  <c r="AH68" i="49"/>
  <c r="AH70" i="49" s="1"/>
  <c r="AI90" i="44"/>
  <c r="AI143" i="44" s="1"/>
  <c r="AJ27" i="49"/>
  <c r="X31" i="49"/>
  <c r="P31" i="49"/>
  <c r="Q27" i="49"/>
  <c r="T27" i="49" s="1"/>
  <c r="X61" i="48"/>
  <c r="AJ59" i="48"/>
  <c r="AJ33" i="48"/>
  <c r="X44" i="48"/>
  <c r="R67" i="49"/>
  <c r="S67" i="49" s="1"/>
  <c r="S65" i="49"/>
  <c r="AK19" i="44"/>
  <c r="AJ25" i="44"/>
  <c r="AK25" i="44" s="1"/>
  <c r="X90" i="49"/>
  <c r="Q128" i="47"/>
  <c r="P142" i="47"/>
  <c r="AB56" i="52"/>
  <c r="O55" i="52"/>
  <c r="O57" i="51"/>
  <c r="R55" i="51"/>
  <c r="P55" i="51"/>
  <c r="O42" i="52"/>
  <c r="R42" i="51"/>
  <c r="S42" i="51" s="1"/>
  <c r="P42" i="51"/>
  <c r="Q42" i="51" s="1"/>
  <c r="Y50" i="49"/>
  <c r="O19" i="52"/>
  <c r="R19" i="51"/>
  <c r="O25" i="51"/>
  <c r="I37" i="34" s="1"/>
  <c r="P19" i="51"/>
  <c r="O58" i="52"/>
  <c r="P58" i="51"/>
  <c r="Q58" i="51" s="1"/>
  <c r="R58" i="51"/>
  <c r="S58" i="51" s="1"/>
  <c r="R57" i="49"/>
  <c r="S57" i="49" s="1"/>
  <c r="S55" i="49"/>
  <c r="AD53" i="51"/>
  <c r="AD53" i="52" s="1"/>
  <c r="P31" i="46"/>
  <c r="AF50" i="49"/>
  <c r="R35" i="51"/>
  <c r="S35" i="51" s="1"/>
  <c r="O35" i="52"/>
  <c r="P35" i="51"/>
  <c r="Q35" i="51" s="1"/>
  <c r="AF61" i="6"/>
  <c r="AF59" i="51"/>
  <c r="Z67" i="6"/>
  <c r="Z65" i="51"/>
  <c r="P90" i="49"/>
  <c r="Q78" i="49"/>
  <c r="AK126" i="48"/>
  <c r="AJ128" i="48"/>
  <c r="AF67" i="6"/>
  <c r="AF65" i="51"/>
  <c r="AI67" i="6"/>
  <c r="AI65" i="51"/>
  <c r="AE50" i="6"/>
  <c r="AE46" i="51"/>
  <c r="AA149" i="52"/>
  <c r="AA151" i="52" s="1"/>
  <c r="AA151" i="51"/>
  <c r="AJ23" i="6"/>
  <c r="X23" i="51"/>
  <c r="X23" i="52" s="1"/>
  <c r="AJ29" i="6"/>
  <c r="Y29" i="51"/>
  <c r="Y29" i="52" s="1"/>
  <c r="Q132" i="6"/>
  <c r="T132" i="6" s="1"/>
  <c r="Q159" i="44"/>
  <c r="K114" i="34"/>
  <c r="M114" i="34" s="1"/>
  <c r="X61" i="46"/>
  <c r="AJ59" i="46"/>
  <c r="AJ62" i="44"/>
  <c r="X64" i="44"/>
  <c r="AK81" i="48"/>
  <c r="AJ84" i="48"/>
  <c r="AK84" i="48" s="1"/>
  <c r="G6" i="34"/>
  <c r="S128" i="46"/>
  <c r="R142" i="46"/>
  <c r="AE61" i="49"/>
  <c r="AE68" i="49" s="1"/>
  <c r="AE70" i="49" s="1"/>
  <c r="AI56" i="52"/>
  <c r="O33" i="52"/>
  <c r="O44" i="51"/>
  <c r="I39" i="34" s="1"/>
  <c r="P33" i="51"/>
  <c r="R33" i="51"/>
  <c r="Q78" i="47"/>
  <c r="P90" i="47"/>
  <c r="AA68" i="46"/>
  <c r="AA70" i="46" s="1"/>
  <c r="Q159" i="47"/>
  <c r="K174" i="34"/>
  <c r="M174" i="34" s="1"/>
  <c r="X54" i="44"/>
  <c r="AJ52" i="44"/>
  <c r="AB68" i="44"/>
  <c r="AB70" i="44" s="1"/>
  <c r="Q92" i="48"/>
  <c r="T92" i="48" s="1"/>
  <c r="P103" i="48"/>
  <c r="AJ92" i="48"/>
  <c r="X103" i="48"/>
  <c r="AF68" i="47"/>
  <c r="AF70" i="47" s="1"/>
  <c r="AA70" i="47"/>
  <c r="Q33" i="49"/>
  <c r="P44" i="49"/>
  <c r="K249" i="34" s="1"/>
  <c r="S78" i="49"/>
  <c r="R90" i="49"/>
  <c r="S90" i="49" s="1"/>
  <c r="AJ92" i="44"/>
  <c r="Y103" i="44"/>
  <c r="O7" i="52"/>
  <c r="O17" i="51"/>
  <c r="P7" i="51"/>
  <c r="R7" i="51"/>
  <c r="Q115" i="44"/>
  <c r="P118" i="44"/>
  <c r="P57" i="45"/>
  <c r="Q57" i="45" s="1"/>
  <c r="Q55" i="45"/>
  <c r="T55" i="45" s="1"/>
  <c r="R151" i="6"/>
  <c r="S151" i="6" s="1"/>
  <c r="S149" i="6"/>
  <c r="AD56" i="52"/>
  <c r="O143" i="47"/>
  <c r="I168" i="34"/>
  <c r="I169" i="34" s="1"/>
  <c r="Q27" i="48"/>
  <c r="T27" i="48" s="1"/>
  <c r="P31" i="48"/>
  <c r="O53" i="52"/>
  <c r="P53" i="51"/>
  <c r="Q53" i="51" s="1"/>
  <c r="R53" i="51"/>
  <c r="S53" i="51" s="1"/>
  <c r="Z47" i="51"/>
  <c r="Z47" i="52" s="1"/>
  <c r="O37" i="52"/>
  <c r="P37" i="51"/>
  <c r="Q37" i="51" s="1"/>
  <c r="R37" i="51"/>
  <c r="S37" i="51" s="1"/>
  <c r="R90" i="47"/>
  <c r="S90" i="47" s="1"/>
  <c r="S78" i="47"/>
  <c r="Q27" i="45"/>
  <c r="T27" i="45" s="1"/>
  <c r="P31" i="45"/>
  <c r="AJ27" i="47"/>
  <c r="X31" i="47"/>
  <c r="Q27" i="47"/>
  <c r="T27" i="47" s="1"/>
  <c r="P31" i="47"/>
  <c r="AJ141" i="45"/>
  <c r="AK141" i="45" s="1"/>
  <c r="AK139" i="45"/>
  <c r="S19" i="48"/>
  <c r="R25" i="48"/>
  <c r="S25" i="48" s="1"/>
  <c r="S33" i="45"/>
  <c r="R44" i="45"/>
  <c r="S44" i="45" s="1"/>
  <c r="AF60" i="51"/>
  <c r="AF60" i="52" s="1"/>
  <c r="AD68" i="48"/>
  <c r="AD70" i="48" s="1"/>
  <c r="AH68" i="46"/>
  <c r="AH70" i="46" s="1"/>
  <c r="S52" i="46"/>
  <c r="R54" i="46"/>
  <c r="P67" i="47"/>
  <c r="Q67" i="47" s="1"/>
  <c r="Q65" i="47"/>
  <c r="T65" i="47" s="1"/>
  <c r="Y68" i="45"/>
  <c r="Y70" i="45" s="1"/>
  <c r="Q164" i="51"/>
  <c r="K58" i="34"/>
  <c r="M58" i="34" s="1"/>
  <c r="AB68" i="45"/>
  <c r="AB70" i="45" s="1"/>
  <c r="AJ53" i="45"/>
  <c r="AK53" i="45" s="1"/>
  <c r="AK139" i="47"/>
  <c r="AJ141" i="47"/>
  <c r="AK141" i="47" s="1"/>
  <c r="P25" i="45"/>
  <c r="Q19" i="45"/>
  <c r="T19" i="45" s="1"/>
  <c r="AE68" i="48"/>
  <c r="AE70" i="48" s="1"/>
  <c r="O66" i="52"/>
  <c r="R66" i="51"/>
  <c r="S66" i="51" s="1"/>
  <c r="P66" i="51"/>
  <c r="Q66" i="51" s="1"/>
  <c r="AA53" i="51"/>
  <c r="AA53" i="52" s="1"/>
  <c r="R67" i="6"/>
  <c r="S67" i="6" s="1"/>
  <c r="S65" i="6"/>
  <c r="S59" i="47"/>
  <c r="R61" i="47"/>
  <c r="S61" i="47" s="1"/>
  <c r="S7" i="45"/>
  <c r="R17" i="45"/>
  <c r="AK62" i="49"/>
  <c r="AJ19" i="47"/>
  <c r="X25" i="47"/>
  <c r="Q19" i="47"/>
  <c r="T19" i="47" s="1"/>
  <c r="P25" i="47"/>
  <c r="R31" i="46"/>
  <c r="S31" i="46" s="1"/>
  <c r="AK66" i="6"/>
  <c r="AJ66" i="51"/>
  <c r="AB61" i="6"/>
  <c r="AB59" i="51"/>
  <c r="AJ84" i="45"/>
  <c r="AK84" i="45" s="1"/>
  <c r="AK81" i="45"/>
  <c r="S115" i="45"/>
  <c r="R118" i="45"/>
  <c r="S118" i="45" s="1"/>
  <c r="Q78" i="45"/>
  <c r="P90" i="45"/>
  <c r="S65" i="48"/>
  <c r="R67" i="48"/>
  <c r="S67" i="48" s="1"/>
  <c r="P25" i="46"/>
  <c r="Q19" i="46"/>
  <c r="T19" i="46" s="1"/>
  <c r="AJ49" i="6"/>
  <c r="AE64" i="6"/>
  <c r="AE62" i="51"/>
  <c r="AC64" i="6"/>
  <c r="AC62" i="51"/>
  <c r="Z61" i="6"/>
  <c r="Z59" i="51"/>
  <c r="AI52" i="51"/>
  <c r="Z33" i="51"/>
  <c r="X33" i="51"/>
  <c r="AH27" i="51"/>
  <c r="AE57" i="6"/>
  <c r="AE55" i="51"/>
  <c r="Z7" i="51"/>
  <c r="AD67" i="6"/>
  <c r="AD65" i="51"/>
  <c r="AB67" i="6"/>
  <c r="AB65" i="51"/>
  <c r="AH19" i="52"/>
  <c r="AC50" i="6"/>
  <c r="AC46" i="51"/>
  <c r="X50" i="6"/>
  <c r="X46" i="51"/>
  <c r="AI63" i="51"/>
  <c r="AI63" i="52" s="1"/>
  <c r="AJ63" i="6"/>
  <c r="X63" i="51"/>
  <c r="X63" i="52" s="1"/>
  <c r="AK75" i="47"/>
  <c r="AJ78" i="47"/>
  <c r="Q59" i="46"/>
  <c r="T59" i="46" s="1"/>
  <c r="P61" i="46"/>
  <c r="Q61" i="46" s="1"/>
  <c r="P64" i="44"/>
  <c r="Q64" i="44" s="1"/>
  <c r="Q62" i="44"/>
  <c r="T62" i="44" s="1"/>
  <c r="Z149" i="52"/>
  <c r="Z151" i="52" s="1"/>
  <c r="Z151" i="51"/>
  <c r="AE68" i="46"/>
  <c r="AE70" i="46" s="1"/>
  <c r="Q62" i="47"/>
  <c r="T62" i="47" s="1"/>
  <c r="P64" i="47"/>
  <c r="Q64" i="47" s="1"/>
  <c r="AF68" i="44"/>
  <c r="AF70" i="44" s="1"/>
  <c r="AA68" i="44"/>
  <c r="AA70" i="44" s="1"/>
  <c r="X103" i="46"/>
  <c r="AJ92" i="46"/>
  <c r="Q65" i="44"/>
  <c r="T65" i="44" s="1"/>
  <c r="P67" i="44"/>
  <c r="Q67" i="44" s="1"/>
  <c r="Q46" i="45"/>
  <c r="T46" i="45" s="1"/>
  <c r="P50" i="45"/>
  <c r="Z68" i="47"/>
  <c r="AD68" i="47"/>
  <c r="AD70" i="47" s="1"/>
  <c r="AK27" i="46"/>
  <c r="O132" i="52"/>
  <c r="R132" i="51"/>
  <c r="S132" i="51" s="1"/>
  <c r="P132" i="51"/>
  <c r="Q132" i="51" s="1"/>
  <c r="S27" i="6"/>
  <c r="R31" i="6"/>
  <c r="S31" i="6" s="1"/>
  <c r="Q78" i="44"/>
  <c r="P90" i="44"/>
  <c r="R25" i="49"/>
  <c r="S25" i="49" s="1"/>
  <c r="S19" i="49"/>
  <c r="P118" i="49"/>
  <c r="Q115" i="49"/>
  <c r="R44" i="44"/>
  <c r="S44" i="44" s="1"/>
  <c r="S33" i="44"/>
  <c r="X57" i="45"/>
  <c r="AJ55" i="45"/>
  <c r="P50" i="47"/>
  <c r="Q46" i="47"/>
  <c r="T46" i="47" s="1"/>
  <c r="O149" i="52"/>
  <c r="P149" i="51"/>
  <c r="R149" i="51"/>
  <c r="O151" i="51"/>
  <c r="C21" i="15" s="1"/>
  <c r="Q159" i="45"/>
  <c r="K144" i="34"/>
  <c r="M144" i="34" s="1"/>
  <c r="Q159" i="48"/>
  <c r="K234" i="34"/>
  <c r="M234" i="34" s="1"/>
  <c r="Q65" i="46"/>
  <c r="T65" i="46" s="1"/>
  <c r="P67" i="46"/>
  <c r="Q67" i="46" s="1"/>
  <c r="Q7" i="47"/>
  <c r="T7" i="47" s="1"/>
  <c r="P17" i="47"/>
  <c r="Q159" i="46"/>
  <c r="K204" i="34"/>
  <c r="AK113" i="46"/>
  <c r="AJ115" i="46"/>
  <c r="AJ19" i="48"/>
  <c r="AG68" i="49"/>
  <c r="AG70" i="49" s="1"/>
  <c r="Q92" i="45"/>
  <c r="T92" i="45" s="1"/>
  <c r="P103" i="45"/>
  <c r="AJ141" i="49"/>
  <c r="AK141" i="49" s="1"/>
  <c r="AK139" i="49"/>
  <c r="X54" i="48"/>
  <c r="AJ52" i="48"/>
  <c r="AK52" i="45"/>
  <c r="G28" i="34"/>
  <c r="P164" i="52"/>
  <c r="X142" i="46"/>
  <c r="P67" i="48"/>
  <c r="Q67" i="48" s="1"/>
  <c r="Q65" i="48"/>
  <c r="T65" i="48" s="1"/>
  <c r="S46" i="48"/>
  <c r="R50" i="48"/>
  <c r="S50" i="48" s="1"/>
  <c r="O68" i="48"/>
  <c r="I221" i="34" s="1"/>
  <c r="AB90" i="48"/>
  <c r="AB143" i="48" s="1"/>
  <c r="AJ7" i="48"/>
  <c r="X17" i="48"/>
  <c r="I216" i="34"/>
  <c r="R17" i="46"/>
  <c r="S7" i="46"/>
  <c r="I246" i="34"/>
  <c r="AF53" i="51"/>
  <c r="AF53" i="52" s="1"/>
  <c r="O65" i="52"/>
  <c r="P65" i="51"/>
  <c r="R65" i="51"/>
  <c r="O67" i="51"/>
  <c r="O34" i="52"/>
  <c r="P34" i="51"/>
  <c r="Q34" i="51" s="1"/>
  <c r="R34" i="51"/>
  <c r="S34" i="51" s="1"/>
  <c r="O40" i="52"/>
  <c r="R40" i="51"/>
  <c r="S40" i="51" s="1"/>
  <c r="P40" i="51"/>
  <c r="Q40" i="51" s="1"/>
  <c r="AB53" i="51"/>
  <c r="AB53" i="52" s="1"/>
  <c r="AA68" i="49"/>
  <c r="AA70" i="49" s="1"/>
  <c r="S128" i="48"/>
  <c r="R142" i="48"/>
  <c r="AJ55" i="49"/>
  <c r="X57" i="49"/>
  <c r="AJ94" i="47"/>
  <c r="AK94" i="47" s="1"/>
  <c r="AJ141" i="44"/>
  <c r="AK141" i="44" s="1"/>
  <c r="AK139" i="44"/>
  <c r="O15" i="52"/>
  <c r="P15" i="51"/>
  <c r="Q15" i="51" s="1"/>
  <c r="R15" i="51"/>
  <c r="S15" i="51" s="1"/>
  <c r="R64" i="48"/>
  <c r="S64" i="48" s="1"/>
  <c r="S62" i="48"/>
  <c r="AK27" i="44"/>
  <c r="S52" i="44"/>
  <c r="R54" i="44"/>
  <c r="P103" i="46"/>
  <c r="Q92" i="46"/>
  <c r="T92" i="46" s="1"/>
  <c r="S52" i="47"/>
  <c r="R54" i="47"/>
  <c r="Q128" i="44"/>
  <c r="P142" i="44"/>
  <c r="O52" i="52"/>
  <c r="O54" i="51"/>
  <c r="R52" i="51"/>
  <c r="P52" i="51"/>
  <c r="O21" i="52"/>
  <c r="P21" i="51"/>
  <c r="Q21" i="51" s="1"/>
  <c r="R21" i="51"/>
  <c r="S21" i="51" s="1"/>
  <c r="Q33" i="48"/>
  <c r="P44" i="48"/>
  <c r="K219" i="34" s="1"/>
  <c r="AB64" i="6"/>
  <c r="AB62" i="51"/>
  <c r="AE33" i="51"/>
  <c r="AD57" i="6"/>
  <c r="AD55" i="51"/>
  <c r="AF64" i="6"/>
  <c r="AF62" i="51"/>
  <c r="AH61" i="6"/>
  <c r="AH59" i="51"/>
  <c r="X30" i="51"/>
  <c r="X30" i="52" s="1"/>
  <c r="AD52" i="51"/>
  <c r="AF33" i="51"/>
  <c r="AI27" i="52"/>
  <c r="AI31" i="52" s="1"/>
  <c r="AI31" i="51"/>
  <c r="AH55" i="52"/>
  <c r="AH57" i="51"/>
  <c r="X57" i="6"/>
  <c r="X55" i="51"/>
  <c r="AH7" i="52"/>
  <c r="AH17" i="52" s="1"/>
  <c r="AH17" i="51"/>
  <c r="AE67" i="6"/>
  <c r="AE65" i="51"/>
  <c r="AC67" i="6"/>
  <c r="AC65" i="51"/>
  <c r="AF50" i="6"/>
  <c r="AF46" i="51"/>
  <c r="S54" i="45"/>
  <c r="AK92" i="47"/>
  <c r="O64" i="51"/>
  <c r="O62" i="52"/>
  <c r="R62" i="51"/>
  <c r="P62" i="51"/>
  <c r="S55" i="46"/>
  <c r="R57" i="46"/>
  <c r="S57" i="46" s="1"/>
  <c r="O143" i="46"/>
  <c r="I198" i="34"/>
  <c r="I199" i="34" s="1"/>
  <c r="R142" i="44"/>
  <c r="S128" i="44"/>
  <c r="AD68" i="44"/>
  <c r="AD70" i="44" s="1"/>
  <c r="R103" i="46"/>
  <c r="S103" i="46" s="1"/>
  <c r="S92" i="46"/>
  <c r="AI68" i="47"/>
  <c r="AI70" i="47" s="1"/>
  <c r="Q92" i="44"/>
  <c r="T92" i="44" s="1"/>
  <c r="P103" i="44"/>
  <c r="R64" i="6"/>
  <c r="S64" i="6" s="1"/>
  <c r="S63" i="6"/>
  <c r="O27" i="52"/>
  <c r="O31" i="51"/>
  <c r="I38" i="34" s="1"/>
  <c r="R27" i="51"/>
  <c r="P27" i="51"/>
  <c r="X90" i="46"/>
  <c r="P44" i="44"/>
  <c r="K99" i="34" s="1"/>
  <c r="Q33" i="44"/>
  <c r="P50" i="49"/>
  <c r="X50" i="49"/>
  <c r="S46" i="47"/>
  <c r="R50" i="47"/>
  <c r="S50" i="47" s="1"/>
  <c r="AJ128" i="49"/>
  <c r="AK126" i="49"/>
  <c r="Y149" i="52"/>
  <c r="Y151" i="52" s="1"/>
  <c r="Y151" i="51"/>
  <c r="AJ27" i="48"/>
  <c r="X31" i="48"/>
  <c r="R61" i="45"/>
  <c r="S61" i="45" s="1"/>
  <c r="S59" i="45"/>
  <c r="S33" i="46"/>
  <c r="R44" i="46"/>
  <c r="S44" i="46" s="1"/>
  <c r="O29" i="52"/>
  <c r="R29" i="51"/>
  <c r="S29" i="51" s="1"/>
  <c r="P29" i="51"/>
  <c r="Q29" i="51" s="1"/>
  <c r="S115" i="44"/>
  <c r="R118" i="44"/>
  <c r="S118" i="44" s="1"/>
  <c r="P90" i="46"/>
  <c r="Q78" i="46"/>
  <c r="AA90" i="48"/>
  <c r="AA143" i="48" s="1"/>
  <c r="R31" i="45"/>
  <c r="S31" i="45" s="1"/>
  <c r="S27" i="45"/>
  <c r="X67" i="46"/>
  <c r="AJ65" i="46"/>
  <c r="AG70" i="47"/>
  <c r="P25" i="48"/>
  <c r="Q19" i="48"/>
  <c r="T19" i="48" s="1"/>
  <c r="R142" i="49"/>
  <c r="S128" i="49"/>
  <c r="O134" i="52"/>
  <c r="R134" i="51"/>
  <c r="S134" i="51" s="1"/>
  <c r="P134" i="51"/>
  <c r="Q134" i="51" s="1"/>
  <c r="R50" i="6"/>
  <c r="S50" i="6" s="1"/>
  <c r="S46" i="6"/>
  <c r="X64" i="46"/>
  <c r="AJ62" i="46"/>
  <c r="Q52" i="48"/>
  <c r="T52" i="48" s="1"/>
  <c r="P54" i="48"/>
  <c r="AG68" i="48"/>
  <c r="AG70" i="48" s="1"/>
  <c r="X54" i="46"/>
  <c r="AJ52" i="46"/>
  <c r="Q59" i="44"/>
  <c r="T59" i="44" s="1"/>
  <c r="P61" i="44"/>
  <c r="Q61" i="44" s="1"/>
  <c r="AK139" i="46"/>
  <c r="AJ141" i="46"/>
  <c r="AK141" i="46" s="1"/>
  <c r="X25" i="45"/>
  <c r="AJ19" i="45"/>
  <c r="X44" i="47"/>
  <c r="AJ33" i="47"/>
  <c r="S33" i="47"/>
  <c r="R44" i="47"/>
  <c r="S44" i="47" s="1"/>
  <c r="S52" i="49"/>
  <c r="R54" i="49"/>
  <c r="X54" i="49"/>
  <c r="AJ52" i="49"/>
  <c r="P57" i="48"/>
  <c r="Q57" i="48" s="1"/>
  <c r="Q55" i="48"/>
  <c r="T55" i="48" s="1"/>
  <c r="Q46" i="48"/>
  <c r="T46" i="48" s="1"/>
  <c r="P50" i="48"/>
  <c r="Q78" i="48"/>
  <c r="P90" i="48"/>
  <c r="R17" i="48"/>
  <c r="S7" i="48"/>
  <c r="AG90" i="45"/>
  <c r="AG143" i="45" s="1"/>
  <c r="AH90" i="46"/>
  <c r="AH143" i="46" s="1"/>
  <c r="R118" i="47"/>
  <c r="S118" i="47" s="1"/>
  <c r="S115" i="47"/>
  <c r="Q65" i="49"/>
  <c r="T65" i="49" s="1"/>
  <c r="P67" i="49"/>
  <c r="Q67" i="49" s="1"/>
  <c r="Q65" i="45"/>
  <c r="T65" i="45" s="1"/>
  <c r="P67" i="45"/>
  <c r="Q67" i="45" s="1"/>
  <c r="I187" i="34"/>
  <c r="R60" i="51"/>
  <c r="S60" i="51" s="1"/>
  <c r="O60" i="52"/>
  <c r="P60" i="51"/>
  <c r="Q60" i="51" s="1"/>
  <c r="AB47" i="51"/>
  <c r="AB47" i="52" s="1"/>
  <c r="H143" i="52"/>
  <c r="O79" i="52"/>
  <c r="P79" i="51"/>
  <c r="Q79" i="51" s="1"/>
  <c r="R79" i="51"/>
  <c r="S79" i="51" s="1"/>
  <c r="Q7" i="45"/>
  <c r="T7" i="45" s="1"/>
  <c r="P17" i="45"/>
  <c r="X17" i="45"/>
  <c r="AJ7" i="45"/>
  <c r="R142" i="47"/>
  <c r="S128" i="47"/>
  <c r="R25" i="47"/>
  <c r="S25" i="47" s="1"/>
  <c r="S19" i="47"/>
  <c r="AF52" i="52"/>
  <c r="AG57" i="6"/>
  <c r="AG55" i="51"/>
  <c r="AI68" i="46"/>
  <c r="AI70" i="46" s="1"/>
  <c r="AH68" i="44"/>
  <c r="AH70" i="44" s="1"/>
  <c r="AJ30" i="46"/>
  <c r="AK30" i="46" s="1"/>
  <c r="Q159" i="51"/>
  <c r="K54" i="34"/>
  <c r="AJ33" i="44"/>
  <c r="X44" i="44"/>
  <c r="X50" i="46"/>
  <c r="AJ46" i="46"/>
  <c r="AJ33" i="45"/>
  <c r="X44" i="45"/>
  <c r="X57" i="48"/>
  <c r="AJ55" i="48"/>
  <c r="AI68" i="48"/>
  <c r="AI70" i="48" s="1"/>
  <c r="AK113" i="47"/>
  <c r="AJ115" i="47"/>
  <c r="O12" i="52"/>
  <c r="R12" i="51"/>
  <c r="S12" i="51" s="1"/>
  <c r="P12" i="51"/>
  <c r="Q12" i="51" s="1"/>
  <c r="AC27" i="51"/>
  <c r="AD61" i="6"/>
  <c r="AD59" i="51"/>
  <c r="AA61" i="6"/>
  <c r="AA59" i="51"/>
  <c r="Y30" i="51"/>
  <c r="Y30" i="52" s="1"/>
  <c r="AI57" i="6"/>
  <c r="AI55" i="51"/>
  <c r="AF57" i="6"/>
  <c r="AF55" i="51"/>
  <c r="X7" i="52"/>
  <c r="X17" i="52" s="1"/>
  <c r="X17" i="51"/>
  <c r="AA7" i="51"/>
  <c r="X67" i="6"/>
  <c r="X65" i="51"/>
  <c r="AD19" i="51"/>
  <c r="Z46" i="52"/>
  <c r="S78" i="46"/>
  <c r="R90" i="46"/>
  <c r="S90" i="46" s="1"/>
  <c r="H70" i="48"/>
  <c r="H144" i="48" s="1"/>
  <c r="H160" i="48" s="1"/>
  <c r="H166" i="48" s="1"/>
  <c r="G240" i="34" s="1"/>
  <c r="X64" i="48"/>
  <c r="AJ62" i="48"/>
  <c r="Q156" i="52"/>
  <c r="P159" i="52"/>
  <c r="O68" i="46"/>
  <c r="I191" i="34" s="1"/>
  <c r="AG68" i="46"/>
  <c r="AG70" i="46" s="1"/>
  <c r="Z68" i="44"/>
  <c r="Z70" i="44" s="1"/>
  <c r="AI68" i="44"/>
  <c r="AI70" i="44" s="1"/>
  <c r="AJ65" i="44"/>
  <c r="X67" i="44"/>
  <c r="S46" i="45"/>
  <c r="R50" i="45"/>
  <c r="S50" i="45" s="1"/>
  <c r="AB68" i="47"/>
  <c r="AB70" i="47" s="1"/>
  <c r="AH68" i="47"/>
  <c r="AH70" i="47" s="1"/>
  <c r="S33" i="49"/>
  <c r="R44" i="49"/>
  <c r="S44" i="49" s="1"/>
  <c r="X44" i="49"/>
  <c r="AJ33" i="49"/>
  <c r="R17" i="44"/>
  <c r="S7" i="44"/>
  <c r="Q7" i="44"/>
  <c r="T7" i="44" s="1"/>
  <c r="P17" i="44"/>
  <c r="AH90" i="45"/>
  <c r="AH143" i="45" s="1"/>
  <c r="O63" i="52"/>
  <c r="P63" i="51"/>
  <c r="Q63" i="51" s="1"/>
  <c r="R63" i="51"/>
  <c r="S63" i="51" s="1"/>
  <c r="AI149" i="52"/>
  <c r="AI151" i="52" s="1"/>
  <c r="AI151" i="51"/>
  <c r="S59" i="6"/>
  <c r="R61" i="6"/>
  <c r="S61" i="6" s="1"/>
  <c r="AG90" i="47"/>
  <c r="AG143" i="47" s="1"/>
  <c r="AK75" i="46"/>
  <c r="AJ78" i="46"/>
  <c r="AJ115" i="49"/>
  <c r="AK113" i="49"/>
  <c r="AE70" i="45"/>
  <c r="AJ63" i="49"/>
  <c r="AK63" i="49" s="1"/>
  <c r="AK81" i="47"/>
  <c r="AJ84" i="47"/>
  <c r="AK84" i="47" s="1"/>
  <c r="AJ115" i="48"/>
  <c r="AK113" i="48"/>
  <c r="R57" i="44"/>
  <c r="S57" i="44" s="1"/>
  <c r="Q59" i="45"/>
  <c r="T59" i="45" s="1"/>
  <c r="P61" i="45"/>
  <c r="Q61" i="45" s="1"/>
  <c r="R57" i="47"/>
  <c r="S57" i="47" s="1"/>
  <c r="S55" i="47"/>
  <c r="AJ33" i="46"/>
  <c r="X44" i="46"/>
  <c r="Q151" i="48"/>
  <c r="K233" i="34"/>
  <c r="M233" i="34" s="1"/>
  <c r="AC64" i="49"/>
  <c r="AC68" i="49" s="1"/>
  <c r="AH90" i="49"/>
  <c r="AH143" i="49" s="1"/>
  <c r="AD90" i="48"/>
  <c r="AD143" i="48" s="1"/>
  <c r="Q33" i="45"/>
  <c r="P44" i="45"/>
  <c r="K129" i="34" s="1"/>
  <c r="AK59" i="49"/>
  <c r="O46" i="52"/>
  <c r="R46" i="51"/>
  <c r="P46" i="51"/>
  <c r="O50" i="51"/>
  <c r="I40" i="34" s="1"/>
  <c r="AF68" i="48"/>
  <c r="AF70" i="48" s="1"/>
  <c r="Y68" i="46"/>
  <c r="Y70" i="46" s="1"/>
  <c r="AA68" i="45"/>
  <c r="AA70" i="45" s="1"/>
  <c r="AJ29" i="44"/>
  <c r="AK29" i="44" s="1"/>
  <c r="S19" i="45"/>
  <c r="R25" i="45"/>
  <c r="S25" i="45" s="1"/>
  <c r="Q52" i="49"/>
  <c r="T52" i="49" s="1"/>
  <c r="P54" i="49"/>
  <c r="R57" i="48"/>
  <c r="S57" i="48" s="1"/>
  <c r="S55" i="48"/>
  <c r="Q59" i="48"/>
  <c r="T59" i="48" s="1"/>
  <c r="P61" i="48"/>
  <c r="Q61" i="48" s="1"/>
  <c r="Z68" i="48"/>
  <c r="Z70" i="48" s="1"/>
  <c r="R31" i="44"/>
  <c r="S31" i="44" s="1"/>
  <c r="S65" i="45"/>
  <c r="R67" i="45"/>
  <c r="S67" i="45" s="1"/>
  <c r="P142" i="45"/>
  <c r="Q128" i="45"/>
  <c r="AK46" i="49"/>
  <c r="X17" i="46"/>
  <c r="AJ7" i="46"/>
  <c r="O20" i="52"/>
  <c r="R20" i="51"/>
  <c r="S20" i="51" s="1"/>
  <c r="P20" i="51"/>
  <c r="Q20" i="51" s="1"/>
  <c r="S62" i="45"/>
  <c r="R64" i="45"/>
  <c r="S64" i="45" s="1"/>
  <c r="X64" i="45"/>
  <c r="AJ62" i="45"/>
  <c r="O8" i="52"/>
  <c r="P8" i="51"/>
  <c r="Q8" i="51" s="1"/>
  <c r="R8" i="51"/>
  <c r="S8" i="51" s="1"/>
  <c r="H70" i="45"/>
  <c r="H144" i="45" s="1"/>
  <c r="H160" i="45" s="1"/>
  <c r="H166" i="45" s="1"/>
  <c r="G150" i="34" s="1"/>
  <c r="AG53" i="51"/>
  <c r="AG53" i="52" s="1"/>
  <c r="AJ22" i="6"/>
  <c r="X22" i="51"/>
  <c r="X22" i="52" s="1"/>
  <c r="I96" i="34"/>
  <c r="S52" i="48"/>
  <c r="R54" i="48"/>
  <c r="AJ128" i="47"/>
  <c r="AK126" i="47"/>
  <c r="Q59" i="47"/>
  <c r="T59" i="47" s="1"/>
  <c r="P61" i="47"/>
  <c r="Q61" i="47" s="1"/>
  <c r="AD64" i="6"/>
  <c r="AD62" i="51"/>
  <c r="Y61" i="6"/>
  <c r="Y59" i="51"/>
  <c r="AJ58" i="6"/>
  <c r="AG64" i="6"/>
  <c r="AG62" i="51"/>
  <c r="AJ56" i="6"/>
  <c r="Z64" i="6"/>
  <c r="Z62" i="51"/>
  <c r="AE61" i="6"/>
  <c r="AE59" i="51"/>
  <c r="AI61" i="6"/>
  <c r="AI59" i="51"/>
  <c r="AC33" i="52"/>
  <c r="AC44" i="52" s="1"/>
  <c r="Z57" i="6"/>
  <c r="Z55" i="51"/>
  <c r="Y57" i="6"/>
  <c r="Y55" i="51"/>
  <c r="AI7" i="51"/>
  <c r="Y67" i="6"/>
  <c r="Y65" i="51"/>
  <c r="AE19" i="51"/>
  <c r="AA46" i="51"/>
  <c r="AG46" i="52"/>
  <c r="AJ28" i="6"/>
  <c r="Z28" i="51"/>
  <c r="Z28" i="52" s="1"/>
  <c r="S62" i="44"/>
  <c r="R64" i="44"/>
  <c r="S64" i="44" s="1"/>
  <c r="AK81" i="46"/>
  <c r="AJ84" i="46"/>
  <c r="AK84" i="46" s="1"/>
  <c r="AK126" i="45"/>
  <c r="AJ128" i="45"/>
  <c r="H70" i="46"/>
  <c r="H144" i="46" s="1"/>
  <c r="H160" i="46" s="1"/>
  <c r="H166" i="46" s="1"/>
  <c r="G210" i="34" s="1"/>
  <c r="O22" i="52"/>
  <c r="R22" i="51"/>
  <c r="S22" i="51" s="1"/>
  <c r="P22" i="51"/>
  <c r="Q22" i="51" s="1"/>
  <c r="O41" i="52"/>
  <c r="R41" i="51"/>
  <c r="S41" i="51" s="1"/>
  <c r="P41" i="51"/>
  <c r="Q41" i="51" s="1"/>
  <c r="Z68" i="46"/>
  <c r="Z70" i="46" s="1"/>
  <c r="O68" i="44"/>
  <c r="I101" i="34" s="1"/>
  <c r="Y68" i="47"/>
  <c r="Y70" i="47" s="1"/>
  <c r="AJ52" i="47"/>
  <c r="X54" i="47"/>
  <c r="R103" i="44"/>
  <c r="S103" i="44" s="1"/>
  <c r="S92" i="44"/>
  <c r="O59" i="52"/>
  <c r="P59" i="51"/>
  <c r="R59" i="51"/>
  <c r="O61" i="51"/>
  <c r="AI90" i="46"/>
  <c r="AI143" i="46" s="1"/>
  <c r="P103" i="49"/>
  <c r="Q92" i="49"/>
  <c r="T92" i="49" s="1"/>
  <c r="R103" i="49"/>
  <c r="S103" i="49" s="1"/>
  <c r="S92" i="49"/>
  <c r="Q19" i="49"/>
  <c r="T19" i="49" s="1"/>
  <c r="P25" i="49"/>
  <c r="R25" i="44"/>
  <c r="S25" i="44" s="1"/>
  <c r="AJ141" i="48"/>
  <c r="AK141" i="48" s="1"/>
  <c r="AK139" i="48"/>
  <c r="S46" i="44"/>
  <c r="R50" i="44"/>
  <c r="S50" i="44" s="1"/>
  <c r="P142" i="49"/>
  <c r="Q128" i="49"/>
  <c r="O47" i="52"/>
  <c r="P47" i="51"/>
  <c r="Q47" i="51" s="1"/>
  <c r="R47" i="51"/>
  <c r="S47" i="51" s="1"/>
  <c r="S115" i="49"/>
  <c r="R118" i="49"/>
  <c r="S118" i="49" s="1"/>
  <c r="S27" i="48"/>
  <c r="R31" i="48"/>
  <c r="S31" i="48" s="1"/>
  <c r="Q33" i="46"/>
  <c r="P44" i="46"/>
  <c r="K189" i="34" s="1"/>
  <c r="AK113" i="44"/>
  <c r="AJ115" i="44"/>
  <c r="R17" i="47"/>
  <c r="S7" i="47"/>
  <c r="Y47" i="51"/>
  <c r="Y47" i="52" s="1"/>
  <c r="S92" i="45"/>
  <c r="R103" i="45"/>
  <c r="S103" i="45" s="1"/>
  <c r="S78" i="48"/>
  <c r="R90" i="48"/>
  <c r="S90" i="48" s="1"/>
  <c r="AD90" i="45"/>
  <c r="AD143" i="45" s="1"/>
  <c r="P64" i="46"/>
  <c r="Q64" i="46" s="1"/>
  <c r="Q62" i="46"/>
  <c r="T62" i="46" s="1"/>
  <c r="AC90" i="48"/>
  <c r="AC143" i="48" s="1"/>
  <c r="AA68" i="48"/>
  <c r="AA70" i="48" s="1"/>
  <c r="AF68" i="46"/>
  <c r="AF70" i="46" s="1"/>
  <c r="AB68" i="46"/>
  <c r="AB70" i="46" s="1"/>
  <c r="X67" i="47"/>
  <c r="AJ65" i="47"/>
  <c r="S59" i="44"/>
  <c r="R61" i="44"/>
  <c r="S61" i="44" s="1"/>
  <c r="I127" i="34"/>
  <c r="AF70" i="45"/>
  <c r="Y90" i="45"/>
  <c r="Y143" i="45" s="1"/>
  <c r="AD143" i="47"/>
  <c r="O68" i="49"/>
  <c r="I251" i="34" s="1"/>
  <c r="AD90" i="49"/>
  <c r="AD143" i="49" s="1"/>
  <c r="X50" i="48"/>
  <c r="AJ46" i="48"/>
  <c r="R44" i="48"/>
  <c r="S44" i="48" s="1"/>
  <c r="S33" i="48"/>
  <c r="AB70" i="48"/>
  <c r="X67" i="49"/>
  <c r="AJ65" i="49"/>
  <c r="AJ19" i="46"/>
  <c r="X25" i="46"/>
  <c r="S115" i="48"/>
  <c r="R118" i="48"/>
  <c r="S118" i="48" s="1"/>
  <c r="O143" i="48"/>
  <c r="I228" i="34"/>
  <c r="I229" i="34" s="1"/>
  <c r="P64" i="49"/>
  <c r="Q64" i="49" s="1"/>
  <c r="X17" i="49"/>
  <c r="AJ7" i="49"/>
  <c r="S7" i="49"/>
  <c r="R17" i="49"/>
  <c r="AG149" i="52"/>
  <c r="AG151" i="52" s="1"/>
  <c r="AG151" i="51"/>
  <c r="R23" i="51"/>
  <c r="S23" i="51" s="1"/>
  <c r="O23" i="52"/>
  <c r="P23" i="51"/>
  <c r="Q23" i="51" s="1"/>
  <c r="G132" i="34"/>
  <c r="G141" i="34" s="1"/>
  <c r="G146" i="34" s="1"/>
  <c r="Q55" i="49"/>
  <c r="T55" i="49" s="1"/>
  <c r="P57" i="49"/>
  <c r="Q57" i="49" s="1"/>
  <c r="AJ60" i="49"/>
  <c r="AK60" i="49" s="1"/>
  <c r="AB50" i="6"/>
  <c r="AH57" i="6"/>
  <c r="Z50" i="6"/>
  <c r="Y50" i="6"/>
  <c r="P64" i="6"/>
  <c r="Q64" i="6" s="1"/>
  <c r="AA50" i="6"/>
  <c r="AG50" i="6"/>
  <c r="AA57" i="6"/>
  <c r="X64" i="6"/>
  <c r="AA64" i="6"/>
  <c r="O68" i="6"/>
  <c r="I71" i="34" s="1"/>
  <c r="M293" i="34"/>
  <c r="Q46" i="6"/>
  <c r="T46" i="6" s="1"/>
  <c r="P50" i="6"/>
  <c r="K70" i="34" s="1"/>
  <c r="M264" i="34"/>
  <c r="M113" i="34"/>
  <c r="AJ59" i="6"/>
  <c r="AJ55" i="6"/>
  <c r="AJ62" i="6"/>
  <c r="Q65" i="6"/>
  <c r="T65" i="6" s="1"/>
  <c r="Q67" i="6"/>
  <c r="AJ65" i="6"/>
  <c r="Q62" i="6"/>
  <c r="T62" i="6" s="1"/>
  <c r="Q55" i="6"/>
  <c r="T55" i="6" s="1"/>
  <c r="AJ19" i="6"/>
  <c r="Q61" i="6"/>
  <c r="Q59" i="6"/>
  <c r="T59" i="6" s="1"/>
  <c r="AJ46" i="6"/>
  <c r="AF31" i="51" l="1"/>
  <c r="AD143" i="53"/>
  <c r="Y17" i="51"/>
  <c r="AA144" i="47"/>
  <c r="AA160" i="47" s="1"/>
  <c r="AA166" i="47" s="1"/>
  <c r="AI25" i="52"/>
  <c r="AG50" i="51"/>
  <c r="Z50" i="51"/>
  <c r="Z54" i="52"/>
  <c r="AE54" i="52"/>
  <c r="AG50" i="52"/>
  <c r="AH57" i="52"/>
  <c r="X54" i="51"/>
  <c r="K166" i="34"/>
  <c r="M166" i="34" s="1"/>
  <c r="AE17" i="51"/>
  <c r="Z144" i="45"/>
  <c r="Z160" i="45" s="1"/>
  <c r="Z166" i="45" s="1"/>
  <c r="AH25" i="52"/>
  <c r="K97" i="34"/>
  <c r="Z54" i="51"/>
  <c r="AH44" i="51"/>
  <c r="Y144" i="46"/>
  <c r="Y160" i="46" s="1"/>
  <c r="Y166" i="46" s="1"/>
  <c r="AB144" i="47"/>
  <c r="AB160" i="47" s="1"/>
  <c r="AB166" i="47" s="1"/>
  <c r="AH54" i="51"/>
  <c r="AB33" i="52"/>
  <c r="AB44" i="52" s="1"/>
  <c r="X143" i="44"/>
  <c r="AE54" i="51"/>
  <c r="G41" i="34"/>
  <c r="G42" i="34" s="1"/>
  <c r="G51" i="34" s="1"/>
  <c r="G56" i="34" s="1"/>
  <c r="AG25" i="51"/>
  <c r="AI70" i="49"/>
  <c r="AI144" i="49" s="1"/>
  <c r="AI160" i="49" s="1"/>
  <c r="AI166" i="49" s="1"/>
  <c r="AC25" i="52"/>
  <c r="AA31" i="51"/>
  <c r="AG70" i="44"/>
  <c r="AD31" i="51"/>
  <c r="Y143" i="44"/>
  <c r="Y144" i="44" s="1"/>
  <c r="Y160" i="44" s="1"/>
  <c r="Y166" i="44" s="1"/>
  <c r="X143" i="45"/>
  <c r="AI144" i="53"/>
  <c r="AI160" i="53" s="1"/>
  <c r="AI166" i="53" s="1"/>
  <c r="AF143" i="53"/>
  <c r="AF144" i="53" s="1"/>
  <c r="AF160" i="53" s="1"/>
  <c r="AF166" i="53" s="1"/>
  <c r="AF54" i="51"/>
  <c r="AA57" i="52"/>
  <c r="AE31" i="51"/>
  <c r="X54" i="52"/>
  <c r="Z143" i="53"/>
  <c r="AG17" i="51"/>
  <c r="AE144" i="47"/>
  <c r="AE160" i="47" s="1"/>
  <c r="AE166" i="47" s="1"/>
  <c r="AK132" i="6"/>
  <c r="AG31" i="51"/>
  <c r="AI33" i="52"/>
  <c r="AI44" i="52" s="1"/>
  <c r="AA57" i="51"/>
  <c r="AC25" i="51"/>
  <c r="AJ134" i="52"/>
  <c r="AI25" i="51"/>
  <c r="AB144" i="46"/>
  <c r="AB160" i="46" s="1"/>
  <c r="AB166" i="46" s="1"/>
  <c r="AK132" i="51"/>
  <c r="Z25" i="51"/>
  <c r="X143" i="53"/>
  <c r="AB17" i="51"/>
  <c r="Y54" i="51"/>
  <c r="AK134" i="6"/>
  <c r="AI144" i="47"/>
  <c r="AI160" i="47" s="1"/>
  <c r="AI166" i="47" s="1"/>
  <c r="X143" i="47"/>
  <c r="Y44" i="51"/>
  <c r="AA44" i="51"/>
  <c r="AH144" i="53"/>
  <c r="AH160" i="53" s="1"/>
  <c r="AH166" i="53" s="1"/>
  <c r="AD17" i="51"/>
  <c r="AB144" i="44"/>
  <c r="AB160" i="44" s="1"/>
  <c r="AB166" i="44" s="1"/>
  <c r="Y144" i="53"/>
  <c r="Y160" i="53" s="1"/>
  <c r="Y166" i="53" s="1"/>
  <c r="AD144" i="53"/>
  <c r="AD160" i="53" s="1"/>
  <c r="AD166" i="53" s="1"/>
  <c r="AB144" i="49"/>
  <c r="AB160" i="49" s="1"/>
  <c r="AB166" i="49" s="1"/>
  <c r="I132" i="34"/>
  <c r="I141" i="34" s="1"/>
  <c r="I146" i="34" s="1"/>
  <c r="AE31" i="52"/>
  <c r="AJ103" i="47"/>
  <c r="AK103" i="47" s="1"/>
  <c r="AJ54" i="45"/>
  <c r="AA144" i="44"/>
  <c r="AA160" i="44" s="1"/>
  <c r="AA166" i="44" s="1"/>
  <c r="AJ47" i="51"/>
  <c r="AJ47" i="52" s="1"/>
  <c r="AK47" i="52" s="1"/>
  <c r="AA143" i="53"/>
  <c r="AA144" i="53" s="1"/>
  <c r="AA160" i="53" s="1"/>
  <c r="AA166" i="53" s="1"/>
  <c r="X68" i="45"/>
  <c r="X70" i="45" s="1"/>
  <c r="Z70" i="53"/>
  <c r="O70" i="45"/>
  <c r="O144" i="45" s="1"/>
  <c r="O160" i="45" s="1"/>
  <c r="O166" i="45" s="1"/>
  <c r="I150" i="34" s="1"/>
  <c r="AG44" i="51"/>
  <c r="AJ50" i="49"/>
  <c r="AK50" i="49" s="1"/>
  <c r="AJ19" i="51"/>
  <c r="AJ19" i="52" s="1"/>
  <c r="AC144" i="53"/>
  <c r="AC160" i="53" s="1"/>
  <c r="AC166" i="53" s="1"/>
  <c r="AG144" i="53"/>
  <c r="AG160" i="53" s="1"/>
  <c r="AG166" i="53" s="1"/>
  <c r="O70" i="46"/>
  <c r="O144" i="46" s="1"/>
  <c r="O160" i="46" s="1"/>
  <c r="O166" i="46" s="1"/>
  <c r="I210" i="34" s="1"/>
  <c r="AG144" i="45"/>
  <c r="AG160" i="45" s="1"/>
  <c r="AG166" i="45" s="1"/>
  <c r="AF70" i="49"/>
  <c r="AF144" i="49" s="1"/>
  <c r="AF160" i="49" s="1"/>
  <c r="AF166" i="49" s="1"/>
  <c r="Z70" i="47"/>
  <c r="Z144" i="47" s="1"/>
  <c r="Z160" i="47" s="1"/>
  <c r="Z166" i="47" s="1"/>
  <c r="X31" i="52"/>
  <c r="X68" i="53"/>
  <c r="X70" i="53" s="1"/>
  <c r="X144" i="53" s="1"/>
  <c r="X160" i="53" s="1"/>
  <c r="X166" i="53" s="1"/>
  <c r="X143" i="49"/>
  <c r="Q54" i="53"/>
  <c r="P68" i="53"/>
  <c r="P70" i="53" s="1"/>
  <c r="Q90" i="53"/>
  <c r="K285" i="34"/>
  <c r="AD144" i="48"/>
  <c r="AD160" i="48" s="1"/>
  <c r="AD166" i="48" s="1"/>
  <c r="Q50" i="53"/>
  <c r="K280" i="34"/>
  <c r="M280" i="34" s="1"/>
  <c r="Q44" i="53"/>
  <c r="T33" i="53"/>
  <c r="T44" i="53" s="1"/>
  <c r="Q25" i="53"/>
  <c r="K277" i="34"/>
  <c r="M277" i="34" s="1"/>
  <c r="S17" i="53"/>
  <c r="AK27" i="53"/>
  <c r="AJ31" i="53"/>
  <c r="AK31" i="53" s="1"/>
  <c r="AK62" i="53"/>
  <c r="AJ64" i="53"/>
  <c r="Q103" i="53"/>
  <c r="K286" i="34"/>
  <c r="M286" i="34" s="1"/>
  <c r="AJ78" i="44"/>
  <c r="AK78" i="44" s="1"/>
  <c r="AJ17" i="53"/>
  <c r="AK7" i="53"/>
  <c r="AJ67" i="53"/>
  <c r="AB144" i="53"/>
  <c r="AB160" i="53" s="1"/>
  <c r="AB166" i="53" s="1"/>
  <c r="K288" i="34"/>
  <c r="M288" i="34" s="1"/>
  <c r="P143" i="53"/>
  <c r="Q143" i="53" s="1"/>
  <c r="Q142" i="53"/>
  <c r="AK92" i="53"/>
  <c r="AJ103" i="53"/>
  <c r="AK103" i="53" s="1"/>
  <c r="AK52" i="53"/>
  <c r="AJ54" i="53"/>
  <c r="Q31" i="53"/>
  <c r="K278" i="34"/>
  <c r="M278" i="34" s="1"/>
  <c r="O70" i="44"/>
  <c r="D16" i="15" s="1"/>
  <c r="Y70" i="49"/>
  <c r="Y144" i="49" s="1"/>
  <c r="Y160" i="49" s="1"/>
  <c r="Y166" i="49" s="1"/>
  <c r="AF54" i="52"/>
  <c r="AJ57" i="44"/>
  <c r="K276" i="34"/>
  <c r="M276" i="34" s="1"/>
  <c r="Q17" i="53"/>
  <c r="Q118" i="53"/>
  <c r="T118" i="53" s="1"/>
  <c r="K287" i="34"/>
  <c r="M287" i="34" s="1"/>
  <c r="Z144" i="46"/>
  <c r="Z160" i="46" s="1"/>
  <c r="Z166" i="46" s="1"/>
  <c r="AJ142" i="53"/>
  <c r="AK128" i="53"/>
  <c r="O70" i="53"/>
  <c r="O144" i="53" s="1"/>
  <c r="O160" i="53" s="1"/>
  <c r="O166" i="53" s="1"/>
  <c r="I300" i="34" s="1"/>
  <c r="I281" i="34"/>
  <c r="I282" i="34" s="1"/>
  <c r="I291" i="34" s="1"/>
  <c r="I296" i="34" s="1"/>
  <c r="AJ90" i="53"/>
  <c r="AK90" i="53" s="1"/>
  <c r="AK78" i="53"/>
  <c r="H70" i="52"/>
  <c r="H144" i="52" s="1"/>
  <c r="H160" i="52" s="1"/>
  <c r="H166" i="52" s="1"/>
  <c r="G30" i="34" s="1"/>
  <c r="AH144" i="48"/>
  <c r="AH160" i="48" s="1"/>
  <c r="AH166" i="48" s="1"/>
  <c r="AG144" i="48"/>
  <c r="AG160" i="48" s="1"/>
  <c r="AG166" i="48" s="1"/>
  <c r="AJ25" i="53"/>
  <c r="AK25" i="53" s="1"/>
  <c r="AK19" i="53"/>
  <c r="R68" i="53"/>
  <c r="S68" i="53" s="1"/>
  <c r="S54" i="53"/>
  <c r="AK33" i="53"/>
  <c r="AJ44" i="53"/>
  <c r="AK44" i="53" s="1"/>
  <c r="AK115" i="53"/>
  <c r="AJ118" i="53"/>
  <c r="AK118" i="53" s="1"/>
  <c r="AK46" i="53"/>
  <c r="AJ50" i="53"/>
  <c r="AK50" i="53" s="1"/>
  <c r="AK55" i="53"/>
  <c r="AJ57" i="53"/>
  <c r="AA144" i="48"/>
  <c r="AA160" i="48" s="1"/>
  <c r="AA166" i="48" s="1"/>
  <c r="I192" i="34"/>
  <c r="I201" i="34" s="1"/>
  <c r="I206" i="34" s="1"/>
  <c r="R143" i="53"/>
  <c r="S143" i="53" s="1"/>
  <c r="S142" i="53"/>
  <c r="AK59" i="53"/>
  <c r="AJ61" i="53"/>
  <c r="AE144" i="53"/>
  <c r="AE160" i="53" s="1"/>
  <c r="AE166" i="53" s="1"/>
  <c r="AA144" i="46"/>
  <c r="AA160" i="46" s="1"/>
  <c r="AA166" i="46" s="1"/>
  <c r="AC144" i="45"/>
  <c r="AC160" i="45" s="1"/>
  <c r="AC166" i="45" s="1"/>
  <c r="AI144" i="45"/>
  <c r="AI160" i="45" s="1"/>
  <c r="AI166" i="45" s="1"/>
  <c r="AF144" i="44"/>
  <c r="AF160" i="44" s="1"/>
  <c r="AF166" i="44" s="1"/>
  <c r="AF144" i="47"/>
  <c r="AF160" i="47" s="1"/>
  <c r="AF166" i="47" s="1"/>
  <c r="AE144" i="49"/>
  <c r="AE160" i="49" s="1"/>
  <c r="AE166" i="49" s="1"/>
  <c r="AB144" i="45"/>
  <c r="AB160" i="45" s="1"/>
  <c r="AB166" i="45" s="1"/>
  <c r="AE144" i="48"/>
  <c r="AE160" i="48" s="1"/>
  <c r="AE166" i="48" s="1"/>
  <c r="Y144" i="48"/>
  <c r="Y160" i="48" s="1"/>
  <c r="Y166" i="48" s="1"/>
  <c r="AG144" i="49"/>
  <c r="AG160" i="49" s="1"/>
  <c r="AG166" i="49" s="1"/>
  <c r="AA144" i="49"/>
  <c r="AA160" i="49" s="1"/>
  <c r="AA166" i="49" s="1"/>
  <c r="AD144" i="46"/>
  <c r="AD160" i="46" s="1"/>
  <c r="AD166" i="46" s="1"/>
  <c r="AC144" i="47"/>
  <c r="AC160" i="47" s="1"/>
  <c r="AC166" i="47" s="1"/>
  <c r="AF144" i="48"/>
  <c r="AF160" i="48" s="1"/>
  <c r="AF166" i="48" s="1"/>
  <c r="Z144" i="48"/>
  <c r="Z160" i="48" s="1"/>
  <c r="Z166" i="48" s="1"/>
  <c r="Y144" i="47"/>
  <c r="Y160" i="47" s="1"/>
  <c r="Y166" i="47" s="1"/>
  <c r="AF144" i="46"/>
  <c r="AF160" i="46" s="1"/>
  <c r="AF166" i="46" s="1"/>
  <c r="AC144" i="46"/>
  <c r="AC160" i="46" s="1"/>
  <c r="AC166" i="46" s="1"/>
  <c r="AH144" i="44"/>
  <c r="AH160" i="44" s="1"/>
  <c r="AH166" i="44" s="1"/>
  <c r="AI144" i="48"/>
  <c r="AI160" i="48" s="1"/>
  <c r="AI166" i="48" s="1"/>
  <c r="AG144" i="46"/>
  <c r="AG160" i="46" s="1"/>
  <c r="AG166" i="46" s="1"/>
  <c r="AA144" i="45"/>
  <c r="AA160" i="45" s="1"/>
  <c r="AA166" i="45" s="1"/>
  <c r="X25" i="52"/>
  <c r="AI144" i="46"/>
  <c r="AI160" i="46" s="1"/>
  <c r="AI166" i="46" s="1"/>
  <c r="AC70" i="49"/>
  <c r="AC144" i="49" s="1"/>
  <c r="AC160" i="49" s="1"/>
  <c r="AC166" i="49" s="1"/>
  <c r="AC144" i="48"/>
  <c r="AC160" i="48" s="1"/>
  <c r="AC166" i="48" s="1"/>
  <c r="R61" i="51"/>
  <c r="S61" i="51" s="1"/>
  <c r="S59" i="51"/>
  <c r="AI59" i="52"/>
  <c r="AI61" i="52" s="1"/>
  <c r="AI61" i="51"/>
  <c r="AK128" i="47"/>
  <c r="AJ142" i="47"/>
  <c r="S17" i="49"/>
  <c r="AJ50" i="6"/>
  <c r="AJ46" i="51"/>
  <c r="AJ64" i="6"/>
  <c r="AJ62" i="51"/>
  <c r="AJ67" i="47"/>
  <c r="AK65" i="47"/>
  <c r="R59" i="52"/>
  <c r="P59" i="52"/>
  <c r="O61" i="52"/>
  <c r="X68" i="47"/>
  <c r="X70" i="47" s="1"/>
  <c r="R41" i="52"/>
  <c r="S41" i="52" s="1"/>
  <c r="P41" i="52"/>
  <c r="Q41" i="52" s="1"/>
  <c r="AA46" i="52"/>
  <c r="AA50" i="52" s="1"/>
  <c r="AA50" i="51"/>
  <c r="Y55" i="52"/>
  <c r="Y57" i="52" s="1"/>
  <c r="Y57" i="51"/>
  <c r="AE59" i="52"/>
  <c r="AE61" i="52" s="1"/>
  <c r="AE61" i="51"/>
  <c r="AE144" i="45"/>
  <c r="AE160" i="45" s="1"/>
  <c r="AE166" i="45" s="1"/>
  <c r="Q44" i="45"/>
  <c r="T33" i="45"/>
  <c r="T44" i="45" s="1"/>
  <c r="P63" i="52"/>
  <c r="Q63" i="52" s="1"/>
  <c r="R63" i="52"/>
  <c r="S63" i="52" s="1"/>
  <c r="AI144" i="44"/>
  <c r="AI160" i="44" s="1"/>
  <c r="AI166" i="44" s="1"/>
  <c r="AA59" i="52"/>
  <c r="AA61" i="52" s="1"/>
  <c r="AA61" i="51"/>
  <c r="X25" i="51"/>
  <c r="P79" i="52"/>
  <c r="Q79" i="52" s="1"/>
  <c r="R79" i="52"/>
  <c r="S79" i="52" s="1"/>
  <c r="Q50" i="48"/>
  <c r="K220" i="34"/>
  <c r="R29" i="52"/>
  <c r="S29" i="52" s="1"/>
  <c r="P29" i="52"/>
  <c r="Q29" i="52" s="1"/>
  <c r="AK27" i="48"/>
  <c r="AJ31" i="48"/>
  <c r="AK31" i="48" s="1"/>
  <c r="T33" i="44"/>
  <c r="T44" i="44" s="1"/>
  <c r="Q44" i="44"/>
  <c r="AD55" i="52"/>
  <c r="AD57" i="52" s="1"/>
  <c r="AD57" i="51"/>
  <c r="S52" i="51"/>
  <c r="R54" i="51"/>
  <c r="X31" i="51"/>
  <c r="S65" i="51"/>
  <c r="R67" i="51"/>
  <c r="S67" i="51" s="1"/>
  <c r="AK7" i="48"/>
  <c r="AJ17" i="48"/>
  <c r="Q164" i="52"/>
  <c r="K28" i="34"/>
  <c r="Q103" i="45"/>
  <c r="K136" i="34"/>
  <c r="M136" i="34" s="1"/>
  <c r="I53" i="34"/>
  <c r="E21" i="15"/>
  <c r="AJ57" i="45"/>
  <c r="AK55" i="45"/>
  <c r="AE144" i="46"/>
  <c r="AE160" i="46" s="1"/>
  <c r="AE166" i="46" s="1"/>
  <c r="AE55" i="52"/>
  <c r="AE57" i="52" s="1"/>
  <c r="AE57" i="51"/>
  <c r="AC62" i="52"/>
  <c r="AC64" i="52" s="1"/>
  <c r="AC64" i="51"/>
  <c r="Q31" i="45"/>
  <c r="K128" i="34"/>
  <c r="M128" i="34" s="1"/>
  <c r="AI65" i="52"/>
  <c r="AI67" i="52" s="1"/>
  <c r="AI67" i="51"/>
  <c r="Q90" i="49"/>
  <c r="K255" i="34"/>
  <c r="M255" i="34" s="1"/>
  <c r="Q19" i="51"/>
  <c r="P25" i="51"/>
  <c r="AF7" i="52"/>
  <c r="AF17" i="52" s="1"/>
  <c r="AF17" i="51"/>
  <c r="AG52" i="52"/>
  <c r="AG54" i="52" s="1"/>
  <c r="AG54" i="51"/>
  <c r="K246" i="34"/>
  <c r="M246" i="34" s="1"/>
  <c r="Q17" i="49"/>
  <c r="AK46" i="47"/>
  <c r="AJ50" i="47"/>
  <c r="AK50" i="47" s="1"/>
  <c r="AJ142" i="46"/>
  <c r="AK128" i="46"/>
  <c r="R10" i="52"/>
  <c r="S10" i="52" s="1"/>
  <c r="P10" i="52"/>
  <c r="Q10" i="52" s="1"/>
  <c r="AK149" i="6"/>
  <c r="AJ149" i="51"/>
  <c r="AH62" i="52"/>
  <c r="AH64" i="52" s="1"/>
  <c r="AH64" i="51"/>
  <c r="AK7" i="49"/>
  <c r="AJ17" i="49"/>
  <c r="AJ54" i="47"/>
  <c r="AK52" i="47"/>
  <c r="AE19" i="52"/>
  <c r="AE25" i="52" s="1"/>
  <c r="AE25" i="51"/>
  <c r="AG62" i="52"/>
  <c r="AG64" i="52" s="1"/>
  <c r="AG64" i="51"/>
  <c r="S54" i="48"/>
  <c r="R68" i="48"/>
  <c r="S68" i="48" s="1"/>
  <c r="AK22" i="6"/>
  <c r="AJ22" i="51"/>
  <c r="AK115" i="48"/>
  <c r="AJ118" i="48"/>
  <c r="AK118" i="48" s="1"/>
  <c r="AD19" i="52"/>
  <c r="AD25" i="52" s="1"/>
  <c r="AD25" i="51"/>
  <c r="AI55" i="52"/>
  <c r="AI57" i="52" s="1"/>
  <c r="AI57" i="51"/>
  <c r="AK33" i="45"/>
  <c r="AJ44" i="45"/>
  <c r="AK44" i="45" s="1"/>
  <c r="S142" i="47"/>
  <c r="R143" i="47"/>
  <c r="S143" i="47" s="1"/>
  <c r="AD144" i="44"/>
  <c r="AD160" i="44" s="1"/>
  <c r="AD166" i="44" s="1"/>
  <c r="R143" i="49"/>
  <c r="S143" i="49" s="1"/>
  <c r="S142" i="49"/>
  <c r="AJ142" i="49"/>
  <c r="AK128" i="49"/>
  <c r="R68" i="45"/>
  <c r="S68" i="45" s="1"/>
  <c r="X55" i="52"/>
  <c r="X57" i="52" s="1"/>
  <c r="X57" i="51"/>
  <c r="O68" i="51"/>
  <c r="I41" i="34" s="1"/>
  <c r="Q103" i="46"/>
  <c r="K196" i="34"/>
  <c r="P67" i="51"/>
  <c r="Q67" i="51" s="1"/>
  <c r="Q65" i="51"/>
  <c r="S149" i="51"/>
  <c r="R151" i="51"/>
  <c r="S151" i="51" s="1"/>
  <c r="Q50" i="45"/>
  <c r="K130" i="34"/>
  <c r="AJ66" i="52"/>
  <c r="AK66" i="52" s="1"/>
  <c r="AK66" i="51"/>
  <c r="AJ25" i="47"/>
  <c r="AK25" i="47" s="1"/>
  <c r="AK19" i="47"/>
  <c r="O44" i="52"/>
  <c r="I9" i="34" s="1"/>
  <c r="R33" i="52"/>
  <c r="P33" i="52"/>
  <c r="Z65" i="52"/>
  <c r="Z67" i="52" s="1"/>
  <c r="Z67" i="51"/>
  <c r="AD144" i="45"/>
  <c r="AD160" i="45" s="1"/>
  <c r="AD166" i="45" s="1"/>
  <c r="P42" i="52"/>
  <c r="Q42" i="52" s="1"/>
  <c r="R42" i="52"/>
  <c r="S42" i="52" s="1"/>
  <c r="K168" i="34"/>
  <c r="Q142" i="47"/>
  <c r="P143" i="47"/>
  <c r="Q143" i="47" s="1"/>
  <c r="Q31" i="49"/>
  <c r="K248" i="34"/>
  <c r="M248" i="34" s="1"/>
  <c r="P16" i="52"/>
  <c r="Q16" i="52" s="1"/>
  <c r="R16" i="52"/>
  <c r="S16" i="52" s="1"/>
  <c r="AJ61" i="45"/>
  <c r="AK59" i="45"/>
  <c r="P68" i="44"/>
  <c r="Q54" i="44"/>
  <c r="AC52" i="52"/>
  <c r="AC54" i="52" s="1"/>
  <c r="AC54" i="51"/>
  <c r="AJ61" i="44"/>
  <c r="AK59" i="44"/>
  <c r="P68" i="47"/>
  <c r="P70" i="47" s="1"/>
  <c r="Q54" i="47"/>
  <c r="AI46" i="52"/>
  <c r="AI50" i="52" s="1"/>
  <c r="AI50" i="51"/>
  <c r="AA62" i="52"/>
  <c r="AA64" i="52" s="1"/>
  <c r="AA64" i="51"/>
  <c r="AJ67" i="6"/>
  <c r="AJ65" i="51"/>
  <c r="Z55" i="52"/>
  <c r="Z57" i="52" s="1"/>
  <c r="Z57" i="51"/>
  <c r="Z62" i="52"/>
  <c r="Z64" i="52" s="1"/>
  <c r="Z64" i="51"/>
  <c r="AK33" i="46"/>
  <c r="AJ44" i="46"/>
  <c r="AK44" i="46" s="1"/>
  <c r="K96" i="34"/>
  <c r="M96" i="34" s="1"/>
  <c r="Q17" i="44"/>
  <c r="X65" i="52"/>
  <c r="X67" i="52" s="1"/>
  <c r="X67" i="51"/>
  <c r="AD59" i="52"/>
  <c r="AD61" i="52" s="1"/>
  <c r="AD61" i="51"/>
  <c r="AG55" i="52"/>
  <c r="AG57" i="52" s="1"/>
  <c r="AG57" i="51"/>
  <c r="AJ17" i="45"/>
  <c r="AK7" i="45"/>
  <c r="AJ44" i="47"/>
  <c r="AK44" i="47" s="1"/>
  <c r="AK33" i="47"/>
  <c r="AK52" i="46"/>
  <c r="AJ54" i="46"/>
  <c r="Q103" i="44"/>
  <c r="K106" i="34"/>
  <c r="Q62" i="51"/>
  <c r="P64" i="51"/>
  <c r="Q64" i="51" s="1"/>
  <c r="AC65" i="52"/>
  <c r="AC67" i="52" s="1"/>
  <c r="AC67" i="51"/>
  <c r="AD52" i="52"/>
  <c r="AD54" i="52" s="1"/>
  <c r="AD54" i="51"/>
  <c r="AE33" i="52"/>
  <c r="AE44" i="52" s="1"/>
  <c r="AE44" i="51"/>
  <c r="O54" i="52"/>
  <c r="P52" i="52"/>
  <c r="R52" i="52"/>
  <c r="R68" i="44"/>
  <c r="S68" i="44" s="1"/>
  <c r="S54" i="44"/>
  <c r="R40" i="52"/>
  <c r="S40" i="52" s="1"/>
  <c r="P40" i="52"/>
  <c r="Q40" i="52" s="1"/>
  <c r="P65" i="52"/>
  <c r="O67" i="52"/>
  <c r="R65" i="52"/>
  <c r="I222" i="34"/>
  <c r="I231" i="34" s="1"/>
  <c r="I236" i="34" s="1"/>
  <c r="K156" i="34"/>
  <c r="Q17" i="47"/>
  <c r="P151" i="51"/>
  <c r="Q149" i="51"/>
  <c r="AK63" i="6"/>
  <c r="AJ63" i="51"/>
  <c r="AB65" i="52"/>
  <c r="AB67" i="52" s="1"/>
  <c r="AB67" i="51"/>
  <c r="AH27" i="52"/>
  <c r="AH31" i="52" s="1"/>
  <c r="AH31" i="51"/>
  <c r="AE62" i="52"/>
  <c r="AE64" i="52" s="1"/>
  <c r="AE64" i="51"/>
  <c r="Q25" i="45"/>
  <c r="K127" i="34"/>
  <c r="M127" i="34" s="1"/>
  <c r="Y144" i="45"/>
  <c r="Y160" i="45" s="1"/>
  <c r="Y166" i="45" s="1"/>
  <c r="R53" i="52"/>
  <c r="S53" i="52" s="1"/>
  <c r="P53" i="52"/>
  <c r="Q53" i="52" s="1"/>
  <c r="Q118" i="44"/>
  <c r="T118" i="44" s="1"/>
  <c r="K107" i="34"/>
  <c r="M107" i="34" s="1"/>
  <c r="AK92" i="44"/>
  <c r="AJ103" i="44"/>
  <c r="AK103" i="44" s="1"/>
  <c r="AK92" i="48"/>
  <c r="AJ103" i="48"/>
  <c r="AK103" i="48" s="1"/>
  <c r="AE46" i="52"/>
  <c r="AE50" i="52" s="1"/>
  <c r="AE50" i="51"/>
  <c r="AF65" i="52"/>
  <c r="AF67" i="52" s="1"/>
  <c r="AF67" i="51"/>
  <c r="AJ60" i="51"/>
  <c r="R25" i="51"/>
  <c r="S25" i="51" s="1"/>
  <c r="S19" i="51"/>
  <c r="Q55" i="51"/>
  <c r="P57" i="51"/>
  <c r="Q57" i="51" s="1"/>
  <c r="AK27" i="45"/>
  <c r="AJ31" i="45"/>
  <c r="AK31" i="45" s="1"/>
  <c r="AJ25" i="49"/>
  <c r="AK25" i="49" s="1"/>
  <c r="AK19" i="49"/>
  <c r="AB19" i="52"/>
  <c r="AB25" i="52" s="1"/>
  <c r="AB25" i="51"/>
  <c r="AC55" i="52"/>
  <c r="AC57" i="52" s="1"/>
  <c r="AC57" i="51"/>
  <c r="AJ50" i="45"/>
  <c r="AK50" i="45" s="1"/>
  <c r="AK46" i="45"/>
  <c r="R49" i="52"/>
  <c r="S49" i="52" s="1"/>
  <c r="P49" i="52"/>
  <c r="Q49" i="52" s="1"/>
  <c r="AH144" i="47"/>
  <c r="AH160" i="47" s="1"/>
  <c r="AH166" i="47" s="1"/>
  <c r="Q118" i="47"/>
  <c r="T118" i="47" s="1"/>
  <c r="K167" i="34"/>
  <c r="M167" i="34" s="1"/>
  <c r="O70" i="47"/>
  <c r="O144" i="47" s="1"/>
  <c r="O160" i="47" s="1"/>
  <c r="O166" i="47" s="1"/>
  <c r="I180" i="34" s="1"/>
  <c r="I161" i="34"/>
  <c r="I162" i="34" s="1"/>
  <c r="I171" i="34" s="1"/>
  <c r="I176" i="34" s="1"/>
  <c r="Q118" i="48"/>
  <c r="T118" i="48" s="1"/>
  <c r="K227" i="34"/>
  <c r="M227" i="34" s="1"/>
  <c r="X64" i="51"/>
  <c r="AJ57" i="6"/>
  <c r="AJ55" i="51"/>
  <c r="R23" i="52"/>
  <c r="S23" i="52" s="1"/>
  <c r="P23" i="52"/>
  <c r="Q23" i="52" s="1"/>
  <c r="AK19" i="46"/>
  <c r="AJ25" i="46"/>
  <c r="AK25" i="46" s="1"/>
  <c r="S17" i="47"/>
  <c r="R47" i="52"/>
  <c r="S47" i="52" s="1"/>
  <c r="P47" i="52"/>
  <c r="Q47" i="52" s="1"/>
  <c r="R22" i="52"/>
  <c r="S22" i="52" s="1"/>
  <c r="P22" i="52"/>
  <c r="Q22" i="52" s="1"/>
  <c r="Y65" i="52"/>
  <c r="Y67" i="52" s="1"/>
  <c r="Y67" i="51"/>
  <c r="AK58" i="6"/>
  <c r="AJ58" i="51"/>
  <c r="R8" i="52"/>
  <c r="S8" i="52" s="1"/>
  <c r="P8" i="52"/>
  <c r="Q8" i="52" s="1"/>
  <c r="S46" i="51"/>
  <c r="R50" i="51"/>
  <c r="S50" i="51" s="1"/>
  <c r="AK115" i="47"/>
  <c r="AJ118" i="47"/>
  <c r="AK118" i="47" s="1"/>
  <c r="AK46" i="46"/>
  <c r="AJ50" i="46"/>
  <c r="AK50" i="46" s="1"/>
  <c r="Q25" i="48"/>
  <c r="K217" i="34"/>
  <c r="M217" i="34" s="1"/>
  <c r="Q90" i="46"/>
  <c r="K195" i="34"/>
  <c r="S62" i="51"/>
  <c r="R64" i="51"/>
  <c r="S64" i="51" s="1"/>
  <c r="AF46" i="52"/>
  <c r="AF50" i="52" s="1"/>
  <c r="AF50" i="51"/>
  <c r="AB62" i="52"/>
  <c r="AB64" i="52" s="1"/>
  <c r="AB64" i="51"/>
  <c r="Q44" i="48"/>
  <c r="T33" i="48"/>
  <c r="T44" i="48" s="1"/>
  <c r="K108" i="34"/>
  <c r="P143" i="44"/>
  <c r="Q143" i="44" s="1"/>
  <c r="Q142" i="44"/>
  <c r="AJ57" i="49"/>
  <c r="AK55" i="49"/>
  <c r="R149" i="52"/>
  <c r="P149" i="52"/>
  <c r="O151" i="52"/>
  <c r="X33" i="52"/>
  <c r="X44" i="52" s="1"/>
  <c r="X44" i="51"/>
  <c r="AJ64" i="49"/>
  <c r="AA54" i="52"/>
  <c r="Q31" i="48"/>
  <c r="K218" i="34"/>
  <c r="M218" i="34" s="1"/>
  <c r="Q103" i="48"/>
  <c r="K226" i="34"/>
  <c r="P35" i="52"/>
  <c r="Q35" i="52" s="1"/>
  <c r="R35" i="52"/>
  <c r="S35" i="52" s="1"/>
  <c r="R19" i="52"/>
  <c r="O25" i="52"/>
  <c r="I7" i="34" s="1"/>
  <c r="P19" i="52"/>
  <c r="S55" i="51"/>
  <c r="R57" i="51"/>
  <c r="S57" i="51" s="1"/>
  <c r="AJ31" i="49"/>
  <c r="AK31" i="49" s="1"/>
  <c r="AK27" i="49"/>
  <c r="P48" i="52"/>
  <c r="Q48" i="52" s="1"/>
  <c r="R48" i="52"/>
  <c r="S48" i="52" s="1"/>
  <c r="Q50" i="46"/>
  <c r="K190" i="34"/>
  <c r="Q50" i="44"/>
  <c r="K100" i="34"/>
  <c r="M100" i="34" s="1"/>
  <c r="S17" i="6"/>
  <c r="AE144" i="44"/>
  <c r="AE160" i="44" s="1"/>
  <c r="AE166" i="44" s="1"/>
  <c r="X59" i="52"/>
  <c r="X61" i="52" s="1"/>
  <c r="X61" i="51"/>
  <c r="K198" i="34"/>
  <c r="P143" i="46"/>
  <c r="Q143" i="46" s="1"/>
  <c r="Q142" i="46"/>
  <c r="K186" i="34"/>
  <c r="Q17" i="46"/>
  <c r="K216" i="34"/>
  <c r="Q17" i="48"/>
  <c r="AJ67" i="48"/>
  <c r="AK65" i="48"/>
  <c r="R24" i="52"/>
  <c r="S24" i="52" s="1"/>
  <c r="P24" i="52"/>
  <c r="Q24" i="52" s="1"/>
  <c r="AF19" i="52"/>
  <c r="AF25" i="52" s="1"/>
  <c r="AF25" i="51"/>
  <c r="AB55" i="52"/>
  <c r="AB57" i="52" s="1"/>
  <c r="AB57" i="51"/>
  <c r="X64" i="52"/>
  <c r="AJ50" i="48"/>
  <c r="AK50" i="48" s="1"/>
  <c r="AK46" i="48"/>
  <c r="Q103" i="49"/>
  <c r="K256" i="34"/>
  <c r="M256" i="34" s="1"/>
  <c r="P20" i="52"/>
  <c r="Q20" i="52" s="1"/>
  <c r="R20" i="52"/>
  <c r="S20" i="52" s="1"/>
  <c r="Q46" i="51"/>
  <c r="P50" i="51"/>
  <c r="AJ61" i="6"/>
  <c r="AJ59" i="51"/>
  <c r="AK65" i="49"/>
  <c r="AJ67" i="49"/>
  <c r="AK115" i="44"/>
  <c r="AJ118" i="44"/>
  <c r="AK118" i="44" s="1"/>
  <c r="AK56" i="6"/>
  <c r="AJ56" i="51"/>
  <c r="AJ64" i="45"/>
  <c r="AK62" i="45"/>
  <c r="P46" i="52"/>
  <c r="R46" i="52"/>
  <c r="O50" i="52"/>
  <c r="I10" i="34" s="1"/>
  <c r="AJ118" i="49"/>
  <c r="AK118" i="49" s="1"/>
  <c r="AK115" i="49"/>
  <c r="Q159" i="52"/>
  <c r="K24" i="34"/>
  <c r="AA7" i="52"/>
  <c r="AA17" i="52" s="1"/>
  <c r="AA17" i="51"/>
  <c r="AC27" i="52"/>
  <c r="AC31" i="52" s="1"/>
  <c r="AC31" i="51"/>
  <c r="K126" i="34"/>
  <c r="M126" i="34" s="1"/>
  <c r="Q17" i="45"/>
  <c r="P60" i="52"/>
  <c r="Q60" i="52" s="1"/>
  <c r="R60" i="52"/>
  <c r="S60" i="52" s="1"/>
  <c r="S17" i="48"/>
  <c r="AJ54" i="49"/>
  <c r="AK52" i="49"/>
  <c r="AK19" i="45"/>
  <c r="AJ25" i="45"/>
  <c r="AK25" i="45" s="1"/>
  <c r="AG144" i="47"/>
  <c r="AG160" i="47" s="1"/>
  <c r="AG166" i="47" s="1"/>
  <c r="Q27" i="51"/>
  <c r="P31" i="51"/>
  <c r="O64" i="52"/>
  <c r="R62" i="52"/>
  <c r="P62" i="52"/>
  <c r="AE65" i="52"/>
  <c r="AE67" i="52" s="1"/>
  <c r="AE67" i="51"/>
  <c r="AH59" i="52"/>
  <c r="AH61" i="52" s="1"/>
  <c r="AH61" i="51"/>
  <c r="AJ31" i="44"/>
  <c r="AK31" i="44" s="1"/>
  <c r="P15" i="52"/>
  <c r="Q15" i="52" s="1"/>
  <c r="R15" i="52"/>
  <c r="S15" i="52" s="1"/>
  <c r="R143" i="48"/>
  <c r="S143" i="48" s="1"/>
  <c r="S142" i="48"/>
  <c r="O70" i="49"/>
  <c r="O144" i="49" s="1"/>
  <c r="O160" i="49" s="1"/>
  <c r="O166" i="49" s="1"/>
  <c r="I270" i="34" s="1"/>
  <c r="AK52" i="48"/>
  <c r="AJ54" i="48"/>
  <c r="AK132" i="52"/>
  <c r="P132" i="52"/>
  <c r="Q132" i="52" s="1"/>
  <c r="R132" i="52"/>
  <c r="S132" i="52" s="1"/>
  <c r="X46" i="52"/>
  <c r="X50" i="52" s="1"/>
  <c r="X50" i="51"/>
  <c r="AD65" i="52"/>
  <c r="AD67" i="52" s="1"/>
  <c r="AD67" i="51"/>
  <c r="Z33" i="52"/>
  <c r="Z44" i="52" s="1"/>
  <c r="Z44" i="51"/>
  <c r="AK49" i="6"/>
  <c r="AJ49" i="51"/>
  <c r="AH144" i="45"/>
  <c r="AH160" i="45" s="1"/>
  <c r="AH166" i="45" s="1"/>
  <c r="Q31" i="47"/>
  <c r="K158" i="34"/>
  <c r="M158" i="34" s="1"/>
  <c r="S7" i="51"/>
  <c r="R17" i="51"/>
  <c r="Q90" i="47"/>
  <c r="K165" i="34"/>
  <c r="M165" i="34" s="1"/>
  <c r="R143" i="46"/>
  <c r="S143" i="46" s="1"/>
  <c r="S142" i="46"/>
  <c r="AK62" i="44"/>
  <c r="AJ64" i="44"/>
  <c r="AK29" i="6"/>
  <c r="AJ29" i="51"/>
  <c r="AJ142" i="48"/>
  <c r="AK128" i="48"/>
  <c r="AA54" i="51"/>
  <c r="AJ90" i="48"/>
  <c r="AK90" i="48" s="1"/>
  <c r="AK78" i="48"/>
  <c r="K228" i="34"/>
  <c r="Q142" i="48"/>
  <c r="P143" i="48"/>
  <c r="Q143" i="48" s="1"/>
  <c r="AA65" i="52"/>
  <c r="AA67" i="52" s="1"/>
  <c r="AA67" i="51"/>
  <c r="Y31" i="51"/>
  <c r="R143" i="45"/>
  <c r="S143" i="45" s="1"/>
  <c r="S142" i="45"/>
  <c r="AK115" i="45"/>
  <c r="AJ118" i="45"/>
  <c r="AK118" i="45" s="1"/>
  <c r="AK78" i="45"/>
  <c r="AJ90" i="45"/>
  <c r="AK90" i="45" s="1"/>
  <c r="AK46" i="44"/>
  <c r="AJ50" i="44"/>
  <c r="AK50" i="44" s="1"/>
  <c r="R28" i="52"/>
  <c r="S28" i="52" s="1"/>
  <c r="P28" i="52"/>
  <c r="Q28" i="52" s="1"/>
  <c r="Q118" i="46"/>
  <c r="T118" i="46" s="1"/>
  <c r="K197" i="34"/>
  <c r="AA19" i="52"/>
  <c r="AA25" i="52" s="1"/>
  <c r="AA25" i="51"/>
  <c r="AB52" i="52"/>
  <c r="AB54" i="52" s="1"/>
  <c r="AB54" i="51"/>
  <c r="AH46" i="52"/>
  <c r="AH50" i="52" s="1"/>
  <c r="AH50" i="51"/>
  <c r="K258" i="34"/>
  <c r="Q142" i="49"/>
  <c r="P143" i="49"/>
  <c r="Q143" i="49" s="1"/>
  <c r="Q25" i="49"/>
  <c r="K247" i="34"/>
  <c r="M247" i="34" s="1"/>
  <c r="AK28" i="6"/>
  <c r="AJ28" i="51"/>
  <c r="AI7" i="52"/>
  <c r="AI17" i="52" s="1"/>
  <c r="AI17" i="51"/>
  <c r="Y59" i="52"/>
  <c r="Y61" i="52" s="1"/>
  <c r="Y61" i="51"/>
  <c r="K138" i="34"/>
  <c r="Q142" i="45"/>
  <c r="P143" i="45"/>
  <c r="Q143" i="45" s="1"/>
  <c r="AJ61" i="49"/>
  <c r="S17" i="44"/>
  <c r="R70" i="44"/>
  <c r="Y50" i="51"/>
  <c r="X68" i="49"/>
  <c r="X70" i="49" s="1"/>
  <c r="Q54" i="48"/>
  <c r="P68" i="48"/>
  <c r="AK65" i="46"/>
  <c r="AJ67" i="46"/>
  <c r="P68" i="45"/>
  <c r="Q50" i="49"/>
  <c r="K250" i="34"/>
  <c r="S27" i="51"/>
  <c r="R31" i="51"/>
  <c r="S31" i="51" s="1"/>
  <c r="R143" i="44"/>
  <c r="S143" i="44" s="1"/>
  <c r="S142" i="44"/>
  <c r="AB50" i="51"/>
  <c r="I252" i="34"/>
  <c r="I261" i="34" s="1"/>
  <c r="I266" i="34" s="1"/>
  <c r="AK19" i="48"/>
  <c r="AJ25" i="48"/>
  <c r="AK25" i="48" s="1"/>
  <c r="Q50" i="47"/>
  <c r="K160" i="34"/>
  <c r="Q118" i="49"/>
  <c r="T118" i="49" s="1"/>
  <c r="K257" i="34"/>
  <c r="M257" i="34" s="1"/>
  <c r="AJ31" i="46"/>
  <c r="AK31" i="46" s="1"/>
  <c r="AI52" i="52"/>
  <c r="AI54" i="52" s="1"/>
  <c r="AI54" i="51"/>
  <c r="Z144" i="49"/>
  <c r="Z160" i="49" s="1"/>
  <c r="Z166" i="49" s="1"/>
  <c r="Q90" i="45"/>
  <c r="K135" i="34"/>
  <c r="M135" i="34" s="1"/>
  <c r="S17" i="45"/>
  <c r="S54" i="46"/>
  <c r="R68" i="46"/>
  <c r="S68" i="46" s="1"/>
  <c r="Q7" i="51"/>
  <c r="P17" i="51"/>
  <c r="AJ61" i="46"/>
  <c r="AK59" i="46"/>
  <c r="R55" i="52"/>
  <c r="P55" i="52"/>
  <c r="O57" i="52"/>
  <c r="AK33" i="48"/>
  <c r="AJ44" i="48"/>
  <c r="AK44" i="48" s="1"/>
  <c r="AH144" i="49"/>
  <c r="AH160" i="49" s="1"/>
  <c r="AH166" i="49" s="1"/>
  <c r="S54" i="6"/>
  <c r="R68" i="6"/>
  <c r="S68" i="6" s="1"/>
  <c r="Y31" i="52"/>
  <c r="AI62" i="52"/>
  <c r="AI64" i="52" s="1"/>
  <c r="AI64" i="51"/>
  <c r="AJ57" i="46"/>
  <c r="AK55" i="46"/>
  <c r="AJ61" i="47"/>
  <c r="AK59" i="47"/>
  <c r="AJ90" i="49"/>
  <c r="AK90" i="49" s="1"/>
  <c r="AK78" i="49"/>
  <c r="AJ142" i="44"/>
  <c r="AK128" i="44"/>
  <c r="AG144" i="44"/>
  <c r="AG160" i="44" s="1"/>
  <c r="AG166" i="44" s="1"/>
  <c r="AH65" i="52"/>
  <c r="AH67" i="52" s="1"/>
  <c r="AH67" i="51"/>
  <c r="AC59" i="52"/>
  <c r="AC61" i="52" s="1"/>
  <c r="AC61" i="51"/>
  <c r="AK134" i="52"/>
  <c r="AK33" i="49"/>
  <c r="AJ44" i="49"/>
  <c r="AK44" i="49" s="1"/>
  <c r="AJ64" i="48"/>
  <c r="AK62" i="48"/>
  <c r="Y50" i="52"/>
  <c r="AJ57" i="48"/>
  <c r="AK55" i="48"/>
  <c r="AK33" i="44"/>
  <c r="AJ44" i="44"/>
  <c r="AK44" i="44" s="1"/>
  <c r="Q90" i="48"/>
  <c r="K225" i="34"/>
  <c r="S54" i="49"/>
  <c r="R68" i="49"/>
  <c r="S68" i="49" s="1"/>
  <c r="AB50" i="52"/>
  <c r="AF62" i="52"/>
  <c r="AF64" i="52" s="1"/>
  <c r="AF64" i="51"/>
  <c r="R21" i="52"/>
  <c r="S21" i="52" s="1"/>
  <c r="P21" i="52"/>
  <c r="Q21" i="52" s="1"/>
  <c r="S54" i="47"/>
  <c r="R68" i="47"/>
  <c r="S68" i="47" s="1"/>
  <c r="P34" i="52"/>
  <c r="Q34" i="52" s="1"/>
  <c r="R34" i="52"/>
  <c r="S34" i="52" s="1"/>
  <c r="O70" i="48"/>
  <c r="O144" i="48" s="1"/>
  <c r="O160" i="48" s="1"/>
  <c r="O166" i="48" s="1"/>
  <c r="I240" i="34" s="1"/>
  <c r="AJ118" i="46"/>
  <c r="AK118" i="46" s="1"/>
  <c r="AK115" i="46"/>
  <c r="Q90" i="44"/>
  <c r="K105" i="34"/>
  <c r="M105" i="34" s="1"/>
  <c r="AK92" i="46"/>
  <c r="AJ103" i="46"/>
  <c r="AK103" i="46" s="1"/>
  <c r="AC46" i="52"/>
  <c r="AC50" i="52" s="1"/>
  <c r="AC50" i="51"/>
  <c r="Z7" i="52"/>
  <c r="Z17" i="52" s="1"/>
  <c r="Z17" i="51"/>
  <c r="Z59" i="52"/>
  <c r="Z61" i="52" s="1"/>
  <c r="Z61" i="51"/>
  <c r="Q25" i="47"/>
  <c r="K157" i="34"/>
  <c r="M157" i="34" s="1"/>
  <c r="R66" i="52"/>
  <c r="S66" i="52" s="1"/>
  <c r="P66" i="52"/>
  <c r="Q66" i="52" s="1"/>
  <c r="R37" i="52"/>
  <c r="S37" i="52" s="1"/>
  <c r="P37" i="52"/>
  <c r="Q37" i="52" s="1"/>
  <c r="I36" i="34"/>
  <c r="T33" i="49"/>
  <c r="T44" i="49" s="1"/>
  <c r="Q44" i="49"/>
  <c r="AJ54" i="44"/>
  <c r="AK52" i="44"/>
  <c r="R44" i="51"/>
  <c r="S44" i="51" s="1"/>
  <c r="S33" i="51"/>
  <c r="AK23" i="6"/>
  <c r="AJ23" i="51"/>
  <c r="AF59" i="52"/>
  <c r="AF61" i="52" s="1"/>
  <c r="AF61" i="51"/>
  <c r="Q31" i="46"/>
  <c r="K188" i="34"/>
  <c r="AJ61" i="48"/>
  <c r="AK59" i="48"/>
  <c r="H144" i="51"/>
  <c r="H160" i="51" s="1"/>
  <c r="H166" i="51" s="1"/>
  <c r="G60" i="34" s="1"/>
  <c r="AK7" i="44"/>
  <c r="AJ17" i="44"/>
  <c r="AD46" i="52"/>
  <c r="AD50" i="52" s="1"/>
  <c r="AD50" i="51"/>
  <c r="AG65" i="52"/>
  <c r="AG67" i="52" s="1"/>
  <c r="AG67" i="51"/>
  <c r="AB27" i="52"/>
  <c r="AB31" i="52" s="1"/>
  <c r="AB31" i="51"/>
  <c r="X68" i="46"/>
  <c r="X70" i="46" s="1"/>
  <c r="AJ17" i="47"/>
  <c r="AK7" i="47"/>
  <c r="AK55" i="47"/>
  <c r="AJ57" i="47"/>
  <c r="AK62" i="47"/>
  <c r="AJ64" i="47"/>
  <c r="Z50" i="52"/>
  <c r="AF31" i="52"/>
  <c r="AJ53" i="51"/>
  <c r="AK19" i="51"/>
  <c r="AB144" i="48"/>
  <c r="AB160" i="48" s="1"/>
  <c r="AB166" i="48" s="1"/>
  <c r="AK128" i="45"/>
  <c r="AJ142" i="45"/>
  <c r="P68" i="49"/>
  <c r="Q54" i="49"/>
  <c r="T33" i="46"/>
  <c r="T44" i="46" s="1"/>
  <c r="Q44" i="46"/>
  <c r="Q59" i="51"/>
  <c r="P61" i="51"/>
  <c r="Q61" i="51" s="1"/>
  <c r="AD62" i="52"/>
  <c r="AD64" i="52" s="1"/>
  <c r="AD64" i="51"/>
  <c r="AC144" i="44"/>
  <c r="AC160" i="44" s="1"/>
  <c r="AC166" i="44" s="1"/>
  <c r="I102" i="34"/>
  <c r="I111" i="34" s="1"/>
  <c r="I116" i="34" s="1"/>
  <c r="AK7" i="46"/>
  <c r="AJ17" i="46"/>
  <c r="AJ90" i="46"/>
  <c r="AK90" i="46" s="1"/>
  <c r="AK78" i="46"/>
  <c r="AJ67" i="44"/>
  <c r="AK65" i="44"/>
  <c r="AF55" i="52"/>
  <c r="AF57" i="52" s="1"/>
  <c r="AF57" i="51"/>
  <c r="R12" i="52"/>
  <c r="S12" i="52" s="1"/>
  <c r="P12" i="52"/>
  <c r="Q12" i="52" s="1"/>
  <c r="AD144" i="49"/>
  <c r="AD160" i="49" s="1"/>
  <c r="AD166" i="49" s="1"/>
  <c r="AJ64" i="46"/>
  <c r="AK62" i="46"/>
  <c r="R134" i="52"/>
  <c r="S134" i="52" s="1"/>
  <c r="P134" i="52"/>
  <c r="Q134" i="52" s="1"/>
  <c r="P27" i="52"/>
  <c r="R27" i="52"/>
  <c r="O31" i="52"/>
  <c r="AF33" i="52"/>
  <c r="AF44" i="52" s="1"/>
  <c r="AF44" i="51"/>
  <c r="Q52" i="51"/>
  <c r="P54" i="51"/>
  <c r="S17" i="46"/>
  <c r="X143" i="46"/>
  <c r="AD144" i="47"/>
  <c r="AD160" i="47" s="1"/>
  <c r="AD166" i="47" s="1"/>
  <c r="AJ90" i="47"/>
  <c r="AK90" i="47" s="1"/>
  <c r="AK78" i="47"/>
  <c r="Q25" i="46"/>
  <c r="K187" i="34"/>
  <c r="AB59" i="52"/>
  <c r="AB61" i="52" s="1"/>
  <c r="AB61" i="51"/>
  <c r="AH144" i="46"/>
  <c r="AH160" i="46" s="1"/>
  <c r="AH166" i="46" s="1"/>
  <c r="AK27" i="47"/>
  <c r="AJ31" i="47"/>
  <c r="AK31" i="47" s="1"/>
  <c r="R7" i="52"/>
  <c r="P7" i="52"/>
  <c r="O17" i="52"/>
  <c r="X68" i="44"/>
  <c r="X70" i="44" s="1"/>
  <c r="Q33" i="51"/>
  <c r="Q44" i="51" s="1"/>
  <c r="P44" i="51"/>
  <c r="K39" i="34" s="1"/>
  <c r="R58" i="52"/>
  <c r="S58" i="52" s="1"/>
  <c r="P58" i="52"/>
  <c r="Q58" i="52" s="1"/>
  <c r="X68" i="48"/>
  <c r="X70" i="48" s="1"/>
  <c r="Q44" i="47"/>
  <c r="T33" i="47"/>
  <c r="T44" i="47" s="1"/>
  <c r="Q54" i="46"/>
  <c r="P68" i="46"/>
  <c r="P70" i="46" s="1"/>
  <c r="AF144" i="45"/>
  <c r="AF160" i="45" s="1"/>
  <c r="AF166" i="45" s="1"/>
  <c r="Z144" i="44"/>
  <c r="Z160" i="44" s="1"/>
  <c r="Z166" i="44" s="1"/>
  <c r="Q118" i="45"/>
  <c r="T118" i="45" s="1"/>
  <c r="K137" i="34"/>
  <c r="M137" i="34" s="1"/>
  <c r="R56" i="52"/>
  <c r="S56" i="52" s="1"/>
  <c r="P56" i="52"/>
  <c r="Q56" i="52" s="1"/>
  <c r="AD33" i="52"/>
  <c r="AD44" i="52" s="1"/>
  <c r="AD44" i="51"/>
  <c r="Y62" i="52"/>
  <c r="Y64" i="52" s="1"/>
  <c r="Y64" i="51"/>
  <c r="AK92" i="49"/>
  <c r="AJ103" i="49"/>
  <c r="AK103" i="49" s="1"/>
  <c r="X143" i="48"/>
  <c r="AJ67" i="45"/>
  <c r="AK65" i="45"/>
  <c r="AK92" i="45"/>
  <c r="AJ103" i="45"/>
  <c r="AK103" i="45" s="1"/>
  <c r="AK48" i="6"/>
  <c r="AJ48" i="51"/>
  <c r="Z27" i="52"/>
  <c r="Z31" i="52" s="1"/>
  <c r="Z31" i="51"/>
  <c r="AG59" i="52"/>
  <c r="AG61" i="52" s="1"/>
  <c r="AG61" i="51"/>
  <c r="P30" i="52"/>
  <c r="Q30" i="52" s="1"/>
  <c r="R30" i="52"/>
  <c r="S30" i="52" s="1"/>
  <c r="G19" i="34"/>
  <c r="M249" i="34"/>
  <c r="M219" i="34"/>
  <c r="M54" i="34"/>
  <c r="M28" i="34"/>
  <c r="M97" i="34"/>
  <c r="M226" i="34"/>
  <c r="M70" i="34"/>
  <c r="M129" i="34"/>
  <c r="M99" i="34"/>
  <c r="M279" i="34"/>
  <c r="M156" i="34"/>
  <c r="G12" i="34"/>
  <c r="M216" i="34"/>
  <c r="M98" i="34"/>
  <c r="AK65" i="6"/>
  <c r="AK55" i="6"/>
  <c r="AK59" i="6"/>
  <c r="AK62" i="6"/>
  <c r="AK19" i="6"/>
  <c r="AK46" i="6"/>
  <c r="R70" i="46" l="1"/>
  <c r="X144" i="44"/>
  <c r="X160" i="44" s="1"/>
  <c r="X166" i="44" s="1"/>
  <c r="X144" i="49"/>
  <c r="X160" i="49" s="1"/>
  <c r="X166" i="49" s="1"/>
  <c r="X144" i="47"/>
  <c r="X160" i="47" s="1"/>
  <c r="X166" i="47" s="1"/>
  <c r="I23" i="34"/>
  <c r="C31" i="15"/>
  <c r="Z144" i="53"/>
  <c r="Z160" i="53" s="1"/>
  <c r="Z166" i="53" s="1"/>
  <c r="X144" i="45"/>
  <c r="X160" i="45" s="1"/>
  <c r="X166" i="45" s="1"/>
  <c r="R70" i="48"/>
  <c r="AK47" i="51"/>
  <c r="O144" i="44"/>
  <c r="O160" i="44" s="1"/>
  <c r="O70" i="51"/>
  <c r="C16" i="15" s="1"/>
  <c r="I42" i="34"/>
  <c r="Z68" i="52"/>
  <c r="Z70" i="52" s="1"/>
  <c r="AE68" i="51"/>
  <c r="AE70" i="51" s="1"/>
  <c r="K289" i="34"/>
  <c r="M289" i="34" s="1"/>
  <c r="R70" i="45"/>
  <c r="R144" i="45" s="1"/>
  <c r="X68" i="52"/>
  <c r="X70" i="52" s="1"/>
  <c r="Y68" i="51"/>
  <c r="Y70" i="51" s="1"/>
  <c r="Z68" i="51"/>
  <c r="Z70" i="51" s="1"/>
  <c r="Y68" i="52"/>
  <c r="Y70" i="52" s="1"/>
  <c r="AA68" i="51"/>
  <c r="K169" i="34"/>
  <c r="AK142" i="53"/>
  <c r="AJ143" i="53"/>
  <c r="AK143" i="53" s="1"/>
  <c r="AK17" i="53"/>
  <c r="R70" i="53"/>
  <c r="AJ90" i="44"/>
  <c r="AK90" i="44" s="1"/>
  <c r="AH68" i="51"/>
  <c r="AH70" i="51" s="1"/>
  <c r="AJ68" i="45"/>
  <c r="AK68" i="45" s="1"/>
  <c r="AH68" i="52"/>
  <c r="AH70" i="52" s="1"/>
  <c r="AE68" i="52"/>
  <c r="AE70" i="52" s="1"/>
  <c r="K281" i="34"/>
  <c r="K282" i="34" s="1"/>
  <c r="Q68" i="53"/>
  <c r="AF68" i="51"/>
  <c r="AF70" i="51" s="1"/>
  <c r="AA68" i="52"/>
  <c r="AA70" i="52" s="1"/>
  <c r="Q70" i="53"/>
  <c r="P144" i="53"/>
  <c r="AF68" i="52"/>
  <c r="AF70" i="52" s="1"/>
  <c r="X68" i="51"/>
  <c r="X70" i="51" s="1"/>
  <c r="AJ68" i="53"/>
  <c r="AK68" i="53" s="1"/>
  <c r="K229" i="34"/>
  <c r="X144" i="48"/>
  <c r="X160" i="48" s="1"/>
  <c r="X166" i="48" s="1"/>
  <c r="Q70" i="46"/>
  <c r="P144" i="46"/>
  <c r="P25" i="52"/>
  <c r="Q19" i="52"/>
  <c r="R70" i="47"/>
  <c r="AC68" i="51"/>
  <c r="AC70" i="51" s="1"/>
  <c r="P61" i="52"/>
  <c r="Q61" i="52" s="1"/>
  <c r="Q59" i="52"/>
  <c r="AJ46" i="52"/>
  <c r="AJ50" i="51"/>
  <c r="AK50" i="51" s="1"/>
  <c r="AK46" i="51"/>
  <c r="AJ29" i="52"/>
  <c r="AK29" i="52" s="1"/>
  <c r="AK29" i="51"/>
  <c r="S17" i="51"/>
  <c r="AJ59" i="52"/>
  <c r="AK59" i="51"/>
  <c r="AJ61" i="51"/>
  <c r="X144" i="46"/>
  <c r="X160" i="46" s="1"/>
  <c r="X166" i="46" s="1"/>
  <c r="AJ23" i="52"/>
  <c r="AK23" i="52" s="1"/>
  <c r="AK23" i="51"/>
  <c r="AK142" i="44"/>
  <c r="K139" i="34"/>
  <c r="Q68" i="45"/>
  <c r="K131" i="34"/>
  <c r="K132" i="34" s="1"/>
  <c r="Q31" i="51"/>
  <c r="K38" i="34"/>
  <c r="M38" i="34" s="1"/>
  <c r="AJ68" i="49"/>
  <c r="AK68" i="49" s="1"/>
  <c r="AJ56" i="52"/>
  <c r="AK56" i="52" s="1"/>
  <c r="AK56" i="51"/>
  <c r="S52" i="52"/>
  <c r="R54" i="52"/>
  <c r="AC68" i="52"/>
  <c r="AC70" i="52" s="1"/>
  <c r="AG68" i="51"/>
  <c r="AG70" i="51" s="1"/>
  <c r="K259" i="34"/>
  <c r="S59" i="52"/>
  <c r="R61" i="52"/>
  <c r="S61" i="52" s="1"/>
  <c r="AK17" i="47"/>
  <c r="K36" i="34"/>
  <c r="M36" i="34" s="1"/>
  <c r="Q17" i="51"/>
  <c r="S70" i="44"/>
  <c r="R144" i="44"/>
  <c r="S19" i="52"/>
  <c r="R25" i="52"/>
  <c r="S25" i="52" s="1"/>
  <c r="AJ60" i="52"/>
  <c r="AK60" i="52" s="1"/>
  <c r="AK60" i="51"/>
  <c r="Q151" i="51"/>
  <c r="K53" i="34"/>
  <c r="M53" i="34" s="1"/>
  <c r="R67" i="52"/>
  <c r="S67" i="52" s="1"/>
  <c r="S65" i="52"/>
  <c r="Q52" i="52"/>
  <c r="P54" i="52"/>
  <c r="AK17" i="49"/>
  <c r="AG68" i="52"/>
  <c r="AG70" i="52" s="1"/>
  <c r="S54" i="51"/>
  <c r="R68" i="51"/>
  <c r="S68" i="51" s="1"/>
  <c r="R70" i="49"/>
  <c r="I8" i="34"/>
  <c r="AJ68" i="48"/>
  <c r="AK68" i="48" s="1"/>
  <c r="S27" i="52"/>
  <c r="R31" i="52"/>
  <c r="S31" i="52" s="1"/>
  <c r="M285" i="34"/>
  <c r="S70" i="48"/>
  <c r="R144" i="48"/>
  <c r="S46" i="52"/>
  <c r="R50" i="52"/>
  <c r="S50" i="52" s="1"/>
  <c r="Q50" i="51"/>
  <c r="K40" i="34"/>
  <c r="R70" i="6"/>
  <c r="S70" i="6" s="1"/>
  <c r="P151" i="52"/>
  <c r="Q149" i="52"/>
  <c r="Q68" i="44"/>
  <c r="K101" i="34"/>
  <c r="K102" i="34" s="1"/>
  <c r="AK142" i="46"/>
  <c r="AJ143" i="46"/>
  <c r="AK143" i="46" s="1"/>
  <c r="AJ53" i="52"/>
  <c r="AK53" i="52" s="1"/>
  <c r="AK53" i="51"/>
  <c r="I6" i="34"/>
  <c r="AI68" i="51"/>
  <c r="AI70" i="51" s="1"/>
  <c r="Q68" i="48"/>
  <c r="K221" i="34"/>
  <c r="K222" i="34" s="1"/>
  <c r="Q46" i="52"/>
  <c r="P50" i="52"/>
  <c r="R151" i="52"/>
  <c r="S151" i="52" s="1"/>
  <c r="S149" i="52"/>
  <c r="AJ63" i="52"/>
  <c r="AK63" i="52" s="1"/>
  <c r="AK63" i="51"/>
  <c r="Q65" i="52"/>
  <c r="P67" i="52"/>
  <c r="Q67" i="52" s="1"/>
  <c r="K109" i="34"/>
  <c r="M106" i="34"/>
  <c r="P70" i="44"/>
  <c r="AK17" i="46"/>
  <c r="O68" i="52"/>
  <c r="I11" i="34" s="1"/>
  <c r="AJ28" i="52"/>
  <c r="AK28" i="51"/>
  <c r="AA70" i="51"/>
  <c r="P144" i="47"/>
  <c r="Q70" i="47"/>
  <c r="AK17" i="45"/>
  <c r="Q68" i="47"/>
  <c r="K161" i="34"/>
  <c r="M161" i="34" s="1"/>
  <c r="P44" i="52"/>
  <c r="K9" i="34" s="1"/>
  <c r="Q33" i="52"/>
  <c r="Q44" i="52" s="1"/>
  <c r="Q25" i="51"/>
  <c r="K37" i="34"/>
  <c r="M37" i="34" s="1"/>
  <c r="AI68" i="52"/>
  <c r="AI70" i="52" s="1"/>
  <c r="AK17" i="48"/>
  <c r="AJ62" i="52"/>
  <c r="AJ64" i="51"/>
  <c r="AK62" i="51"/>
  <c r="AK17" i="44"/>
  <c r="K191" i="34"/>
  <c r="K192" i="34" s="1"/>
  <c r="Q68" i="46"/>
  <c r="AJ143" i="45"/>
  <c r="AK143" i="45" s="1"/>
  <c r="AK142" i="45"/>
  <c r="S70" i="46"/>
  <c r="R144" i="46"/>
  <c r="Q27" i="52"/>
  <c r="P31" i="52"/>
  <c r="AJ48" i="52"/>
  <c r="AK48" i="52" s="1"/>
  <c r="AK48" i="51"/>
  <c r="S7" i="52"/>
  <c r="R17" i="52"/>
  <c r="Q54" i="51"/>
  <c r="P68" i="51"/>
  <c r="AJ68" i="44"/>
  <c r="AK68" i="44" s="1"/>
  <c r="P57" i="52"/>
  <c r="Q57" i="52" s="1"/>
  <c r="Q55" i="52"/>
  <c r="AB68" i="51"/>
  <c r="AB70" i="51" s="1"/>
  <c r="Q62" i="52"/>
  <c r="P64" i="52"/>
  <c r="Q64" i="52" s="1"/>
  <c r="P70" i="45"/>
  <c r="AD68" i="51"/>
  <c r="AD70" i="51" s="1"/>
  <c r="AJ65" i="52"/>
  <c r="AJ67" i="51"/>
  <c r="AK65" i="51"/>
  <c r="S33" i="52"/>
  <c r="R44" i="52"/>
  <c r="S44" i="52" s="1"/>
  <c r="K199" i="34"/>
  <c r="AJ22" i="52"/>
  <c r="AK22" i="52" s="1"/>
  <c r="AK22" i="51"/>
  <c r="AJ149" i="52"/>
  <c r="AK149" i="51"/>
  <c r="AJ151" i="51"/>
  <c r="AJ143" i="47"/>
  <c r="AK143" i="47" s="1"/>
  <c r="AK142" i="47"/>
  <c r="Q7" i="52"/>
  <c r="P17" i="52"/>
  <c r="M225" i="34"/>
  <c r="Q68" i="49"/>
  <c r="K251" i="34"/>
  <c r="K252" i="34" s="1"/>
  <c r="AK19" i="52"/>
  <c r="AJ68" i="46"/>
  <c r="AK68" i="46" s="1"/>
  <c r="S55" i="52"/>
  <c r="R57" i="52"/>
  <c r="S57" i="52" s="1"/>
  <c r="AB68" i="52"/>
  <c r="AB70" i="52" s="1"/>
  <c r="AK142" i="48"/>
  <c r="AJ143" i="48"/>
  <c r="AK143" i="48" s="1"/>
  <c r="AJ49" i="52"/>
  <c r="AK49" i="52" s="1"/>
  <c r="AK49" i="51"/>
  <c r="S62" i="52"/>
  <c r="R64" i="52"/>
  <c r="S64" i="52" s="1"/>
  <c r="P70" i="48"/>
  <c r="AJ58" i="52"/>
  <c r="AK58" i="52" s="1"/>
  <c r="AK58" i="51"/>
  <c r="AJ55" i="52"/>
  <c r="AK55" i="51"/>
  <c r="AJ57" i="51"/>
  <c r="AD68" i="52"/>
  <c r="AD70" i="52" s="1"/>
  <c r="AJ143" i="49"/>
  <c r="AK143" i="49" s="1"/>
  <c r="AK142" i="49"/>
  <c r="AJ68" i="47"/>
  <c r="AK68" i="47" s="1"/>
  <c r="P70" i="49"/>
  <c r="G21" i="34"/>
  <c r="G26" i="34" s="1"/>
  <c r="M39" i="34"/>
  <c r="M220" i="34"/>
  <c r="M159" i="34"/>
  <c r="M130" i="34"/>
  <c r="E16" i="15"/>
  <c r="M250" i="34"/>
  <c r="M24" i="34"/>
  <c r="K291" i="34" l="1"/>
  <c r="K296" i="34" s="1"/>
  <c r="D18" i="15"/>
  <c r="C27" i="15" s="1"/>
  <c r="C12" i="13" s="1"/>
  <c r="K231" i="34"/>
  <c r="K236" i="34" s="1"/>
  <c r="S70" i="45"/>
  <c r="M221" i="34"/>
  <c r="AJ143" i="44"/>
  <c r="AK143" i="44" s="1"/>
  <c r="M251" i="34"/>
  <c r="M131" i="34"/>
  <c r="M101" i="34"/>
  <c r="AJ70" i="53"/>
  <c r="AK70" i="53" s="1"/>
  <c r="AJ70" i="48"/>
  <c r="AJ144" i="48" s="1"/>
  <c r="AJ70" i="45"/>
  <c r="AK70" i="45" s="1"/>
  <c r="AJ70" i="46"/>
  <c r="O70" i="52"/>
  <c r="K162" i="34"/>
  <c r="K171" i="34" s="1"/>
  <c r="K176" i="34" s="1"/>
  <c r="K201" i="34"/>
  <c r="K206" i="34" s="1"/>
  <c r="Q144" i="53"/>
  <c r="P160" i="53"/>
  <c r="AJ70" i="49"/>
  <c r="AJ144" i="49" s="1"/>
  <c r="S70" i="53"/>
  <c r="R144" i="53"/>
  <c r="K141" i="34"/>
  <c r="K146" i="34" s="1"/>
  <c r="K111" i="34"/>
  <c r="K116" i="34" s="1"/>
  <c r="K261" i="34"/>
  <c r="K266" i="34" s="1"/>
  <c r="Q70" i="49"/>
  <c r="P144" i="49"/>
  <c r="Q31" i="52"/>
  <c r="K8" i="34"/>
  <c r="M8" i="34" s="1"/>
  <c r="AJ70" i="44"/>
  <c r="S144" i="48"/>
  <c r="R160" i="48"/>
  <c r="S54" i="52"/>
  <c r="R68" i="52"/>
  <c r="S68" i="52" s="1"/>
  <c r="AJ57" i="52"/>
  <c r="AK55" i="52"/>
  <c r="Q144" i="47"/>
  <c r="P160" i="47"/>
  <c r="P144" i="44"/>
  <c r="Q70" i="44"/>
  <c r="AJ70" i="47"/>
  <c r="O166" i="44"/>
  <c r="D22" i="15"/>
  <c r="S70" i="47"/>
  <c r="R144" i="47"/>
  <c r="Q68" i="51"/>
  <c r="K41" i="34"/>
  <c r="K42" i="34" s="1"/>
  <c r="R160" i="46"/>
  <c r="S144" i="46"/>
  <c r="Q151" i="52"/>
  <c r="K23" i="34"/>
  <c r="M23" i="34" s="1"/>
  <c r="M281" i="34"/>
  <c r="P68" i="52"/>
  <c r="Q54" i="52"/>
  <c r="K10" i="34"/>
  <c r="Q50" i="52"/>
  <c r="AJ61" i="52"/>
  <c r="AK59" i="52"/>
  <c r="Q25" i="52"/>
  <c r="K7" i="34"/>
  <c r="M7" i="34" s="1"/>
  <c r="P144" i="48"/>
  <c r="Q70" i="48"/>
  <c r="AJ151" i="52"/>
  <c r="AK149" i="52"/>
  <c r="AJ67" i="52"/>
  <c r="AK65" i="52"/>
  <c r="S17" i="52"/>
  <c r="AJ64" i="52"/>
  <c r="AK62" i="52"/>
  <c r="S70" i="49"/>
  <c r="R144" i="49"/>
  <c r="R160" i="44"/>
  <c r="S144" i="44"/>
  <c r="R70" i="51"/>
  <c r="S70" i="51" s="1"/>
  <c r="AK46" i="52"/>
  <c r="AJ50" i="52"/>
  <c r="AK50" i="52" s="1"/>
  <c r="Q144" i="46"/>
  <c r="P160" i="46"/>
  <c r="AK28" i="52"/>
  <c r="K6" i="34"/>
  <c r="M6" i="34" s="1"/>
  <c r="Q17" i="52"/>
  <c r="AJ144" i="45"/>
  <c r="P70" i="51"/>
  <c r="Q70" i="51" s="1"/>
  <c r="S144" i="45"/>
  <c r="R160" i="45"/>
  <c r="Q70" i="45"/>
  <c r="P144" i="45"/>
  <c r="AJ144" i="46"/>
  <c r="AK70" i="46"/>
  <c r="I12" i="34"/>
  <c r="M222" i="34"/>
  <c r="M132" i="34"/>
  <c r="M9" i="34"/>
  <c r="M102" i="34"/>
  <c r="M40" i="34"/>
  <c r="M252" i="34"/>
  <c r="M160" i="34"/>
  <c r="H84" i="6"/>
  <c r="G159" i="6"/>
  <c r="E159" i="6"/>
  <c r="G151" i="6"/>
  <c r="AJ144" i="53" l="1"/>
  <c r="AK70" i="48"/>
  <c r="AK70" i="49"/>
  <c r="S144" i="53"/>
  <c r="R160" i="53"/>
  <c r="M41" i="34"/>
  <c r="P166" i="53"/>
  <c r="Q160" i="53"/>
  <c r="M282" i="34"/>
  <c r="S160" i="44"/>
  <c r="R166" i="44"/>
  <c r="S166" i="44" s="1"/>
  <c r="I120" i="34"/>
  <c r="D23" i="15"/>
  <c r="AJ144" i="44"/>
  <c r="AK70" i="44"/>
  <c r="AK144" i="46"/>
  <c r="AJ160" i="46"/>
  <c r="R160" i="49"/>
  <c r="S144" i="49"/>
  <c r="AJ144" i="47"/>
  <c r="AK70" i="47"/>
  <c r="AJ160" i="45"/>
  <c r="AK144" i="45"/>
  <c r="AK144" i="48"/>
  <c r="AJ160" i="48"/>
  <c r="P166" i="46"/>
  <c r="Q160" i="46"/>
  <c r="S160" i="46"/>
  <c r="R166" i="46"/>
  <c r="S166" i="46" s="1"/>
  <c r="P160" i="45"/>
  <c r="Q144" i="45"/>
  <c r="Q144" i="44"/>
  <c r="P160" i="44"/>
  <c r="AJ160" i="49"/>
  <c r="AK144" i="49"/>
  <c r="S160" i="45"/>
  <c r="R166" i="45"/>
  <c r="S166" i="45" s="1"/>
  <c r="Q144" i="48"/>
  <c r="P160" i="48"/>
  <c r="Q68" i="52"/>
  <c r="K11" i="34"/>
  <c r="M11" i="34" s="1"/>
  <c r="Q160" i="47"/>
  <c r="P166" i="47"/>
  <c r="P160" i="49"/>
  <c r="Q144" i="49"/>
  <c r="P70" i="52"/>
  <c r="Q70" i="52" s="1"/>
  <c r="R70" i="52"/>
  <c r="S70" i="52" s="1"/>
  <c r="R160" i="47"/>
  <c r="S144" i="47"/>
  <c r="S160" i="48"/>
  <c r="R166" i="48"/>
  <c r="S166" i="48" s="1"/>
  <c r="M162" i="34"/>
  <c r="M42" i="34"/>
  <c r="M10" i="34"/>
  <c r="G141" i="6"/>
  <c r="AK144" i="53" l="1"/>
  <c r="AJ160" i="53"/>
  <c r="AK160" i="53" s="1"/>
  <c r="Q166" i="53"/>
  <c r="K300" i="34"/>
  <c r="S160" i="53"/>
  <c r="R166" i="53"/>
  <c r="S166" i="53" s="1"/>
  <c r="P166" i="48"/>
  <c r="Q160" i="48"/>
  <c r="P166" i="44"/>
  <c r="Q160" i="44"/>
  <c r="AJ166" i="48"/>
  <c r="AK166" i="48" s="1"/>
  <c r="AK160" i="48"/>
  <c r="AK160" i="46"/>
  <c r="AJ166" i="46"/>
  <c r="AK166" i="46" s="1"/>
  <c r="Q166" i="46"/>
  <c r="K210" i="34"/>
  <c r="R166" i="47"/>
  <c r="S166" i="47" s="1"/>
  <c r="S160" i="47"/>
  <c r="AJ166" i="49"/>
  <c r="AK166" i="49" s="1"/>
  <c r="AK160" i="49"/>
  <c r="R166" i="49"/>
  <c r="S166" i="49" s="1"/>
  <c r="S160" i="49"/>
  <c r="P166" i="49"/>
  <c r="Q160" i="49"/>
  <c r="P166" i="45"/>
  <c r="Q160" i="45"/>
  <c r="AJ166" i="45"/>
  <c r="AK166" i="45" s="1"/>
  <c r="AK160" i="45"/>
  <c r="AJ160" i="44"/>
  <c r="AK144" i="44"/>
  <c r="Q166" i="47"/>
  <c r="K180" i="34"/>
  <c r="AJ160" i="47"/>
  <c r="AK144" i="47"/>
  <c r="M296" i="34"/>
  <c r="M291" i="34"/>
  <c r="K12" i="34"/>
  <c r="M12" i="34" s="1"/>
  <c r="H141" i="6"/>
  <c r="Q150" i="6"/>
  <c r="AJ166" i="53" l="1"/>
  <c r="AK166" i="53" s="1"/>
  <c r="Q166" i="48"/>
  <c r="K240" i="34"/>
  <c r="Q166" i="45"/>
  <c r="K150" i="34"/>
  <c r="AK160" i="44"/>
  <c r="AJ166" i="44"/>
  <c r="AK166" i="44" s="1"/>
  <c r="AJ166" i="47"/>
  <c r="AK166" i="47" s="1"/>
  <c r="AK160" i="47"/>
  <c r="Q166" i="49"/>
  <c r="K270" i="34"/>
  <c r="Q166" i="44"/>
  <c r="K120" i="34"/>
  <c r="M300" i="34"/>
  <c r="B3" i="5"/>
  <c r="B3" i="2"/>
  <c r="O5" i="6"/>
  <c r="I8" i="4" l="1"/>
  <c r="I7" i="4"/>
  <c r="I6" i="4"/>
  <c r="I5" i="4"/>
  <c r="J5" i="4" s="1"/>
  <c r="I4" i="4"/>
  <c r="J4" i="4" s="1"/>
  <c r="I3" i="4"/>
  <c r="J3" i="4" s="1"/>
  <c r="J6" i="4" l="1"/>
  <c r="AH151" i="6" l="1"/>
  <c r="AC151" i="6"/>
  <c r="Z151" i="6"/>
  <c r="AE151" i="6"/>
  <c r="AB151" i="6"/>
  <c r="AF151" i="6"/>
  <c r="AD151" i="6"/>
  <c r="AI151" i="6"/>
  <c r="AG151" i="6"/>
  <c r="AA151" i="6"/>
  <c r="Y151" i="6"/>
  <c r="X151" i="6"/>
  <c r="P164" i="6"/>
  <c r="K88" i="34" s="1"/>
  <c r="M88" i="34" s="1"/>
  <c r="P165" i="6"/>
  <c r="AJ150" i="6"/>
  <c r="P156" i="6"/>
  <c r="Q156" i="6" s="1"/>
  <c r="H17" i="6"/>
  <c r="G66" i="34" s="1"/>
  <c r="M208" i="34" l="1"/>
  <c r="AH159" i="6"/>
  <c r="AE159" i="6"/>
  <c r="AI159" i="6"/>
  <c r="AA159" i="6"/>
  <c r="X159" i="6"/>
  <c r="AD159" i="6"/>
  <c r="AG159" i="6"/>
  <c r="Y159" i="6"/>
  <c r="Z159" i="6"/>
  <c r="AB159" i="6"/>
  <c r="AF159" i="6"/>
  <c r="AC159" i="6"/>
  <c r="AJ151" i="6"/>
  <c r="P42" i="6"/>
  <c r="Q42" i="6" s="1"/>
  <c r="T42" i="6" s="1"/>
  <c r="Q164" i="6"/>
  <c r="Q165" i="6"/>
  <c r="AJ164" i="6"/>
  <c r="AJ165" i="6"/>
  <c r="AK150" i="6"/>
  <c r="P15" i="6"/>
  <c r="Q15" i="6" s="1"/>
  <c r="O159" i="6"/>
  <c r="O151" i="6"/>
  <c r="I83" i="34" s="1"/>
  <c r="AJ156" i="6"/>
  <c r="E18" i="5"/>
  <c r="D18" i="5"/>
  <c r="F17" i="5"/>
  <c r="E14" i="5"/>
  <c r="D14" i="5"/>
  <c r="F13" i="5"/>
  <c r="F20" i="5"/>
  <c r="F19" i="5"/>
  <c r="F16" i="5"/>
  <c r="F15" i="5"/>
  <c r="F12" i="5"/>
  <c r="F11" i="5"/>
  <c r="AJ159" i="6" l="1"/>
  <c r="AK164" i="6"/>
  <c r="AK156" i="6"/>
  <c r="AK165" i="6"/>
  <c r="AJ42" i="6"/>
  <c r="AJ42" i="51" s="1"/>
  <c r="T36" i="6"/>
  <c r="P151" i="6"/>
  <c r="P159" i="6"/>
  <c r="F25" i="5"/>
  <c r="F24" i="5"/>
  <c r="F18" i="5"/>
  <c r="F14" i="5"/>
  <c r="F21" i="5"/>
  <c r="M204" i="34" l="1"/>
  <c r="K84" i="34"/>
  <c r="M84" i="34" s="1"/>
  <c r="M203" i="34"/>
  <c r="K83" i="34"/>
  <c r="M83" i="34" s="1"/>
  <c r="AJ42" i="52"/>
  <c r="AK42" i="52" s="1"/>
  <c r="AK42" i="51"/>
  <c r="Q151" i="6"/>
  <c r="Q159" i="6"/>
  <c r="AK42" i="6"/>
  <c r="F26" i="5"/>
  <c r="F22" i="5"/>
  <c r="C55" i="2" l="1"/>
  <c r="C54" i="2"/>
  <c r="AJ11" i="6" l="1"/>
  <c r="I76" i="6"/>
  <c r="O76" i="6" s="1"/>
  <c r="I140" i="6"/>
  <c r="O140" i="6" s="1"/>
  <c r="I139" i="6"/>
  <c r="O139" i="6" s="1"/>
  <c r="O139" i="51" l="1"/>
  <c r="R139" i="6"/>
  <c r="O140" i="51"/>
  <c r="R140" i="6"/>
  <c r="S140" i="6" s="1"/>
  <c r="O76" i="51"/>
  <c r="R76" i="6"/>
  <c r="S76" i="6" s="1"/>
  <c r="AG76" i="6"/>
  <c r="AG76" i="51" s="1"/>
  <c r="AG76" i="52" s="1"/>
  <c r="AA76" i="6"/>
  <c r="AA76" i="51" s="1"/>
  <c r="AA76" i="52" s="1"/>
  <c r="Y76" i="6"/>
  <c r="Y76" i="51" s="1"/>
  <c r="Y76" i="52" s="1"/>
  <c r="Z76" i="6"/>
  <c r="Z76" i="51" s="1"/>
  <c r="Z76" i="52" s="1"/>
  <c r="AF76" i="6"/>
  <c r="AF76" i="51" s="1"/>
  <c r="AF76" i="52" s="1"/>
  <c r="AC76" i="6"/>
  <c r="AC76" i="51" s="1"/>
  <c r="AC76" i="52" s="1"/>
  <c r="X76" i="6"/>
  <c r="X76" i="51" s="1"/>
  <c r="X76" i="52" s="1"/>
  <c r="AB76" i="6"/>
  <c r="AB76" i="51" s="1"/>
  <c r="AB76" i="52" s="1"/>
  <c r="AH76" i="6"/>
  <c r="AH76" i="51" s="1"/>
  <c r="AH76" i="52" s="1"/>
  <c r="AE76" i="6"/>
  <c r="AE76" i="51" s="1"/>
  <c r="AE76" i="52" s="1"/>
  <c r="AD76" i="6"/>
  <c r="AD76" i="51" s="1"/>
  <c r="AD76" i="52" s="1"/>
  <c r="AI76" i="6"/>
  <c r="AI76" i="51" s="1"/>
  <c r="AI76" i="52" s="1"/>
  <c r="AC139" i="6"/>
  <c r="AC139" i="51" s="1"/>
  <c r="AB139" i="6"/>
  <c r="AB139" i="51" s="1"/>
  <c r="AI139" i="6"/>
  <c r="AI139" i="51" s="1"/>
  <c r="AA139" i="6"/>
  <c r="AA139" i="51" s="1"/>
  <c r="AH139" i="6"/>
  <c r="AH139" i="51" s="1"/>
  <c r="Z139" i="6"/>
  <c r="Z139" i="51" s="1"/>
  <c r="Y139" i="6"/>
  <c r="Y139" i="51" s="1"/>
  <c r="X139" i="6"/>
  <c r="X139" i="51" s="1"/>
  <c r="AG139" i="6"/>
  <c r="AG139" i="51" s="1"/>
  <c r="AF139" i="6"/>
  <c r="AF139" i="51" s="1"/>
  <c r="AE139" i="6"/>
  <c r="AE139" i="51" s="1"/>
  <c r="AD139" i="6"/>
  <c r="AD139" i="51" s="1"/>
  <c r="AG140" i="6"/>
  <c r="AG140" i="51" s="1"/>
  <c r="AG140" i="52" s="1"/>
  <c r="Y140" i="6"/>
  <c r="Y140" i="51" s="1"/>
  <c r="Y140" i="52" s="1"/>
  <c r="AF140" i="6"/>
  <c r="AF140" i="51" s="1"/>
  <c r="AF140" i="52" s="1"/>
  <c r="X140" i="6"/>
  <c r="X140" i="51" s="1"/>
  <c r="X140" i="52" s="1"/>
  <c r="AE140" i="6"/>
  <c r="AE140" i="51" s="1"/>
  <c r="AE140" i="52" s="1"/>
  <c r="AD140" i="6"/>
  <c r="AD140" i="51" s="1"/>
  <c r="AD140" i="52" s="1"/>
  <c r="AC140" i="6"/>
  <c r="AC140" i="51" s="1"/>
  <c r="AC140" i="52" s="1"/>
  <c r="AB140" i="6"/>
  <c r="AB140" i="51" s="1"/>
  <c r="AB140" i="52" s="1"/>
  <c r="AA140" i="6"/>
  <c r="AA140" i="51" s="1"/>
  <c r="AA140" i="52" s="1"/>
  <c r="Z140" i="6"/>
  <c r="Z140" i="51" s="1"/>
  <c r="Z140" i="52" s="1"/>
  <c r="AI140" i="6"/>
  <c r="AI140" i="51" s="1"/>
  <c r="AI140" i="52" s="1"/>
  <c r="AH140" i="6"/>
  <c r="AH140" i="51" s="1"/>
  <c r="AH140" i="52" s="1"/>
  <c r="H128" i="6"/>
  <c r="G142" i="6"/>
  <c r="H115" i="6"/>
  <c r="H78" i="6"/>
  <c r="AK11" i="6"/>
  <c r="P36" i="6"/>
  <c r="Q36" i="6" s="1"/>
  <c r="L118" i="6"/>
  <c r="I114" i="6"/>
  <c r="O114" i="6" s="1"/>
  <c r="I113" i="6"/>
  <c r="O113" i="6" s="1"/>
  <c r="I85" i="6"/>
  <c r="O85" i="6" s="1"/>
  <c r="I83" i="6"/>
  <c r="O83" i="6" s="1"/>
  <c r="I82" i="6"/>
  <c r="O82" i="6" s="1"/>
  <c r="I81" i="6"/>
  <c r="O81" i="6" s="1"/>
  <c r="L103" i="6"/>
  <c r="L31" i="6"/>
  <c r="L25" i="6"/>
  <c r="L17" i="6"/>
  <c r="Y139" i="52" l="1"/>
  <c r="Y141" i="52" s="1"/>
  <c r="Y141" i="51"/>
  <c r="Z139" i="52"/>
  <c r="Z141" i="52" s="1"/>
  <c r="Z141" i="51"/>
  <c r="O114" i="51"/>
  <c r="R114" i="6"/>
  <c r="S114" i="6" s="1"/>
  <c r="AH139" i="52"/>
  <c r="AH141" i="52" s="1"/>
  <c r="AH141" i="51"/>
  <c r="AG139" i="52"/>
  <c r="AG141" i="52" s="1"/>
  <c r="AG141" i="51"/>
  <c r="O81" i="51"/>
  <c r="R81" i="6"/>
  <c r="S81" i="6" s="1"/>
  <c r="O82" i="51"/>
  <c r="R82" i="6"/>
  <c r="S82" i="6" s="1"/>
  <c r="AD139" i="52"/>
  <c r="AD141" i="52" s="1"/>
  <c r="AD141" i="51"/>
  <c r="AA139" i="52"/>
  <c r="AA141" i="52" s="1"/>
  <c r="AA141" i="51"/>
  <c r="O83" i="51"/>
  <c r="R83" i="6"/>
  <c r="O76" i="52"/>
  <c r="R76" i="51"/>
  <c r="S76" i="51" s="1"/>
  <c r="P76" i="51"/>
  <c r="Q76" i="51" s="1"/>
  <c r="O113" i="51"/>
  <c r="R113" i="6"/>
  <c r="AE139" i="52"/>
  <c r="AE141" i="52" s="1"/>
  <c r="AE141" i="51"/>
  <c r="AI139" i="52"/>
  <c r="AI141" i="52" s="1"/>
  <c r="AI141" i="51"/>
  <c r="O85" i="51"/>
  <c r="R85" i="6"/>
  <c r="S85" i="6" s="1"/>
  <c r="AF139" i="52"/>
  <c r="AF141" i="52" s="1"/>
  <c r="AF141" i="51"/>
  <c r="AB139" i="52"/>
  <c r="AB141" i="52" s="1"/>
  <c r="AB141" i="51"/>
  <c r="O140" i="52"/>
  <c r="R140" i="51"/>
  <c r="S140" i="51" s="1"/>
  <c r="P140" i="51"/>
  <c r="Q140" i="51" s="1"/>
  <c r="AC139" i="52"/>
  <c r="AC141" i="52" s="1"/>
  <c r="AC141" i="51"/>
  <c r="R141" i="6"/>
  <c r="S141" i="6" s="1"/>
  <c r="S139" i="6"/>
  <c r="X139" i="52"/>
  <c r="X141" i="52" s="1"/>
  <c r="X141" i="51"/>
  <c r="O139" i="52"/>
  <c r="R139" i="51"/>
  <c r="O141" i="51"/>
  <c r="P139" i="51"/>
  <c r="H142" i="6"/>
  <c r="G78" i="34" s="1"/>
  <c r="H118" i="6"/>
  <c r="G77" i="34" s="1"/>
  <c r="AC114" i="6"/>
  <c r="AC114" i="51" s="1"/>
  <c r="AC114" i="52" s="1"/>
  <c r="AB114" i="6"/>
  <c r="AB114" i="51" s="1"/>
  <c r="AB114" i="52" s="1"/>
  <c r="AI114" i="6"/>
  <c r="AI114" i="51" s="1"/>
  <c r="AI114" i="52" s="1"/>
  <c r="AA114" i="6"/>
  <c r="AA114" i="51" s="1"/>
  <c r="AA114" i="52" s="1"/>
  <c r="AH114" i="6"/>
  <c r="AH114" i="51" s="1"/>
  <c r="AH114" i="52" s="1"/>
  <c r="Z114" i="6"/>
  <c r="Z114" i="51" s="1"/>
  <c r="Z114" i="52" s="1"/>
  <c r="AG114" i="6"/>
  <c r="AG114" i="51" s="1"/>
  <c r="AG114" i="52" s="1"/>
  <c r="AF114" i="6"/>
  <c r="AF114" i="51" s="1"/>
  <c r="AF114" i="52" s="1"/>
  <c r="AE114" i="6"/>
  <c r="AE114" i="51" s="1"/>
  <c r="AE114" i="52" s="1"/>
  <c r="AD114" i="6"/>
  <c r="AD114" i="51" s="1"/>
  <c r="AD114" i="52" s="1"/>
  <c r="Y114" i="6"/>
  <c r="Y114" i="51" s="1"/>
  <c r="Y114" i="52" s="1"/>
  <c r="X114" i="6"/>
  <c r="X114" i="51" s="1"/>
  <c r="X114" i="52" s="1"/>
  <c r="AC81" i="6"/>
  <c r="AC81" i="51" s="1"/>
  <c r="AB81" i="6"/>
  <c r="AB81" i="51" s="1"/>
  <c r="AI81" i="6"/>
  <c r="AI81" i="51" s="1"/>
  <c r="AA81" i="6"/>
  <c r="AA81" i="51" s="1"/>
  <c r="AH81" i="6"/>
  <c r="AH81" i="51" s="1"/>
  <c r="Z81" i="6"/>
  <c r="Z81" i="51" s="1"/>
  <c r="AG81" i="6"/>
  <c r="AG81" i="51" s="1"/>
  <c r="AF81" i="6"/>
  <c r="AF81" i="51" s="1"/>
  <c r="AE81" i="6"/>
  <c r="AE81" i="51" s="1"/>
  <c r="AD81" i="6"/>
  <c r="AD81" i="51" s="1"/>
  <c r="Y81" i="6"/>
  <c r="Y81" i="51" s="1"/>
  <c r="X81" i="6"/>
  <c r="X81" i="51" s="1"/>
  <c r="AG82" i="6"/>
  <c r="AG82" i="51" s="1"/>
  <c r="AG82" i="52" s="1"/>
  <c r="Y82" i="6"/>
  <c r="Y82" i="51" s="1"/>
  <c r="Y82" i="52" s="1"/>
  <c r="AF82" i="6"/>
  <c r="AF82" i="51" s="1"/>
  <c r="AF82" i="52" s="1"/>
  <c r="X82" i="6"/>
  <c r="X82" i="51" s="1"/>
  <c r="X82" i="52" s="1"/>
  <c r="AE82" i="6"/>
  <c r="AE82" i="51" s="1"/>
  <c r="AE82" i="52" s="1"/>
  <c r="AD82" i="6"/>
  <c r="AD82" i="51" s="1"/>
  <c r="AD82" i="52" s="1"/>
  <c r="AI82" i="6"/>
  <c r="AI82" i="51" s="1"/>
  <c r="AI82" i="52" s="1"/>
  <c r="AH82" i="6"/>
  <c r="AH82" i="51" s="1"/>
  <c r="AH82" i="52" s="1"/>
  <c r="AC82" i="6"/>
  <c r="AC82" i="51" s="1"/>
  <c r="AC82" i="52" s="1"/>
  <c r="AB82" i="6"/>
  <c r="AB82" i="51" s="1"/>
  <c r="AB82" i="52" s="1"/>
  <c r="AA82" i="6"/>
  <c r="AA82" i="51" s="1"/>
  <c r="AA82" i="52" s="1"/>
  <c r="Z82" i="6"/>
  <c r="Z82" i="51" s="1"/>
  <c r="Z82" i="52" s="1"/>
  <c r="AG113" i="6"/>
  <c r="AG113" i="51" s="1"/>
  <c r="Y113" i="6"/>
  <c r="Y113" i="51" s="1"/>
  <c r="AF113" i="6"/>
  <c r="AF113" i="51" s="1"/>
  <c r="X113" i="6"/>
  <c r="X113" i="51" s="1"/>
  <c r="AE113" i="6"/>
  <c r="AE113" i="51" s="1"/>
  <c r="AD113" i="6"/>
  <c r="AD113" i="51" s="1"/>
  <c r="AC113" i="6"/>
  <c r="AC113" i="51" s="1"/>
  <c r="AB113" i="6"/>
  <c r="AB113" i="51" s="1"/>
  <c r="AA113" i="6"/>
  <c r="AA113" i="51" s="1"/>
  <c r="Z113" i="6"/>
  <c r="Z113" i="51" s="1"/>
  <c r="AI113" i="6"/>
  <c r="AI113" i="51" s="1"/>
  <c r="AH113" i="6"/>
  <c r="AH113" i="51" s="1"/>
  <c r="AC83" i="6"/>
  <c r="AC83" i="51" s="1"/>
  <c r="AC83" i="52" s="1"/>
  <c r="AB83" i="6"/>
  <c r="AB83" i="51" s="1"/>
  <c r="AB83" i="52" s="1"/>
  <c r="AI83" i="6"/>
  <c r="AI83" i="51" s="1"/>
  <c r="AI83" i="52" s="1"/>
  <c r="AA83" i="6"/>
  <c r="AA83" i="51" s="1"/>
  <c r="AA83" i="52" s="1"/>
  <c r="AH83" i="6"/>
  <c r="AH83" i="51" s="1"/>
  <c r="AH83" i="52" s="1"/>
  <c r="Z83" i="6"/>
  <c r="Z83" i="51" s="1"/>
  <c r="Z83" i="52" s="1"/>
  <c r="Y83" i="6"/>
  <c r="Y83" i="51" s="1"/>
  <c r="Y83" i="52" s="1"/>
  <c r="X83" i="6"/>
  <c r="X83" i="51" s="1"/>
  <c r="X83" i="52" s="1"/>
  <c r="AE83" i="6"/>
  <c r="AE83" i="51" s="1"/>
  <c r="AE83" i="52" s="1"/>
  <c r="AD83" i="6"/>
  <c r="AD83" i="51" s="1"/>
  <c r="AD83" i="52" s="1"/>
  <c r="AG83" i="6"/>
  <c r="AG83" i="51" s="1"/>
  <c r="AG83" i="52" s="1"/>
  <c r="AF83" i="6"/>
  <c r="AF83" i="51" s="1"/>
  <c r="AF83" i="52" s="1"/>
  <c r="AG85" i="6"/>
  <c r="AG85" i="51" s="1"/>
  <c r="AG85" i="52" s="1"/>
  <c r="Y85" i="6"/>
  <c r="Y85" i="51" s="1"/>
  <c r="Y85" i="52" s="1"/>
  <c r="AF85" i="6"/>
  <c r="AF85" i="51" s="1"/>
  <c r="AF85" i="52" s="1"/>
  <c r="X85" i="6"/>
  <c r="X85" i="51" s="1"/>
  <c r="X85" i="52" s="1"/>
  <c r="AE85" i="6"/>
  <c r="AE85" i="51" s="1"/>
  <c r="AE85" i="52" s="1"/>
  <c r="AD85" i="6"/>
  <c r="AD85" i="51" s="1"/>
  <c r="AD85" i="52" s="1"/>
  <c r="AC85" i="6"/>
  <c r="AC85" i="51" s="1"/>
  <c r="AC85" i="52" s="1"/>
  <c r="AB85" i="6"/>
  <c r="AB85" i="51" s="1"/>
  <c r="AB85" i="52" s="1"/>
  <c r="AA85" i="6"/>
  <c r="AA85" i="51" s="1"/>
  <c r="AA85" i="52" s="1"/>
  <c r="Z85" i="6"/>
  <c r="Z85" i="51" s="1"/>
  <c r="Z85" i="52" s="1"/>
  <c r="AI85" i="6"/>
  <c r="AI85" i="51" s="1"/>
  <c r="AI85" i="52" s="1"/>
  <c r="AH85" i="6"/>
  <c r="AH85" i="51" s="1"/>
  <c r="AH85" i="52" s="1"/>
  <c r="L70" i="6"/>
  <c r="I126" i="6"/>
  <c r="O126" i="6" s="1"/>
  <c r="L143" i="6"/>
  <c r="G143" i="6"/>
  <c r="AJ36" i="6"/>
  <c r="AJ79" i="6"/>
  <c r="AJ79" i="51" s="1"/>
  <c r="I137" i="6"/>
  <c r="O137" i="6" s="1"/>
  <c r="I135" i="6"/>
  <c r="O135" i="6" s="1"/>
  <c r="I133" i="6"/>
  <c r="O133" i="6" s="1"/>
  <c r="I131" i="6"/>
  <c r="O131" i="6" s="1"/>
  <c r="I130" i="6"/>
  <c r="O130" i="6" s="1"/>
  <c r="I129" i="6"/>
  <c r="O129" i="6" s="1"/>
  <c r="I125" i="6"/>
  <c r="O125" i="6" s="1"/>
  <c r="I124" i="6"/>
  <c r="O124" i="6" s="1"/>
  <c r="I123" i="6"/>
  <c r="O123" i="6" s="1"/>
  <c r="I122" i="6"/>
  <c r="O122" i="6" s="1"/>
  <c r="I121" i="6"/>
  <c r="O121" i="6" s="1"/>
  <c r="I120" i="6"/>
  <c r="O120" i="6" s="1"/>
  <c r="I117" i="6"/>
  <c r="O117" i="6" s="1"/>
  <c r="I116" i="6"/>
  <c r="O116" i="6" s="1"/>
  <c r="I112" i="6"/>
  <c r="O112" i="6" s="1"/>
  <c r="I111" i="6"/>
  <c r="O111" i="6" s="1"/>
  <c r="I110" i="6"/>
  <c r="O110" i="6" s="1"/>
  <c r="I109" i="6"/>
  <c r="O109" i="6" s="1"/>
  <c r="I108" i="6"/>
  <c r="O108" i="6" s="1"/>
  <c r="I107" i="6"/>
  <c r="O107" i="6" s="1"/>
  <c r="I106" i="6"/>
  <c r="O106" i="6" s="1"/>
  <c r="I105" i="6"/>
  <c r="O105" i="6" s="1"/>
  <c r="I102" i="6"/>
  <c r="O102" i="6" s="1"/>
  <c r="I101" i="6"/>
  <c r="O101" i="6" s="1"/>
  <c r="I100" i="6"/>
  <c r="O100" i="6" s="1"/>
  <c r="I99" i="6"/>
  <c r="O99" i="6" s="1"/>
  <c r="I98" i="6"/>
  <c r="O98" i="6" s="1"/>
  <c r="I97" i="6"/>
  <c r="O97" i="6" s="1"/>
  <c r="I96" i="6"/>
  <c r="O96" i="6" s="1"/>
  <c r="I95" i="6"/>
  <c r="O95" i="6" s="1"/>
  <c r="I94" i="6"/>
  <c r="O94" i="6" s="1"/>
  <c r="I93" i="6"/>
  <c r="O93" i="6" s="1"/>
  <c r="I92" i="6"/>
  <c r="O92" i="6" s="1"/>
  <c r="I89" i="6"/>
  <c r="O89" i="6" s="1"/>
  <c r="I88" i="6"/>
  <c r="O88" i="6" s="1"/>
  <c r="I87" i="6"/>
  <c r="O87" i="6" s="1"/>
  <c r="I86" i="6"/>
  <c r="O86" i="6" s="1"/>
  <c r="I80" i="6"/>
  <c r="O80" i="6" s="1"/>
  <c r="I75" i="6"/>
  <c r="O75" i="6" s="1"/>
  <c r="O112" i="51" l="1"/>
  <c r="R112" i="6"/>
  <c r="S112" i="6" s="1"/>
  <c r="O80" i="51"/>
  <c r="R80" i="6"/>
  <c r="S80" i="6" s="1"/>
  <c r="O105" i="51"/>
  <c r="R105" i="6"/>
  <c r="S105" i="6" s="1"/>
  <c r="O116" i="51"/>
  <c r="R116" i="6"/>
  <c r="S116" i="6" s="1"/>
  <c r="O129" i="51"/>
  <c r="R129" i="6"/>
  <c r="S129" i="6" s="1"/>
  <c r="AC113" i="52"/>
  <c r="AC115" i="52" s="1"/>
  <c r="AC115" i="51"/>
  <c r="AG81" i="52"/>
  <c r="AG84" i="52" s="1"/>
  <c r="AG84" i="51"/>
  <c r="O141" i="52"/>
  <c r="P139" i="52"/>
  <c r="R139" i="52"/>
  <c r="O85" i="52"/>
  <c r="P85" i="51"/>
  <c r="Q85" i="51" s="1"/>
  <c r="R85" i="51"/>
  <c r="S85" i="51" s="1"/>
  <c r="O99" i="51"/>
  <c r="R99" i="6"/>
  <c r="S99" i="6" s="1"/>
  <c r="O102" i="51"/>
  <c r="R102" i="6"/>
  <c r="S102" i="6" s="1"/>
  <c r="AA113" i="52"/>
  <c r="AA115" i="52" s="1"/>
  <c r="AA115" i="51"/>
  <c r="O95" i="51"/>
  <c r="R95" i="6"/>
  <c r="S95" i="6" s="1"/>
  <c r="O86" i="51"/>
  <c r="R86" i="6"/>
  <c r="S86" i="6" s="1"/>
  <c r="O106" i="51"/>
  <c r="R106" i="6"/>
  <c r="S106" i="6" s="1"/>
  <c r="O130" i="51"/>
  <c r="R130" i="6"/>
  <c r="S130" i="6" s="1"/>
  <c r="O97" i="51"/>
  <c r="R97" i="6"/>
  <c r="S97" i="6" s="1"/>
  <c r="O107" i="51"/>
  <c r="R107" i="6"/>
  <c r="S107" i="6" s="1"/>
  <c r="O120" i="51"/>
  <c r="R120" i="6"/>
  <c r="S120" i="6" s="1"/>
  <c r="O131" i="51"/>
  <c r="R131" i="6"/>
  <c r="S131" i="6" s="1"/>
  <c r="O126" i="51"/>
  <c r="R126" i="6"/>
  <c r="AD113" i="52"/>
  <c r="AD115" i="52" s="1"/>
  <c r="AD115" i="51"/>
  <c r="Z81" i="52"/>
  <c r="Z84" i="52" s="1"/>
  <c r="Z84" i="51"/>
  <c r="R140" i="52"/>
  <c r="S140" i="52" s="1"/>
  <c r="P140" i="52"/>
  <c r="Q140" i="52" s="1"/>
  <c r="R76" i="52"/>
  <c r="S76" i="52" s="1"/>
  <c r="P76" i="52"/>
  <c r="Q76" i="52" s="1"/>
  <c r="O82" i="52"/>
  <c r="R82" i="51"/>
  <c r="S82" i="51" s="1"/>
  <c r="P82" i="51"/>
  <c r="Q82" i="51" s="1"/>
  <c r="O125" i="51"/>
  <c r="R125" i="6"/>
  <c r="S125" i="6" s="1"/>
  <c r="AF81" i="52"/>
  <c r="AF84" i="52" s="1"/>
  <c r="AF84" i="51"/>
  <c r="O96" i="51"/>
  <c r="R96" i="6"/>
  <c r="S96" i="6" s="1"/>
  <c r="O117" i="51"/>
  <c r="R117" i="6"/>
  <c r="S117" i="6" s="1"/>
  <c r="O87" i="51"/>
  <c r="R87" i="6"/>
  <c r="S87" i="6" s="1"/>
  <c r="O88" i="51"/>
  <c r="R88" i="6"/>
  <c r="S88" i="6" s="1"/>
  <c r="O98" i="51"/>
  <c r="R98" i="6"/>
  <c r="S98" i="6" s="1"/>
  <c r="O108" i="51"/>
  <c r="R108" i="6"/>
  <c r="S108" i="6" s="1"/>
  <c r="O121" i="51"/>
  <c r="R121" i="6"/>
  <c r="S121" i="6" s="1"/>
  <c r="O133" i="51"/>
  <c r="R133" i="6"/>
  <c r="S133" i="6" s="1"/>
  <c r="AE113" i="52"/>
  <c r="AE115" i="52" s="1"/>
  <c r="AE115" i="51"/>
  <c r="AH81" i="52"/>
  <c r="AH84" i="52" s="1"/>
  <c r="AH84" i="51"/>
  <c r="R84" i="6"/>
  <c r="S84" i="6" s="1"/>
  <c r="S83" i="6"/>
  <c r="R114" i="51"/>
  <c r="S114" i="51" s="1"/>
  <c r="O114" i="52"/>
  <c r="P114" i="51"/>
  <c r="Q114" i="51" s="1"/>
  <c r="O89" i="51"/>
  <c r="R89" i="6"/>
  <c r="S89" i="6" s="1"/>
  <c r="O109" i="51"/>
  <c r="R109" i="6"/>
  <c r="S109" i="6" s="1"/>
  <c r="O122" i="51"/>
  <c r="R122" i="6"/>
  <c r="S122" i="6" s="1"/>
  <c r="O135" i="51"/>
  <c r="R135" i="6"/>
  <c r="S135" i="6" s="1"/>
  <c r="X113" i="52"/>
  <c r="X115" i="52" s="1"/>
  <c r="X115" i="51"/>
  <c r="O83" i="52"/>
  <c r="R83" i="51"/>
  <c r="S83" i="51" s="1"/>
  <c r="P83" i="51"/>
  <c r="Q83" i="51" s="1"/>
  <c r="O81" i="52"/>
  <c r="O84" i="51"/>
  <c r="R81" i="51"/>
  <c r="P81" i="51"/>
  <c r="X81" i="52"/>
  <c r="X84" i="52" s="1"/>
  <c r="X84" i="51"/>
  <c r="AA81" i="52"/>
  <c r="AA84" i="52" s="1"/>
  <c r="AA84" i="51"/>
  <c r="O92" i="51"/>
  <c r="R92" i="6"/>
  <c r="S92" i="6" s="1"/>
  <c r="O100" i="51"/>
  <c r="R100" i="6"/>
  <c r="S100" i="6" s="1"/>
  <c r="O110" i="51"/>
  <c r="R110" i="6"/>
  <c r="S110" i="6" s="1"/>
  <c r="O123" i="51"/>
  <c r="R123" i="6"/>
  <c r="S123" i="6" s="1"/>
  <c r="O137" i="51"/>
  <c r="R137" i="6"/>
  <c r="S137" i="6" s="1"/>
  <c r="AI113" i="52"/>
  <c r="AI115" i="52" s="1"/>
  <c r="AI115" i="51"/>
  <c r="AF113" i="52"/>
  <c r="AF115" i="52" s="1"/>
  <c r="AF115" i="51"/>
  <c r="Y81" i="52"/>
  <c r="Y84" i="52" s="1"/>
  <c r="Y84" i="51"/>
  <c r="AI81" i="52"/>
  <c r="AI84" i="52" s="1"/>
  <c r="AI84" i="51"/>
  <c r="AH113" i="52"/>
  <c r="AH115" i="52" s="1"/>
  <c r="AH115" i="51"/>
  <c r="O93" i="51"/>
  <c r="R93" i="6"/>
  <c r="O101" i="51"/>
  <c r="R101" i="6"/>
  <c r="S101" i="6" s="1"/>
  <c r="O111" i="51"/>
  <c r="R111" i="6"/>
  <c r="S111" i="6" s="1"/>
  <c r="O124" i="51"/>
  <c r="R124" i="6"/>
  <c r="S124" i="6" s="1"/>
  <c r="AJ79" i="52"/>
  <c r="AK79" i="52" s="1"/>
  <c r="AK79" i="51"/>
  <c r="Z113" i="52"/>
  <c r="Z115" i="52" s="1"/>
  <c r="Z115" i="51"/>
  <c r="Y113" i="52"/>
  <c r="Y115" i="52" s="1"/>
  <c r="Y115" i="51"/>
  <c r="AD81" i="52"/>
  <c r="AD84" i="52" s="1"/>
  <c r="AD84" i="51"/>
  <c r="AB81" i="52"/>
  <c r="AB84" i="52" s="1"/>
  <c r="AB84" i="51"/>
  <c r="Q139" i="51"/>
  <c r="P141" i="51"/>
  <c r="Q141" i="51" s="1"/>
  <c r="S113" i="6"/>
  <c r="R115" i="6"/>
  <c r="AG113" i="52"/>
  <c r="AG115" i="52" s="1"/>
  <c r="AG115" i="51"/>
  <c r="AE81" i="52"/>
  <c r="AE84" i="52" s="1"/>
  <c r="AE84" i="51"/>
  <c r="AC81" i="52"/>
  <c r="AC84" i="52" s="1"/>
  <c r="AC84" i="51"/>
  <c r="O113" i="52"/>
  <c r="P113" i="51"/>
  <c r="R113" i="51"/>
  <c r="O115" i="51"/>
  <c r="O94" i="51"/>
  <c r="R94" i="6"/>
  <c r="S94" i="6" s="1"/>
  <c r="AB113" i="52"/>
  <c r="AB115" i="52" s="1"/>
  <c r="AB115" i="51"/>
  <c r="S139" i="51"/>
  <c r="R141" i="51"/>
  <c r="S141" i="51" s="1"/>
  <c r="O75" i="51"/>
  <c r="R75" i="6"/>
  <c r="AC86" i="6"/>
  <c r="AC86" i="51" s="1"/>
  <c r="AC86" i="52" s="1"/>
  <c r="AB86" i="6"/>
  <c r="AB86" i="51" s="1"/>
  <c r="AB86" i="52" s="1"/>
  <c r="AI86" i="6"/>
  <c r="AI86" i="51" s="1"/>
  <c r="AI86" i="52" s="1"/>
  <c r="AA86" i="6"/>
  <c r="AA86" i="51" s="1"/>
  <c r="AA86" i="52" s="1"/>
  <c r="AH86" i="6"/>
  <c r="AH86" i="51" s="1"/>
  <c r="AH86" i="52" s="1"/>
  <c r="Z86" i="6"/>
  <c r="Z86" i="51" s="1"/>
  <c r="Z86" i="52" s="1"/>
  <c r="AG86" i="6"/>
  <c r="AG86" i="51" s="1"/>
  <c r="AG86" i="52" s="1"/>
  <c r="AF86" i="6"/>
  <c r="AF86" i="51" s="1"/>
  <c r="AF86" i="52" s="1"/>
  <c r="AE86" i="6"/>
  <c r="AE86" i="51" s="1"/>
  <c r="AE86" i="52" s="1"/>
  <c r="AD86" i="6"/>
  <c r="AD86" i="51" s="1"/>
  <c r="AD86" i="52" s="1"/>
  <c r="Y86" i="6"/>
  <c r="Y86" i="51" s="1"/>
  <c r="Y86" i="52" s="1"/>
  <c r="X86" i="6"/>
  <c r="X86" i="51" s="1"/>
  <c r="X86" i="52" s="1"/>
  <c r="AC96" i="6"/>
  <c r="AC96" i="51" s="1"/>
  <c r="AC96" i="52" s="1"/>
  <c r="AB96" i="6"/>
  <c r="AB96" i="51" s="1"/>
  <c r="AB96" i="52" s="1"/>
  <c r="AI96" i="6"/>
  <c r="AI96" i="51" s="1"/>
  <c r="AI96" i="52" s="1"/>
  <c r="AA96" i="6"/>
  <c r="AA96" i="51" s="1"/>
  <c r="AA96" i="52" s="1"/>
  <c r="AH96" i="6"/>
  <c r="AH96" i="51" s="1"/>
  <c r="AH96" i="52" s="1"/>
  <c r="Z96" i="6"/>
  <c r="Z96" i="51" s="1"/>
  <c r="Z96" i="52" s="1"/>
  <c r="AG96" i="6"/>
  <c r="AG96" i="51" s="1"/>
  <c r="AG96" i="52" s="1"/>
  <c r="AF96" i="6"/>
  <c r="AF96" i="51" s="1"/>
  <c r="AF96" i="52" s="1"/>
  <c r="AE96" i="6"/>
  <c r="AE96" i="51" s="1"/>
  <c r="AE96" i="52" s="1"/>
  <c r="AD96" i="6"/>
  <c r="AD96" i="51" s="1"/>
  <c r="AD96" i="52" s="1"/>
  <c r="Y96" i="6"/>
  <c r="Y96" i="51" s="1"/>
  <c r="Y96" i="52" s="1"/>
  <c r="X96" i="6"/>
  <c r="X96" i="51" s="1"/>
  <c r="X96" i="52" s="1"/>
  <c r="AC106" i="6"/>
  <c r="AC106" i="51" s="1"/>
  <c r="AC106" i="52" s="1"/>
  <c r="AB106" i="6"/>
  <c r="AB106" i="51" s="1"/>
  <c r="AB106" i="52" s="1"/>
  <c r="AI106" i="6"/>
  <c r="AI106" i="51" s="1"/>
  <c r="AI106" i="52" s="1"/>
  <c r="AA106" i="6"/>
  <c r="AA106" i="51" s="1"/>
  <c r="AA106" i="52" s="1"/>
  <c r="AH106" i="6"/>
  <c r="AH106" i="51" s="1"/>
  <c r="AH106" i="52" s="1"/>
  <c r="Z106" i="6"/>
  <c r="Z106" i="51" s="1"/>
  <c r="Z106" i="52" s="1"/>
  <c r="AG106" i="6"/>
  <c r="AG106" i="51" s="1"/>
  <c r="AG106" i="52" s="1"/>
  <c r="AF106" i="6"/>
  <c r="AF106" i="51" s="1"/>
  <c r="AF106" i="52" s="1"/>
  <c r="AE106" i="6"/>
  <c r="AE106" i="51" s="1"/>
  <c r="AE106" i="52" s="1"/>
  <c r="AD106" i="6"/>
  <c r="AD106" i="51" s="1"/>
  <c r="AD106" i="52" s="1"/>
  <c r="Y106" i="6"/>
  <c r="Y106" i="51" s="1"/>
  <c r="Y106" i="52" s="1"/>
  <c r="X106" i="6"/>
  <c r="X106" i="51" s="1"/>
  <c r="X106" i="52" s="1"/>
  <c r="AC117" i="6"/>
  <c r="AC117" i="51" s="1"/>
  <c r="AC117" i="52" s="1"/>
  <c r="AB117" i="6"/>
  <c r="AB117" i="51" s="1"/>
  <c r="AB117" i="52" s="1"/>
  <c r="AI117" i="6"/>
  <c r="AI117" i="51" s="1"/>
  <c r="AI117" i="52" s="1"/>
  <c r="AA117" i="6"/>
  <c r="AA117" i="51" s="1"/>
  <c r="AA117" i="52" s="1"/>
  <c r="AH117" i="6"/>
  <c r="AH117" i="51" s="1"/>
  <c r="AH117" i="52" s="1"/>
  <c r="Z117" i="6"/>
  <c r="Z117" i="51" s="1"/>
  <c r="Z117" i="52" s="1"/>
  <c r="Y117" i="6"/>
  <c r="Y117" i="51" s="1"/>
  <c r="Y117" i="52" s="1"/>
  <c r="X117" i="6"/>
  <c r="X117" i="51" s="1"/>
  <c r="X117" i="52" s="1"/>
  <c r="AG117" i="6"/>
  <c r="AG117" i="51" s="1"/>
  <c r="AG117" i="52" s="1"/>
  <c r="AF117" i="6"/>
  <c r="AF117" i="51" s="1"/>
  <c r="AF117" i="52" s="1"/>
  <c r="AE117" i="6"/>
  <c r="AE117" i="51" s="1"/>
  <c r="AE117" i="52" s="1"/>
  <c r="AD117" i="6"/>
  <c r="AD117" i="51" s="1"/>
  <c r="AD117" i="52" s="1"/>
  <c r="AG130" i="6"/>
  <c r="AG130" i="51" s="1"/>
  <c r="AG130" i="52" s="1"/>
  <c r="Y130" i="6"/>
  <c r="Y130" i="51" s="1"/>
  <c r="Y130" i="52" s="1"/>
  <c r="AF130" i="6"/>
  <c r="AF130" i="51" s="1"/>
  <c r="AF130" i="52" s="1"/>
  <c r="X130" i="6"/>
  <c r="X130" i="51" s="1"/>
  <c r="X130" i="52" s="1"/>
  <c r="AE130" i="6"/>
  <c r="AE130" i="51" s="1"/>
  <c r="AE130" i="52" s="1"/>
  <c r="AD130" i="6"/>
  <c r="AD130" i="51" s="1"/>
  <c r="AD130" i="52" s="1"/>
  <c r="AC130" i="6"/>
  <c r="AC130" i="51" s="1"/>
  <c r="AC130" i="52" s="1"/>
  <c r="AB130" i="6"/>
  <c r="AB130" i="51" s="1"/>
  <c r="AB130" i="52" s="1"/>
  <c r="AA130" i="6"/>
  <c r="AA130" i="51" s="1"/>
  <c r="AA130" i="52" s="1"/>
  <c r="Z130" i="6"/>
  <c r="Z130" i="51" s="1"/>
  <c r="Z130" i="52" s="1"/>
  <c r="AI130" i="6"/>
  <c r="AI130" i="51" s="1"/>
  <c r="AI130" i="52" s="1"/>
  <c r="AH130" i="6"/>
  <c r="AH130" i="51" s="1"/>
  <c r="AH130" i="52" s="1"/>
  <c r="AG111" i="6"/>
  <c r="AG111" i="51" s="1"/>
  <c r="AG111" i="52" s="1"/>
  <c r="Y111" i="6"/>
  <c r="Y111" i="51" s="1"/>
  <c r="Y111" i="52" s="1"/>
  <c r="AF111" i="6"/>
  <c r="AF111" i="51" s="1"/>
  <c r="AF111" i="52" s="1"/>
  <c r="X111" i="6"/>
  <c r="X111" i="51" s="1"/>
  <c r="X111" i="52" s="1"/>
  <c r="AE111" i="6"/>
  <c r="AE111" i="51" s="1"/>
  <c r="AE111" i="52" s="1"/>
  <c r="AD111" i="6"/>
  <c r="AD111" i="51" s="1"/>
  <c r="AD111" i="52" s="1"/>
  <c r="AI111" i="6"/>
  <c r="AI111" i="51" s="1"/>
  <c r="AI111" i="52" s="1"/>
  <c r="AH111" i="6"/>
  <c r="AH111" i="51" s="1"/>
  <c r="AH111" i="52" s="1"/>
  <c r="AC111" i="6"/>
  <c r="AC111" i="51" s="1"/>
  <c r="AC111" i="52" s="1"/>
  <c r="AB111" i="6"/>
  <c r="AB111" i="51" s="1"/>
  <c r="AB111" i="52" s="1"/>
  <c r="AA111" i="6"/>
  <c r="AA111" i="51" s="1"/>
  <c r="AA111" i="52" s="1"/>
  <c r="Z111" i="6"/>
  <c r="Z111" i="51" s="1"/>
  <c r="Z111" i="52" s="1"/>
  <c r="AC75" i="6"/>
  <c r="AC75" i="51" s="1"/>
  <c r="AB75" i="6"/>
  <c r="AB75" i="51" s="1"/>
  <c r="AI75" i="6"/>
  <c r="AI75" i="51" s="1"/>
  <c r="AA75" i="6"/>
  <c r="AA75" i="51" s="1"/>
  <c r="AH75" i="6"/>
  <c r="AH75" i="51" s="1"/>
  <c r="Z75" i="6"/>
  <c r="Z75" i="51" s="1"/>
  <c r="AG75" i="6"/>
  <c r="AG75" i="51" s="1"/>
  <c r="AF75" i="6"/>
  <c r="AF75" i="51" s="1"/>
  <c r="AE75" i="6"/>
  <c r="AE75" i="51" s="1"/>
  <c r="AD75" i="6"/>
  <c r="AD75" i="51" s="1"/>
  <c r="Y75" i="6"/>
  <c r="Y75" i="51" s="1"/>
  <c r="X75" i="6"/>
  <c r="X75" i="51" s="1"/>
  <c r="AC125" i="6"/>
  <c r="AC125" i="51" s="1"/>
  <c r="AC125" i="52" s="1"/>
  <c r="AB125" i="6"/>
  <c r="AB125" i="51" s="1"/>
  <c r="AB125" i="52" s="1"/>
  <c r="AI125" i="6"/>
  <c r="AI125" i="51" s="1"/>
  <c r="AI125" i="52" s="1"/>
  <c r="AA125" i="6"/>
  <c r="AA125" i="51" s="1"/>
  <c r="AA125" i="52" s="1"/>
  <c r="AH125" i="6"/>
  <c r="AH125" i="51" s="1"/>
  <c r="AH125" i="52" s="1"/>
  <c r="Z125" i="6"/>
  <c r="Z125" i="51" s="1"/>
  <c r="Z125" i="52" s="1"/>
  <c r="AG125" i="6"/>
  <c r="AG125" i="51" s="1"/>
  <c r="AG125" i="52" s="1"/>
  <c r="AF125" i="6"/>
  <c r="AF125" i="51" s="1"/>
  <c r="AF125" i="52" s="1"/>
  <c r="AE125" i="6"/>
  <c r="AE125" i="51" s="1"/>
  <c r="AE125" i="52" s="1"/>
  <c r="AD125" i="6"/>
  <c r="AD125" i="51" s="1"/>
  <c r="AD125" i="52" s="1"/>
  <c r="Y125" i="6"/>
  <c r="Y125" i="51" s="1"/>
  <c r="Y125" i="52" s="1"/>
  <c r="X125" i="6"/>
  <c r="X125" i="51" s="1"/>
  <c r="X125" i="52" s="1"/>
  <c r="AC129" i="6"/>
  <c r="AC129" i="51" s="1"/>
  <c r="AC129" i="52" s="1"/>
  <c r="AB129" i="6"/>
  <c r="AB129" i="51" s="1"/>
  <c r="AB129" i="52" s="1"/>
  <c r="AI129" i="6"/>
  <c r="AI129" i="51" s="1"/>
  <c r="AI129" i="52" s="1"/>
  <c r="AA129" i="6"/>
  <c r="AA129" i="51" s="1"/>
  <c r="AA129" i="52" s="1"/>
  <c r="AH129" i="6"/>
  <c r="AH129" i="51" s="1"/>
  <c r="AH129" i="52" s="1"/>
  <c r="Z129" i="6"/>
  <c r="Z129" i="51" s="1"/>
  <c r="Z129" i="52" s="1"/>
  <c r="Y129" i="6"/>
  <c r="Y129" i="51" s="1"/>
  <c r="Y129" i="52" s="1"/>
  <c r="X129" i="6"/>
  <c r="X129" i="51" s="1"/>
  <c r="X129" i="52" s="1"/>
  <c r="AG129" i="6"/>
  <c r="AG129" i="51" s="1"/>
  <c r="AG129" i="52" s="1"/>
  <c r="AF129" i="6"/>
  <c r="AF129" i="51" s="1"/>
  <c r="AF129" i="52" s="1"/>
  <c r="AE129" i="6"/>
  <c r="AE129" i="51" s="1"/>
  <c r="AE129" i="52" s="1"/>
  <c r="AD129" i="6"/>
  <c r="AD129" i="51" s="1"/>
  <c r="AD129" i="52" s="1"/>
  <c r="AG107" i="6"/>
  <c r="AG107" i="51" s="1"/>
  <c r="AG107" i="52" s="1"/>
  <c r="Y107" i="6"/>
  <c r="Y107" i="51" s="1"/>
  <c r="Y107" i="52" s="1"/>
  <c r="AF107" i="6"/>
  <c r="AF107" i="51" s="1"/>
  <c r="AF107" i="52" s="1"/>
  <c r="X107" i="6"/>
  <c r="X107" i="51" s="1"/>
  <c r="X107" i="52" s="1"/>
  <c r="AE107" i="6"/>
  <c r="AE107" i="51" s="1"/>
  <c r="AE107" i="52" s="1"/>
  <c r="AD107" i="6"/>
  <c r="AD107" i="51" s="1"/>
  <c r="AD107" i="52" s="1"/>
  <c r="AI107" i="6"/>
  <c r="AI107" i="51" s="1"/>
  <c r="AI107" i="52" s="1"/>
  <c r="AH107" i="6"/>
  <c r="AH107" i="51" s="1"/>
  <c r="AH107" i="52" s="1"/>
  <c r="AA107" i="6"/>
  <c r="AA107" i="51" s="1"/>
  <c r="AA107" i="52" s="1"/>
  <c r="Z107" i="6"/>
  <c r="Z107" i="51" s="1"/>
  <c r="Z107" i="52" s="1"/>
  <c r="AC107" i="6"/>
  <c r="AC107" i="51" s="1"/>
  <c r="AC107" i="52" s="1"/>
  <c r="AB107" i="6"/>
  <c r="AB107" i="51" s="1"/>
  <c r="AB107" i="52" s="1"/>
  <c r="AG93" i="6"/>
  <c r="AG93" i="51" s="1"/>
  <c r="AG93" i="52" s="1"/>
  <c r="Y93" i="6"/>
  <c r="Y93" i="51" s="1"/>
  <c r="Y93" i="52" s="1"/>
  <c r="AF93" i="6"/>
  <c r="AF93" i="51" s="1"/>
  <c r="AF93" i="52" s="1"/>
  <c r="X93" i="6"/>
  <c r="X93" i="51" s="1"/>
  <c r="X93" i="52" s="1"/>
  <c r="AE93" i="6"/>
  <c r="AE93" i="51" s="1"/>
  <c r="AE93" i="52" s="1"/>
  <c r="AD93" i="6"/>
  <c r="AD93" i="51" s="1"/>
  <c r="AD93" i="52" s="1"/>
  <c r="AI93" i="6"/>
  <c r="AI93" i="51" s="1"/>
  <c r="AI93" i="52" s="1"/>
  <c r="AH93" i="6"/>
  <c r="AH93" i="51" s="1"/>
  <c r="AH93" i="52" s="1"/>
  <c r="AC93" i="6"/>
  <c r="AC93" i="51" s="1"/>
  <c r="AC93" i="52" s="1"/>
  <c r="AB93" i="6"/>
  <c r="AB93" i="51" s="1"/>
  <c r="AB93" i="52" s="1"/>
  <c r="AA93" i="6"/>
  <c r="AA93" i="51" s="1"/>
  <c r="AA93" i="52" s="1"/>
  <c r="Z93" i="6"/>
  <c r="Z93" i="51" s="1"/>
  <c r="Z93" i="52" s="1"/>
  <c r="AC102" i="6"/>
  <c r="AC102" i="51" s="1"/>
  <c r="AC102" i="52" s="1"/>
  <c r="AB102" i="6"/>
  <c r="AB102" i="51" s="1"/>
  <c r="AB102" i="52" s="1"/>
  <c r="AI102" i="6"/>
  <c r="AI102" i="51" s="1"/>
  <c r="AI102" i="52" s="1"/>
  <c r="AA102" i="6"/>
  <c r="AA102" i="51" s="1"/>
  <c r="AA102" i="52" s="1"/>
  <c r="AH102" i="6"/>
  <c r="AH102" i="51" s="1"/>
  <c r="AH102" i="52" s="1"/>
  <c r="Z102" i="6"/>
  <c r="Z102" i="51" s="1"/>
  <c r="Z102" i="52" s="1"/>
  <c r="Y102" i="6"/>
  <c r="Y102" i="51" s="1"/>
  <c r="Y102" i="52" s="1"/>
  <c r="X102" i="6"/>
  <c r="X102" i="51" s="1"/>
  <c r="X102" i="52" s="1"/>
  <c r="AE102" i="6"/>
  <c r="AE102" i="51" s="1"/>
  <c r="AE102" i="52" s="1"/>
  <c r="AD102" i="6"/>
  <c r="AD102" i="51" s="1"/>
  <c r="AD102" i="52" s="1"/>
  <c r="AG102" i="6"/>
  <c r="AG102" i="51" s="1"/>
  <c r="AG102" i="52" s="1"/>
  <c r="AF102" i="6"/>
  <c r="AF102" i="51" s="1"/>
  <c r="AF102" i="52" s="1"/>
  <c r="AG95" i="6"/>
  <c r="AG95" i="51" s="1"/>
  <c r="AG95" i="52" s="1"/>
  <c r="Y95" i="6"/>
  <c r="Y95" i="51" s="1"/>
  <c r="Y95" i="52" s="1"/>
  <c r="AF95" i="6"/>
  <c r="AF95" i="51" s="1"/>
  <c r="AF95" i="52" s="1"/>
  <c r="X95" i="6"/>
  <c r="X95" i="51" s="1"/>
  <c r="X95" i="52" s="1"/>
  <c r="AE95" i="6"/>
  <c r="AE95" i="51" s="1"/>
  <c r="AE95" i="52" s="1"/>
  <c r="AD95" i="6"/>
  <c r="AD95" i="51" s="1"/>
  <c r="AD95" i="52" s="1"/>
  <c r="AC95" i="6"/>
  <c r="AC95" i="51" s="1"/>
  <c r="AC95" i="52" s="1"/>
  <c r="AB95" i="6"/>
  <c r="AB95" i="51" s="1"/>
  <c r="AB95" i="52" s="1"/>
  <c r="AA95" i="6"/>
  <c r="AA95" i="51" s="1"/>
  <c r="AA95" i="52" s="1"/>
  <c r="Z95" i="6"/>
  <c r="Z95" i="51" s="1"/>
  <c r="Z95" i="52" s="1"/>
  <c r="AI95" i="6"/>
  <c r="AI95" i="51" s="1"/>
  <c r="AI95" i="52" s="1"/>
  <c r="AH95" i="6"/>
  <c r="AH95" i="51" s="1"/>
  <c r="AH95" i="52" s="1"/>
  <c r="AG87" i="6"/>
  <c r="AG87" i="51" s="1"/>
  <c r="AG87" i="52" s="1"/>
  <c r="Y87" i="6"/>
  <c r="Y87" i="51" s="1"/>
  <c r="Y87" i="52" s="1"/>
  <c r="AF87" i="6"/>
  <c r="AF87" i="51" s="1"/>
  <c r="AF87" i="52" s="1"/>
  <c r="X87" i="6"/>
  <c r="X87" i="51" s="1"/>
  <c r="X87" i="52" s="1"/>
  <c r="AE87" i="6"/>
  <c r="AE87" i="51" s="1"/>
  <c r="AE87" i="52" s="1"/>
  <c r="AD87" i="6"/>
  <c r="AD87" i="51" s="1"/>
  <c r="AD87" i="52" s="1"/>
  <c r="AI87" i="6"/>
  <c r="AI87" i="51" s="1"/>
  <c r="AI87" i="52" s="1"/>
  <c r="AH87" i="6"/>
  <c r="AH87" i="51" s="1"/>
  <c r="AH87" i="52" s="1"/>
  <c r="AA87" i="6"/>
  <c r="AA87" i="51" s="1"/>
  <c r="AA87" i="52" s="1"/>
  <c r="Z87" i="6"/>
  <c r="Z87" i="51" s="1"/>
  <c r="Z87" i="52" s="1"/>
  <c r="AC87" i="6"/>
  <c r="AC87" i="51" s="1"/>
  <c r="AC87" i="52" s="1"/>
  <c r="AB87" i="6"/>
  <c r="AB87" i="51" s="1"/>
  <c r="AB87" i="52" s="1"/>
  <c r="AC108" i="6"/>
  <c r="AC108" i="51" s="1"/>
  <c r="AC108" i="52" s="1"/>
  <c r="AB108" i="6"/>
  <c r="AB108" i="51" s="1"/>
  <c r="AB108" i="52" s="1"/>
  <c r="AI108" i="6"/>
  <c r="AI108" i="51" s="1"/>
  <c r="AI108" i="52" s="1"/>
  <c r="AA108" i="6"/>
  <c r="AA108" i="51" s="1"/>
  <c r="AA108" i="52" s="1"/>
  <c r="AH108" i="6"/>
  <c r="AH108" i="51" s="1"/>
  <c r="AH108" i="52" s="1"/>
  <c r="Z108" i="6"/>
  <c r="Z108" i="51" s="1"/>
  <c r="Z108" i="52" s="1"/>
  <c r="Y108" i="6"/>
  <c r="Y108" i="51" s="1"/>
  <c r="Y108" i="52" s="1"/>
  <c r="X108" i="6"/>
  <c r="X108" i="51" s="1"/>
  <c r="X108" i="52" s="1"/>
  <c r="AG108" i="6"/>
  <c r="AG108" i="51" s="1"/>
  <c r="AG108" i="52" s="1"/>
  <c r="AF108" i="6"/>
  <c r="AF108" i="51" s="1"/>
  <c r="AF108" i="52" s="1"/>
  <c r="AE108" i="6"/>
  <c r="AE108" i="51" s="1"/>
  <c r="AE108" i="52" s="1"/>
  <c r="AD108" i="6"/>
  <c r="AD108" i="51" s="1"/>
  <c r="AD108" i="52" s="1"/>
  <c r="AC133" i="6"/>
  <c r="AC133" i="51" s="1"/>
  <c r="AC133" i="52" s="1"/>
  <c r="AB133" i="6"/>
  <c r="AB133" i="51" s="1"/>
  <c r="AB133" i="52" s="1"/>
  <c r="AI133" i="6"/>
  <c r="AI133" i="51" s="1"/>
  <c r="AI133" i="52" s="1"/>
  <c r="AA133" i="6"/>
  <c r="AA133" i="51" s="1"/>
  <c r="AA133" i="52" s="1"/>
  <c r="AH133" i="6"/>
  <c r="AH133" i="51" s="1"/>
  <c r="AH133" i="52" s="1"/>
  <c r="Z133" i="6"/>
  <c r="Z133" i="51" s="1"/>
  <c r="Z133" i="52" s="1"/>
  <c r="Y133" i="6"/>
  <c r="Y133" i="51" s="1"/>
  <c r="Y133" i="52" s="1"/>
  <c r="X133" i="6"/>
  <c r="X133" i="51" s="1"/>
  <c r="X133" i="52" s="1"/>
  <c r="AE133" i="6"/>
  <c r="AE133" i="51" s="1"/>
  <c r="AE133" i="52" s="1"/>
  <c r="AD133" i="6"/>
  <c r="AD133" i="51" s="1"/>
  <c r="AD133" i="52" s="1"/>
  <c r="AG133" i="6"/>
  <c r="AG133" i="51" s="1"/>
  <c r="AG133" i="52" s="1"/>
  <c r="AF133" i="6"/>
  <c r="AF133" i="51" s="1"/>
  <c r="AF133" i="52" s="1"/>
  <c r="AG101" i="6"/>
  <c r="AG101" i="51" s="1"/>
  <c r="AG101" i="52" s="1"/>
  <c r="Y101" i="6"/>
  <c r="Y101" i="51" s="1"/>
  <c r="Y101" i="52" s="1"/>
  <c r="AF101" i="6"/>
  <c r="AF101" i="51" s="1"/>
  <c r="AF101" i="52" s="1"/>
  <c r="X101" i="6"/>
  <c r="X101" i="51" s="1"/>
  <c r="X101" i="52" s="1"/>
  <c r="AE101" i="6"/>
  <c r="AE101" i="51" s="1"/>
  <c r="AE101" i="52" s="1"/>
  <c r="AD101" i="6"/>
  <c r="AD101" i="51" s="1"/>
  <c r="AD101" i="52" s="1"/>
  <c r="AI101" i="6"/>
  <c r="AI101" i="51" s="1"/>
  <c r="AI101" i="52" s="1"/>
  <c r="AH101" i="6"/>
  <c r="AH101" i="51" s="1"/>
  <c r="AH101" i="52" s="1"/>
  <c r="AC101" i="6"/>
  <c r="AC101" i="51" s="1"/>
  <c r="AC101" i="52" s="1"/>
  <c r="AB101" i="6"/>
  <c r="AB101" i="51" s="1"/>
  <c r="AB101" i="52" s="1"/>
  <c r="AA101" i="6"/>
  <c r="AA101" i="51" s="1"/>
  <c r="AA101" i="52" s="1"/>
  <c r="Z101" i="6"/>
  <c r="Z101" i="51" s="1"/>
  <c r="Z101" i="52" s="1"/>
  <c r="AG126" i="6"/>
  <c r="AG126" i="51" s="1"/>
  <c r="Y126" i="6"/>
  <c r="Y126" i="51" s="1"/>
  <c r="AF126" i="6"/>
  <c r="AF126" i="51" s="1"/>
  <c r="X126" i="6"/>
  <c r="X126" i="51" s="1"/>
  <c r="AE126" i="6"/>
  <c r="AE126" i="51" s="1"/>
  <c r="AD126" i="6"/>
  <c r="AD126" i="51" s="1"/>
  <c r="AI126" i="6"/>
  <c r="AI126" i="51" s="1"/>
  <c r="AH126" i="6"/>
  <c r="AH126" i="51" s="1"/>
  <c r="AA126" i="6"/>
  <c r="AA126" i="51" s="1"/>
  <c r="Z126" i="6"/>
  <c r="Z126" i="51" s="1"/>
  <c r="AB126" i="6"/>
  <c r="AB126" i="51" s="1"/>
  <c r="AC126" i="6"/>
  <c r="AC126" i="51" s="1"/>
  <c r="AC94" i="6"/>
  <c r="AC94" i="51" s="1"/>
  <c r="AC94" i="52" s="1"/>
  <c r="AB94" i="6"/>
  <c r="AB94" i="51" s="1"/>
  <c r="AB94" i="52" s="1"/>
  <c r="AI94" i="6"/>
  <c r="AI94" i="51" s="1"/>
  <c r="AI94" i="52" s="1"/>
  <c r="AA94" i="6"/>
  <c r="AA94" i="51" s="1"/>
  <c r="AA94" i="52" s="1"/>
  <c r="AH94" i="6"/>
  <c r="AH94" i="51" s="1"/>
  <c r="AH94" i="52" s="1"/>
  <c r="Z94" i="6"/>
  <c r="Z94" i="51" s="1"/>
  <c r="Z94" i="52" s="1"/>
  <c r="Y94" i="6"/>
  <c r="Y94" i="51" s="1"/>
  <c r="Y94" i="52" s="1"/>
  <c r="X94" i="6"/>
  <c r="X94" i="51" s="1"/>
  <c r="X94" i="52" s="1"/>
  <c r="AE94" i="6"/>
  <c r="AE94" i="51" s="1"/>
  <c r="AE94" i="52" s="1"/>
  <c r="AD94" i="6"/>
  <c r="AD94" i="51" s="1"/>
  <c r="AD94" i="52" s="1"/>
  <c r="AG94" i="6"/>
  <c r="AG94" i="51" s="1"/>
  <c r="AG94" i="52" s="1"/>
  <c r="AF94" i="6"/>
  <c r="AF94" i="51" s="1"/>
  <c r="AF94" i="52" s="1"/>
  <c r="AG105" i="6"/>
  <c r="AG105" i="51" s="1"/>
  <c r="AG105" i="52" s="1"/>
  <c r="Y105" i="6"/>
  <c r="Y105" i="51" s="1"/>
  <c r="Y105" i="52" s="1"/>
  <c r="AF105" i="6"/>
  <c r="AF105" i="51" s="1"/>
  <c r="AF105" i="52" s="1"/>
  <c r="X105" i="6"/>
  <c r="X105" i="51" s="1"/>
  <c r="X105" i="52" s="1"/>
  <c r="AE105" i="6"/>
  <c r="AE105" i="51" s="1"/>
  <c r="AE105" i="52" s="1"/>
  <c r="AD105" i="6"/>
  <c r="AD105" i="51" s="1"/>
  <c r="AD105" i="52" s="1"/>
  <c r="AC105" i="6"/>
  <c r="AC105" i="51" s="1"/>
  <c r="AC105" i="52" s="1"/>
  <c r="AB105" i="6"/>
  <c r="AB105" i="51" s="1"/>
  <c r="AB105" i="52" s="1"/>
  <c r="AA105" i="6"/>
  <c r="AA105" i="51" s="1"/>
  <c r="AA105" i="52" s="1"/>
  <c r="Z105" i="6"/>
  <c r="Z105" i="51" s="1"/>
  <c r="Z105" i="52" s="1"/>
  <c r="AI105" i="6"/>
  <c r="AI105" i="51" s="1"/>
  <c r="AI105" i="52" s="1"/>
  <c r="AH105" i="6"/>
  <c r="AH105" i="51" s="1"/>
  <c r="AH105" i="52" s="1"/>
  <c r="AG97" i="6"/>
  <c r="AG97" i="51" s="1"/>
  <c r="AG97" i="52" s="1"/>
  <c r="Y97" i="6"/>
  <c r="Y97" i="51" s="1"/>
  <c r="Y97" i="52" s="1"/>
  <c r="AF97" i="6"/>
  <c r="AF97" i="51" s="1"/>
  <c r="AF97" i="52" s="1"/>
  <c r="X97" i="6"/>
  <c r="X97" i="51" s="1"/>
  <c r="X97" i="52" s="1"/>
  <c r="AE97" i="6"/>
  <c r="AE97" i="51" s="1"/>
  <c r="AE97" i="52" s="1"/>
  <c r="AD97" i="6"/>
  <c r="AD97" i="51" s="1"/>
  <c r="AD97" i="52" s="1"/>
  <c r="AI97" i="6"/>
  <c r="AI97" i="51" s="1"/>
  <c r="AI97" i="52" s="1"/>
  <c r="AH97" i="6"/>
  <c r="AH97" i="51" s="1"/>
  <c r="AH97" i="52" s="1"/>
  <c r="AA97" i="6"/>
  <c r="AA97" i="51" s="1"/>
  <c r="AA97" i="52" s="1"/>
  <c r="Z97" i="6"/>
  <c r="Z97" i="51" s="1"/>
  <c r="Z97" i="52" s="1"/>
  <c r="AC97" i="6"/>
  <c r="AC97" i="51" s="1"/>
  <c r="AC97" i="52" s="1"/>
  <c r="AB97" i="6"/>
  <c r="AB97" i="51" s="1"/>
  <c r="AB97" i="52" s="1"/>
  <c r="AC131" i="6"/>
  <c r="AC131" i="51" s="1"/>
  <c r="AC131" i="52" s="1"/>
  <c r="AB131" i="6"/>
  <c r="AB131" i="51" s="1"/>
  <c r="AB131" i="52" s="1"/>
  <c r="AI131" i="6"/>
  <c r="AI131" i="51" s="1"/>
  <c r="AI131" i="52" s="1"/>
  <c r="AA131" i="6"/>
  <c r="AA131" i="51" s="1"/>
  <c r="AA131" i="52" s="1"/>
  <c r="AH131" i="6"/>
  <c r="AH131" i="51" s="1"/>
  <c r="AH131" i="52" s="1"/>
  <c r="Z131" i="6"/>
  <c r="Z131" i="51" s="1"/>
  <c r="Z131" i="52" s="1"/>
  <c r="AG131" i="6"/>
  <c r="AG131" i="51" s="1"/>
  <c r="AG131" i="52" s="1"/>
  <c r="AF131" i="6"/>
  <c r="AF131" i="51" s="1"/>
  <c r="AF131" i="52" s="1"/>
  <c r="AE131" i="6"/>
  <c r="AE131" i="51" s="1"/>
  <c r="AE131" i="52" s="1"/>
  <c r="AD131" i="6"/>
  <c r="AD131" i="51" s="1"/>
  <c r="AD131" i="52" s="1"/>
  <c r="Y131" i="6"/>
  <c r="Y131" i="51" s="1"/>
  <c r="Y131" i="52" s="1"/>
  <c r="X131" i="6"/>
  <c r="X131" i="51" s="1"/>
  <c r="X131" i="52" s="1"/>
  <c r="AC98" i="6"/>
  <c r="AC98" i="51" s="1"/>
  <c r="AC98" i="52" s="1"/>
  <c r="AB98" i="6"/>
  <c r="AB98" i="51" s="1"/>
  <c r="AB98" i="52" s="1"/>
  <c r="AI98" i="6"/>
  <c r="AI98" i="51" s="1"/>
  <c r="AI98" i="52" s="1"/>
  <c r="AA98" i="6"/>
  <c r="AA98" i="51" s="1"/>
  <c r="AA98" i="52" s="1"/>
  <c r="AH98" i="6"/>
  <c r="AH98" i="51" s="1"/>
  <c r="AH98" i="52" s="1"/>
  <c r="Z98" i="6"/>
  <c r="Z98" i="51" s="1"/>
  <c r="Z98" i="52" s="1"/>
  <c r="Y98" i="6"/>
  <c r="Y98" i="51" s="1"/>
  <c r="Y98" i="52" s="1"/>
  <c r="X98" i="6"/>
  <c r="X98" i="51" s="1"/>
  <c r="X98" i="52" s="1"/>
  <c r="AG98" i="6"/>
  <c r="AG98" i="51" s="1"/>
  <c r="AG98" i="52" s="1"/>
  <c r="AF98" i="6"/>
  <c r="AF98" i="51" s="1"/>
  <c r="AF98" i="52" s="1"/>
  <c r="AE98" i="6"/>
  <c r="AE98" i="51" s="1"/>
  <c r="AE98" i="52" s="1"/>
  <c r="AD98" i="6"/>
  <c r="AD98" i="51" s="1"/>
  <c r="AD98" i="52" s="1"/>
  <c r="AG89" i="6"/>
  <c r="AG89" i="51" s="1"/>
  <c r="AG89" i="52" s="1"/>
  <c r="Y89" i="6"/>
  <c r="Y89" i="51" s="1"/>
  <c r="Y89" i="52" s="1"/>
  <c r="AF89" i="6"/>
  <c r="AF89" i="51" s="1"/>
  <c r="AF89" i="52" s="1"/>
  <c r="X89" i="6"/>
  <c r="X89" i="51" s="1"/>
  <c r="X89" i="52" s="1"/>
  <c r="AE89" i="6"/>
  <c r="AE89" i="51" s="1"/>
  <c r="AE89" i="52" s="1"/>
  <c r="AD89" i="6"/>
  <c r="AD89" i="51" s="1"/>
  <c r="AD89" i="52" s="1"/>
  <c r="AC89" i="6"/>
  <c r="AC89" i="51" s="1"/>
  <c r="AC89" i="52" s="1"/>
  <c r="AB89" i="6"/>
  <c r="AB89" i="51" s="1"/>
  <c r="AB89" i="52" s="1"/>
  <c r="AA89" i="6"/>
  <c r="AA89" i="51" s="1"/>
  <c r="AA89" i="52" s="1"/>
  <c r="Z89" i="6"/>
  <c r="Z89" i="51" s="1"/>
  <c r="Z89" i="52" s="1"/>
  <c r="AI89" i="6"/>
  <c r="AI89" i="51" s="1"/>
  <c r="AI89" i="52" s="1"/>
  <c r="AH89" i="6"/>
  <c r="AH89" i="51" s="1"/>
  <c r="AH89" i="52" s="1"/>
  <c r="AG99" i="6"/>
  <c r="AG99" i="51" s="1"/>
  <c r="AG99" i="52" s="1"/>
  <c r="Y99" i="6"/>
  <c r="Y99" i="51" s="1"/>
  <c r="Y99" i="52" s="1"/>
  <c r="AF99" i="6"/>
  <c r="AF99" i="51" s="1"/>
  <c r="AF99" i="52" s="1"/>
  <c r="X99" i="6"/>
  <c r="X99" i="51" s="1"/>
  <c r="X99" i="52" s="1"/>
  <c r="AE99" i="6"/>
  <c r="AE99" i="51" s="1"/>
  <c r="AE99" i="52" s="1"/>
  <c r="AD99" i="6"/>
  <c r="AD99" i="51" s="1"/>
  <c r="AD99" i="52" s="1"/>
  <c r="AC99" i="6"/>
  <c r="AC99" i="51" s="1"/>
  <c r="AC99" i="52" s="1"/>
  <c r="AB99" i="6"/>
  <c r="AB99" i="51" s="1"/>
  <c r="AB99" i="52" s="1"/>
  <c r="AA99" i="6"/>
  <c r="AA99" i="51" s="1"/>
  <c r="AA99" i="52" s="1"/>
  <c r="Z99" i="6"/>
  <c r="Z99" i="51" s="1"/>
  <c r="Z99" i="52" s="1"/>
  <c r="AI99" i="6"/>
  <c r="AI99" i="51" s="1"/>
  <c r="AI99" i="52" s="1"/>
  <c r="AH99" i="6"/>
  <c r="AH99" i="51" s="1"/>
  <c r="AH99" i="52" s="1"/>
  <c r="AG109" i="6"/>
  <c r="AG109" i="51" s="1"/>
  <c r="AG109" i="52" s="1"/>
  <c r="Y109" i="6"/>
  <c r="Y109" i="51" s="1"/>
  <c r="Y109" i="52" s="1"/>
  <c r="AF109" i="6"/>
  <c r="AF109" i="51" s="1"/>
  <c r="AF109" i="52" s="1"/>
  <c r="X109" i="6"/>
  <c r="X109" i="51" s="1"/>
  <c r="X109" i="52" s="1"/>
  <c r="AE109" i="6"/>
  <c r="AE109" i="51" s="1"/>
  <c r="AE109" i="52" s="1"/>
  <c r="AD109" i="6"/>
  <c r="AD109" i="51" s="1"/>
  <c r="AD109" i="52" s="1"/>
  <c r="AC109" i="6"/>
  <c r="AC109" i="51" s="1"/>
  <c r="AC109" i="52" s="1"/>
  <c r="AB109" i="6"/>
  <c r="AB109" i="51" s="1"/>
  <c r="AB109" i="52" s="1"/>
  <c r="AA109" i="6"/>
  <c r="AA109" i="51" s="1"/>
  <c r="AA109" i="52" s="1"/>
  <c r="Z109" i="6"/>
  <c r="Z109" i="51" s="1"/>
  <c r="Z109" i="52" s="1"/>
  <c r="AI109" i="6"/>
  <c r="AI109" i="51" s="1"/>
  <c r="AI109" i="52" s="1"/>
  <c r="AH109" i="6"/>
  <c r="AH109" i="51" s="1"/>
  <c r="AH109" i="52" s="1"/>
  <c r="AG122" i="6"/>
  <c r="AG122" i="51" s="1"/>
  <c r="AG122" i="52" s="1"/>
  <c r="Y122" i="6"/>
  <c r="Y122" i="51" s="1"/>
  <c r="Y122" i="52" s="1"/>
  <c r="AF122" i="6"/>
  <c r="AF122" i="51" s="1"/>
  <c r="AF122" i="52" s="1"/>
  <c r="X122" i="6"/>
  <c r="X122" i="51" s="1"/>
  <c r="X122" i="52" s="1"/>
  <c r="AE122" i="6"/>
  <c r="AE122" i="51" s="1"/>
  <c r="AE122" i="52" s="1"/>
  <c r="AD122" i="6"/>
  <c r="AD122" i="51" s="1"/>
  <c r="AD122" i="52" s="1"/>
  <c r="AI122" i="6"/>
  <c r="AI122" i="51" s="1"/>
  <c r="AI122" i="52" s="1"/>
  <c r="AH122" i="6"/>
  <c r="AH122" i="51" s="1"/>
  <c r="AH122" i="52" s="1"/>
  <c r="AC122" i="6"/>
  <c r="AC122" i="51" s="1"/>
  <c r="AC122" i="52" s="1"/>
  <c r="AB122" i="6"/>
  <c r="AB122" i="51" s="1"/>
  <c r="AB122" i="52" s="1"/>
  <c r="AA122" i="6"/>
  <c r="AA122" i="51" s="1"/>
  <c r="AA122" i="52" s="1"/>
  <c r="Z122" i="6"/>
  <c r="Z122" i="51" s="1"/>
  <c r="Z122" i="52" s="1"/>
  <c r="AC135" i="6"/>
  <c r="AC135" i="51" s="1"/>
  <c r="AC135" i="52" s="1"/>
  <c r="AB135" i="6"/>
  <c r="AB135" i="51" s="1"/>
  <c r="AB135" i="52" s="1"/>
  <c r="AI135" i="6"/>
  <c r="AI135" i="51" s="1"/>
  <c r="AI135" i="52" s="1"/>
  <c r="AA135" i="6"/>
  <c r="AA135" i="51" s="1"/>
  <c r="AA135" i="52" s="1"/>
  <c r="AH135" i="6"/>
  <c r="AH135" i="51" s="1"/>
  <c r="AH135" i="52" s="1"/>
  <c r="Z135" i="6"/>
  <c r="Z135" i="51" s="1"/>
  <c r="Z135" i="52" s="1"/>
  <c r="AG135" i="6"/>
  <c r="AG135" i="51" s="1"/>
  <c r="AG135" i="52" s="1"/>
  <c r="AF135" i="6"/>
  <c r="AF135" i="51" s="1"/>
  <c r="AF135" i="52" s="1"/>
  <c r="AE135" i="6"/>
  <c r="AE135" i="51" s="1"/>
  <c r="AE135" i="52" s="1"/>
  <c r="AD135" i="6"/>
  <c r="AD135" i="51" s="1"/>
  <c r="AD135" i="52" s="1"/>
  <c r="Y135" i="6"/>
  <c r="Y135" i="51" s="1"/>
  <c r="Y135" i="52" s="1"/>
  <c r="X135" i="6"/>
  <c r="X135" i="51" s="1"/>
  <c r="X135" i="52" s="1"/>
  <c r="AG124" i="6"/>
  <c r="AG124" i="51" s="1"/>
  <c r="AG124" i="52" s="1"/>
  <c r="Y124" i="6"/>
  <c r="Y124" i="51" s="1"/>
  <c r="Y124" i="52" s="1"/>
  <c r="AF124" i="6"/>
  <c r="AF124" i="51" s="1"/>
  <c r="AF124" i="52" s="1"/>
  <c r="X124" i="6"/>
  <c r="X124" i="51" s="1"/>
  <c r="X124" i="52" s="1"/>
  <c r="AE124" i="6"/>
  <c r="AE124" i="51" s="1"/>
  <c r="AE124" i="52" s="1"/>
  <c r="AD124" i="6"/>
  <c r="AD124" i="51" s="1"/>
  <c r="AD124" i="52" s="1"/>
  <c r="AC124" i="6"/>
  <c r="AC124" i="51" s="1"/>
  <c r="AC124" i="52" s="1"/>
  <c r="AB124" i="6"/>
  <c r="AB124" i="51" s="1"/>
  <c r="AB124" i="52" s="1"/>
  <c r="AA124" i="6"/>
  <c r="AA124" i="51" s="1"/>
  <c r="AA124" i="52" s="1"/>
  <c r="Z124" i="6"/>
  <c r="Z124" i="51" s="1"/>
  <c r="Z124" i="52" s="1"/>
  <c r="AI124" i="6"/>
  <c r="AI124" i="51" s="1"/>
  <c r="AI124" i="52" s="1"/>
  <c r="AH124" i="6"/>
  <c r="AH124" i="51" s="1"/>
  <c r="AH124" i="52" s="1"/>
  <c r="AC112" i="6"/>
  <c r="AC112" i="51" s="1"/>
  <c r="AC112" i="52" s="1"/>
  <c r="AB112" i="6"/>
  <c r="AB112" i="51" s="1"/>
  <c r="AB112" i="52" s="1"/>
  <c r="AI112" i="6"/>
  <c r="AI112" i="51" s="1"/>
  <c r="AI112" i="52" s="1"/>
  <c r="AA112" i="6"/>
  <c r="AA112" i="51" s="1"/>
  <c r="AA112" i="52" s="1"/>
  <c r="AH112" i="6"/>
  <c r="AH112" i="51" s="1"/>
  <c r="AH112" i="52" s="1"/>
  <c r="Z112" i="6"/>
  <c r="Z112" i="51" s="1"/>
  <c r="Z112" i="52" s="1"/>
  <c r="Y112" i="6"/>
  <c r="Y112" i="51" s="1"/>
  <c r="Y112" i="52" s="1"/>
  <c r="X112" i="6"/>
  <c r="X112" i="51" s="1"/>
  <c r="X112" i="52" s="1"/>
  <c r="AE112" i="6"/>
  <c r="AE112" i="51" s="1"/>
  <c r="AE112" i="52" s="1"/>
  <c r="AD112" i="6"/>
  <c r="AD112" i="51" s="1"/>
  <c r="AD112" i="52" s="1"/>
  <c r="AG112" i="6"/>
  <c r="AG112" i="51" s="1"/>
  <c r="AG112" i="52" s="1"/>
  <c r="AF112" i="6"/>
  <c r="AF112" i="51" s="1"/>
  <c r="AF112" i="52" s="1"/>
  <c r="AG80" i="6"/>
  <c r="AG80" i="51" s="1"/>
  <c r="AG80" i="52" s="1"/>
  <c r="Y80" i="6"/>
  <c r="Y80" i="51" s="1"/>
  <c r="Y80" i="52" s="1"/>
  <c r="AF80" i="6"/>
  <c r="AF80" i="51" s="1"/>
  <c r="AF80" i="52" s="1"/>
  <c r="X80" i="6"/>
  <c r="X80" i="51" s="1"/>
  <c r="X80" i="52" s="1"/>
  <c r="AE80" i="6"/>
  <c r="AE80" i="51" s="1"/>
  <c r="AE80" i="52" s="1"/>
  <c r="AD80" i="6"/>
  <c r="AD80" i="51" s="1"/>
  <c r="AD80" i="52" s="1"/>
  <c r="AC80" i="6"/>
  <c r="AC80" i="51" s="1"/>
  <c r="AC80" i="52" s="1"/>
  <c r="AB80" i="6"/>
  <c r="AB80" i="51" s="1"/>
  <c r="AB80" i="52" s="1"/>
  <c r="AA80" i="6"/>
  <c r="AA80" i="51" s="1"/>
  <c r="AA80" i="52" s="1"/>
  <c r="Z80" i="6"/>
  <c r="Z80" i="51" s="1"/>
  <c r="Z80" i="52" s="1"/>
  <c r="AI80" i="6"/>
  <c r="AI80" i="51" s="1"/>
  <c r="AI80" i="52" s="1"/>
  <c r="AH80" i="6"/>
  <c r="AH80" i="51" s="1"/>
  <c r="AH80" i="52" s="1"/>
  <c r="AG116" i="6"/>
  <c r="AG116" i="51" s="1"/>
  <c r="AG116" i="52" s="1"/>
  <c r="Y116" i="6"/>
  <c r="Y116" i="51" s="1"/>
  <c r="Y116" i="52" s="1"/>
  <c r="AF116" i="6"/>
  <c r="AF116" i="51" s="1"/>
  <c r="AF116" i="52" s="1"/>
  <c r="X116" i="6"/>
  <c r="X116" i="51" s="1"/>
  <c r="X116" i="52" s="1"/>
  <c r="AE116" i="6"/>
  <c r="AE116" i="51" s="1"/>
  <c r="AE116" i="52" s="1"/>
  <c r="AD116" i="6"/>
  <c r="AD116" i="51" s="1"/>
  <c r="AD116" i="52" s="1"/>
  <c r="AI116" i="6"/>
  <c r="AI116" i="51" s="1"/>
  <c r="AI116" i="52" s="1"/>
  <c r="AH116" i="6"/>
  <c r="AH116" i="51" s="1"/>
  <c r="AH116" i="52" s="1"/>
  <c r="AA116" i="6"/>
  <c r="AA116" i="51" s="1"/>
  <c r="AA116" i="52" s="1"/>
  <c r="Z116" i="6"/>
  <c r="Z116" i="51" s="1"/>
  <c r="Z116" i="52" s="1"/>
  <c r="AC116" i="6"/>
  <c r="AC116" i="51" s="1"/>
  <c r="AC116" i="52" s="1"/>
  <c r="AB116" i="6"/>
  <c r="AB116" i="51" s="1"/>
  <c r="AB116" i="52" s="1"/>
  <c r="AG120" i="6"/>
  <c r="AG120" i="51" s="1"/>
  <c r="AG120" i="52" s="1"/>
  <c r="Y120" i="6"/>
  <c r="Y120" i="51" s="1"/>
  <c r="Y120" i="52" s="1"/>
  <c r="AF120" i="6"/>
  <c r="AF120" i="51" s="1"/>
  <c r="AF120" i="52" s="1"/>
  <c r="X120" i="6"/>
  <c r="X120" i="51" s="1"/>
  <c r="X120" i="52" s="1"/>
  <c r="AE120" i="6"/>
  <c r="AE120" i="51" s="1"/>
  <c r="AE120" i="52" s="1"/>
  <c r="AD120" i="6"/>
  <c r="AD120" i="51" s="1"/>
  <c r="AD120" i="52" s="1"/>
  <c r="AC120" i="6"/>
  <c r="AC120" i="51" s="1"/>
  <c r="AC120" i="52" s="1"/>
  <c r="AB120" i="6"/>
  <c r="AB120" i="51" s="1"/>
  <c r="AB120" i="52" s="1"/>
  <c r="AA120" i="6"/>
  <c r="AA120" i="51" s="1"/>
  <c r="AA120" i="52" s="1"/>
  <c r="Z120" i="6"/>
  <c r="Z120" i="51" s="1"/>
  <c r="Z120" i="52" s="1"/>
  <c r="AI120" i="6"/>
  <c r="AI120" i="51" s="1"/>
  <c r="AI120" i="52" s="1"/>
  <c r="AH120" i="6"/>
  <c r="AH120" i="51" s="1"/>
  <c r="AH120" i="52" s="1"/>
  <c r="AC88" i="6"/>
  <c r="AC88" i="51" s="1"/>
  <c r="AC88" i="52" s="1"/>
  <c r="AB88" i="6"/>
  <c r="AB88" i="51" s="1"/>
  <c r="AB88" i="52" s="1"/>
  <c r="AI88" i="6"/>
  <c r="AI88" i="51" s="1"/>
  <c r="AI88" i="52" s="1"/>
  <c r="AA88" i="6"/>
  <c r="AA88" i="51" s="1"/>
  <c r="AA88" i="52" s="1"/>
  <c r="AH88" i="6"/>
  <c r="AH88" i="51" s="1"/>
  <c r="AH88" i="52" s="1"/>
  <c r="Z88" i="6"/>
  <c r="Z88" i="51" s="1"/>
  <c r="Z88" i="52" s="1"/>
  <c r="Y88" i="6"/>
  <c r="Y88" i="51" s="1"/>
  <c r="Y88" i="52" s="1"/>
  <c r="X88" i="6"/>
  <c r="X88" i="51" s="1"/>
  <c r="X88" i="52" s="1"/>
  <c r="AG88" i="6"/>
  <c r="AG88" i="51" s="1"/>
  <c r="AG88" i="52" s="1"/>
  <c r="AF88" i="6"/>
  <c r="AF88" i="51" s="1"/>
  <c r="AF88" i="52" s="1"/>
  <c r="AE88" i="6"/>
  <c r="AE88" i="51" s="1"/>
  <c r="AE88" i="52" s="1"/>
  <c r="AD88" i="6"/>
  <c r="AD88" i="51" s="1"/>
  <c r="AD88" i="52" s="1"/>
  <c r="AC121" i="6"/>
  <c r="AC121" i="51" s="1"/>
  <c r="AC121" i="52" s="1"/>
  <c r="AB121" i="6"/>
  <c r="AB121" i="51" s="1"/>
  <c r="AB121" i="52" s="1"/>
  <c r="AI121" i="6"/>
  <c r="AI121" i="51" s="1"/>
  <c r="AI121" i="52" s="1"/>
  <c r="AA121" i="6"/>
  <c r="AA121" i="51" s="1"/>
  <c r="AA121" i="52" s="1"/>
  <c r="AH121" i="6"/>
  <c r="AH121" i="51" s="1"/>
  <c r="AH121" i="52" s="1"/>
  <c r="Z121" i="6"/>
  <c r="Z121" i="51" s="1"/>
  <c r="Z121" i="52" s="1"/>
  <c r="AG121" i="6"/>
  <c r="AG121" i="51" s="1"/>
  <c r="AG121" i="52" s="1"/>
  <c r="AF121" i="6"/>
  <c r="AF121" i="51" s="1"/>
  <c r="AF121" i="52" s="1"/>
  <c r="AE121" i="6"/>
  <c r="AE121" i="51" s="1"/>
  <c r="AE121" i="52" s="1"/>
  <c r="AD121" i="6"/>
  <c r="AD121" i="51" s="1"/>
  <c r="AD121" i="52" s="1"/>
  <c r="Y121" i="6"/>
  <c r="Y121" i="51" s="1"/>
  <c r="Y121" i="52" s="1"/>
  <c r="X121" i="6"/>
  <c r="X121" i="51" s="1"/>
  <c r="X121" i="52" s="1"/>
  <c r="AC92" i="6"/>
  <c r="AC92" i="51" s="1"/>
  <c r="AB92" i="6"/>
  <c r="AB92" i="51" s="1"/>
  <c r="AI92" i="6"/>
  <c r="AI92" i="51" s="1"/>
  <c r="AA92" i="6"/>
  <c r="AA92" i="51" s="1"/>
  <c r="AH92" i="6"/>
  <c r="AH92" i="51" s="1"/>
  <c r="Z92" i="6"/>
  <c r="Z92" i="51" s="1"/>
  <c r="AG92" i="6"/>
  <c r="AG92" i="51" s="1"/>
  <c r="AF92" i="6"/>
  <c r="AF92" i="51" s="1"/>
  <c r="AE92" i="6"/>
  <c r="AE92" i="51" s="1"/>
  <c r="AD92" i="6"/>
  <c r="AD92" i="51" s="1"/>
  <c r="Y92" i="6"/>
  <c r="Y92" i="51" s="1"/>
  <c r="X92" i="6"/>
  <c r="X92" i="51" s="1"/>
  <c r="AC100" i="6"/>
  <c r="AC100" i="51" s="1"/>
  <c r="AC100" i="52" s="1"/>
  <c r="AB100" i="6"/>
  <c r="AB100" i="51" s="1"/>
  <c r="AB100" i="52" s="1"/>
  <c r="AI100" i="6"/>
  <c r="AI100" i="51" s="1"/>
  <c r="AI100" i="52" s="1"/>
  <c r="AA100" i="6"/>
  <c r="AA100" i="51" s="1"/>
  <c r="AA100" i="52" s="1"/>
  <c r="AH100" i="6"/>
  <c r="AH100" i="51" s="1"/>
  <c r="AH100" i="52" s="1"/>
  <c r="Z100" i="6"/>
  <c r="Z100" i="51" s="1"/>
  <c r="Z100" i="52" s="1"/>
  <c r="AG100" i="6"/>
  <c r="AG100" i="51" s="1"/>
  <c r="AG100" i="52" s="1"/>
  <c r="AF100" i="6"/>
  <c r="AF100" i="51" s="1"/>
  <c r="AF100" i="52" s="1"/>
  <c r="AE100" i="6"/>
  <c r="AE100" i="51" s="1"/>
  <c r="AE100" i="52" s="1"/>
  <c r="AD100" i="6"/>
  <c r="AD100" i="51" s="1"/>
  <c r="AD100" i="52" s="1"/>
  <c r="X100" i="6"/>
  <c r="X100" i="51" s="1"/>
  <c r="X100" i="52" s="1"/>
  <c r="Y100" i="6"/>
  <c r="Y100" i="51" s="1"/>
  <c r="Y100" i="52" s="1"/>
  <c r="AC110" i="6"/>
  <c r="AC110" i="51" s="1"/>
  <c r="AC110" i="52" s="1"/>
  <c r="AB110" i="6"/>
  <c r="AB110" i="51" s="1"/>
  <c r="AB110" i="52" s="1"/>
  <c r="AI110" i="6"/>
  <c r="AI110" i="51" s="1"/>
  <c r="AI110" i="52" s="1"/>
  <c r="AA110" i="6"/>
  <c r="AA110" i="51" s="1"/>
  <c r="AA110" i="52" s="1"/>
  <c r="AH110" i="6"/>
  <c r="AH110" i="51" s="1"/>
  <c r="AH110" i="52" s="1"/>
  <c r="Z110" i="6"/>
  <c r="Z110" i="51" s="1"/>
  <c r="Z110" i="52" s="1"/>
  <c r="AG110" i="6"/>
  <c r="AG110" i="51" s="1"/>
  <c r="AG110" i="52" s="1"/>
  <c r="AF110" i="6"/>
  <c r="AF110" i="51" s="1"/>
  <c r="AF110" i="52" s="1"/>
  <c r="AE110" i="6"/>
  <c r="AE110" i="51" s="1"/>
  <c r="AE110" i="52" s="1"/>
  <c r="AD110" i="6"/>
  <c r="AD110" i="51" s="1"/>
  <c r="AD110" i="52" s="1"/>
  <c r="Y110" i="6"/>
  <c r="Y110" i="51" s="1"/>
  <c r="Y110" i="52" s="1"/>
  <c r="X110" i="6"/>
  <c r="X110" i="51" s="1"/>
  <c r="X110" i="52" s="1"/>
  <c r="AC123" i="6"/>
  <c r="AC123" i="51" s="1"/>
  <c r="AC123" i="52" s="1"/>
  <c r="AB123" i="6"/>
  <c r="AB123" i="51" s="1"/>
  <c r="AB123" i="52" s="1"/>
  <c r="AI123" i="6"/>
  <c r="AI123" i="51" s="1"/>
  <c r="AI123" i="52" s="1"/>
  <c r="AA123" i="6"/>
  <c r="AA123" i="51" s="1"/>
  <c r="AA123" i="52" s="1"/>
  <c r="AH123" i="6"/>
  <c r="AH123" i="51" s="1"/>
  <c r="AH123" i="52" s="1"/>
  <c r="Z123" i="6"/>
  <c r="Z123" i="51" s="1"/>
  <c r="Z123" i="52" s="1"/>
  <c r="Y123" i="6"/>
  <c r="Y123" i="51" s="1"/>
  <c r="Y123" i="52" s="1"/>
  <c r="X123" i="6"/>
  <c r="X123" i="51" s="1"/>
  <c r="X123" i="52" s="1"/>
  <c r="AE123" i="6"/>
  <c r="AE123" i="51" s="1"/>
  <c r="AE123" i="52" s="1"/>
  <c r="AD123" i="6"/>
  <c r="AD123" i="51" s="1"/>
  <c r="AD123" i="52" s="1"/>
  <c r="AG123" i="6"/>
  <c r="AG123" i="51" s="1"/>
  <c r="AG123" i="52" s="1"/>
  <c r="AF123" i="6"/>
  <c r="AF123" i="51" s="1"/>
  <c r="AF123" i="52" s="1"/>
  <c r="AG137" i="6"/>
  <c r="AG137" i="51" s="1"/>
  <c r="AG137" i="52" s="1"/>
  <c r="Y137" i="6"/>
  <c r="Y137" i="51" s="1"/>
  <c r="Y137" i="52" s="1"/>
  <c r="AF137" i="6"/>
  <c r="AF137" i="51" s="1"/>
  <c r="AF137" i="52" s="1"/>
  <c r="X137" i="6"/>
  <c r="X137" i="51" s="1"/>
  <c r="X137" i="52" s="1"/>
  <c r="AE137" i="6"/>
  <c r="AE137" i="51" s="1"/>
  <c r="AE137" i="52" s="1"/>
  <c r="AD137" i="6"/>
  <c r="AD137" i="51" s="1"/>
  <c r="AD137" i="52" s="1"/>
  <c r="AI137" i="6"/>
  <c r="AI137" i="51" s="1"/>
  <c r="AI137" i="52" s="1"/>
  <c r="AH137" i="6"/>
  <c r="AH137" i="51" s="1"/>
  <c r="AH137" i="52" s="1"/>
  <c r="AA137" i="6"/>
  <c r="AA137" i="51" s="1"/>
  <c r="AA137" i="52" s="1"/>
  <c r="Z137" i="6"/>
  <c r="Z137" i="51" s="1"/>
  <c r="Z137" i="52" s="1"/>
  <c r="AB137" i="6"/>
  <c r="AB137" i="51" s="1"/>
  <c r="AB137" i="52" s="1"/>
  <c r="AC137" i="6"/>
  <c r="AC137" i="51" s="1"/>
  <c r="AC137" i="52" s="1"/>
  <c r="L144" i="6"/>
  <c r="L160" i="6" s="1"/>
  <c r="L166" i="6" s="1"/>
  <c r="AK36" i="6"/>
  <c r="AK79" i="6"/>
  <c r="E25" i="6"/>
  <c r="E31" i="6"/>
  <c r="X118" i="51" l="1"/>
  <c r="AH118" i="51"/>
  <c r="Q113" i="51"/>
  <c r="P115" i="51"/>
  <c r="AG118" i="52"/>
  <c r="AF118" i="52"/>
  <c r="O110" i="52"/>
  <c r="P110" i="51"/>
  <c r="Q110" i="51" s="1"/>
  <c r="R110" i="51"/>
  <c r="S110" i="51" s="1"/>
  <c r="O108" i="52"/>
  <c r="R108" i="51"/>
  <c r="S108" i="51" s="1"/>
  <c r="P108" i="51"/>
  <c r="Q108" i="51" s="1"/>
  <c r="O117" i="52"/>
  <c r="R117" i="51"/>
  <c r="S117" i="51" s="1"/>
  <c r="P117" i="51"/>
  <c r="Q117" i="51" s="1"/>
  <c r="AD118" i="51"/>
  <c r="O120" i="52"/>
  <c r="P120" i="51"/>
  <c r="Q120" i="51" s="1"/>
  <c r="R120" i="51"/>
  <c r="S120" i="51" s="1"/>
  <c r="R106" i="51"/>
  <c r="S106" i="51" s="1"/>
  <c r="O106" i="52"/>
  <c r="P106" i="51"/>
  <c r="Q106" i="51" s="1"/>
  <c r="O102" i="52"/>
  <c r="R102" i="51"/>
  <c r="S102" i="51" s="1"/>
  <c r="P102" i="51"/>
  <c r="Q102" i="51" s="1"/>
  <c r="AE92" i="52"/>
  <c r="AE103" i="52" s="1"/>
  <c r="AE103" i="51"/>
  <c r="AC92" i="52"/>
  <c r="AC103" i="52" s="1"/>
  <c r="AC103" i="51"/>
  <c r="AA126" i="52"/>
  <c r="AA128" i="52" s="1"/>
  <c r="AA142" i="52" s="1"/>
  <c r="AA128" i="51"/>
  <c r="AA142" i="51" s="1"/>
  <c r="AG126" i="52"/>
  <c r="AG128" i="52" s="1"/>
  <c r="AG142" i="52" s="1"/>
  <c r="AG128" i="51"/>
  <c r="AG142" i="51" s="1"/>
  <c r="P113" i="52"/>
  <c r="O115" i="52"/>
  <c r="R113" i="52"/>
  <c r="R118" i="6"/>
  <c r="S118" i="6" s="1"/>
  <c r="S115" i="6"/>
  <c r="O124" i="52"/>
  <c r="P124" i="51"/>
  <c r="Q124" i="51" s="1"/>
  <c r="R124" i="51"/>
  <c r="S124" i="51" s="1"/>
  <c r="AH118" i="52"/>
  <c r="AI118" i="51"/>
  <c r="Q81" i="51"/>
  <c r="P84" i="51"/>
  <c r="Q84" i="51" s="1"/>
  <c r="X118" i="52"/>
  <c r="O89" i="52"/>
  <c r="P89" i="51"/>
  <c r="Q89" i="51" s="1"/>
  <c r="R89" i="51"/>
  <c r="S89" i="51" s="1"/>
  <c r="AE118" i="51"/>
  <c r="P82" i="52"/>
  <c r="Q82" i="52" s="1"/>
  <c r="R82" i="52"/>
  <c r="S82" i="52" s="1"/>
  <c r="AD118" i="52"/>
  <c r="O116" i="52"/>
  <c r="P116" i="51"/>
  <c r="Q116" i="51" s="1"/>
  <c r="R116" i="51"/>
  <c r="S116" i="51" s="1"/>
  <c r="AD92" i="52"/>
  <c r="AD103" i="52" s="1"/>
  <c r="AD103" i="51"/>
  <c r="AF92" i="52"/>
  <c r="AF103" i="52" s="1"/>
  <c r="AF103" i="51"/>
  <c r="AH126" i="52"/>
  <c r="AH128" i="52" s="1"/>
  <c r="AH142" i="52" s="1"/>
  <c r="AH128" i="51"/>
  <c r="AH142" i="51" s="1"/>
  <c r="AB118" i="51"/>
  <c r="Y118" i="51"/>
  <c r="AI118" i="52"/>
  <c r="O100" i="52"/>
  <c r="P100" i="51"/>
  <c r="Q100" i="51" s="1"/>
  <c r="R100" i="51"/>
  <c r="S100" i="51" s="1"/>
  <c r="S81" i="51"/>
  <c r="R84" i="51"/>
  <c r="S84" i="51" s="1"/>
  <c r="AE118" i="52"/>
  <c r="O98" i="52"/>
  <c r="P98" i="51"/>
  <c r="Q98" i="51" s="1"/>
  <c r="R98" i="51"/>
  <c r="S98" i="51" s="1"/>
  <c r="O96" i="52"/>
  <c r="P96" i="51"/>
  <c r="Q96" i="51" s="1"/>
  <c r="R96" i="51"/>
  <c r="S96" i="51" s="1"/>
  <c r="R107" i="51"/>
  <c r="S107" i="51" s="1"/>
  <c r="O107" i="52"/>
  <c r="P107" i="51"/>
  <c r="Q107" i="51" s="1"/>
  <c r="O86" i="52"/>
  <c r="P86" i="51"/>
  <c r="Q86" i="51" s="1"/>
  <c r="R86" i="51"/>
  <c r="S86" i="51" s="1"/>
  <c r="O99" i="52"/>
  <c r="R99" i="51"/>
  <c r="S99" i="51" s="1"/>
  <c r="P99" i="51"/>
  <c r="Q99" i="51" s="1"/>
  <c r="AB92" i="52"/>
  <c r="AB103" i="52" s="1"/>
  <c r="AB103" i="51"/>
  <c r="AG92" i="52"/>
  <c r="AG103" i="52" s="1"/>
  <c r="AG103" i="51"/>
  <c r="O111" i="52"/>
  <c r="P111" i="51"/>
  <c r="Q111" i="51" s="1"/>
  <c r="R111" i="51"/>
  <c r="S111" i="51" s="1"/>
  <c r="R135" i="51"/>
  <c r="S135" i="51" s="1"/>
  <c r="O135" i="52"/>
  <c r="P135" i="51"/>
  <c r="Q135" i="51" s="1"/>
  <c r="O105" i="52"/>
  <c r="R105" i="51"/>
  <c r="S105" i="51" s="1"/>
  <c r="P105" i="51"/>
  <c r="Q105" i="51" s="1"/>
  <c r="AD126" i="52"/>
  <c r="AD128" i="52" s="1"/>
  <c r="AD142" i="52" s="1"/>
  <c r="AD128" i="51"/>
  <c r="AD142" i="51" s="1"/>
  <c r="Z118" i="51"/>
  <c r="O137" i="52"/>
  <c r="R137" i="51"/>
  <c r="S137" i="51" s="1"/>
  <c r="P137" i="51"/>
  <c r="Q137" i="51" s="1"/>
  <c r="O92" i="52"/>
  <c r="P92" i="51"/>
  <c r="O103" i="51"/>
  <c r="I46" i="34" s="1"/>
  <c r="R92" i="51"/>
  <c r="P81" i="52"/>
  <c r="O84" i="52"/>
  <c r="R81" i="52"/>
  <c r="O133" i="52"/>
  <c r="R133" i="51"/>
  <c r="S133" i="51" s="1"/>
  <c r="P133" i="51"/>
  <c r="Q133" i="51" s="1"/>
  <c r="O88" i="52"/>
  <c r="R88" i="51"/>
  <c r="S88" i="51" s="1"/>
  <c r="P88" i="51"/>
  <c r="Q88" i="51" s="1"/>
  <c r="O128" i="51"/>
  <c r="O142" i="51" s="1"/>
  <c r="I48" i="34" s="1"/>
  <c r="O126" i="52"/>
  <c r="R126" i="51"/>
  <c r="P126" i="51"/>
  <c r="R97" i="51"/>
  <c r="S97" i="51" s="1"/>
  <c r="O97" i="52"/>
  <c r="P97" i="51"/>
  <c r="Q97" i="51" s="1"/>
  <c r="O95" i="52"/>
  <c r="P95" i="51"/>
  <c r="Q95" i="51" s="1"/>
  <c r="R95" i="51"/>
  <c r="S95" i="51" s="1"/>
  <c r="AC118" i="51"/>
  <c r="Y126" i="52"/>
  <c r="Y128" i="52" s="1"/>
  <c r="Y142" i="52" s="1"/>
  <c r="Y128" i="51"/>
  <c r="Y142" i="51" s="1"/>
  <c r="AI126" i="52"/>
  <c r="AI128" i="52" s="1"/>
  <c r="AI142" i="52" s="1"/>
  <c r="AI128" i="51"/>
  <c r="AI142" i="51" s="1"/>
  <c r="AB118" i="52"/>
  <c r="Z92" i="52"/>
  <c r="Z103" i="52" s="1"/>
  <c r="Z103" i="51"/>
  <c r="AH92" i="52"/>
  <c r="AH103" i="52" s="1"/>
  <c r="AH103" i="51"/>
  <c r="AE126" i="52"/>
  <c r="AE128" i="52" s="1"/>
  <c r="AE142" i="52" s="1"/>
  <c r="AE128" i="51"/>
  <c r="AE142" i="51" s="1"/>
  <c r="O94" i="52"/>
  <c r="P94" i="51"/>
  <c r="Q94" i="51" s="1"/>
  <c r="R94" i="51"/>
  <c r="S94" i="51" s="1"/>
  <c r="Z118" i="52"/>
  <c r="O101" i="52"/>
  <c r="R101" i="51"/>
  <c r="S101" i="51" s="1"/>
  <c r="P101" i="51"/>
  <c r="Q101" i="51" s="1"/>
  <c r="O122" i="52"/>
  <c r="P122" i="51"/>
  <c r="Q122" i="51" s="1"/>
  <c r="R122" i="51"/>
  <c r="S122" i="51" s="1"/>
  <c r="AA118" i="51"/>
  <c r="R85" i="52"/>
  <c r="S85" i="52" s="1"/>
  <c r="P85" i="52"/>
  <c r="Q85" i="52" s="1"/>
  <c r="AC118" i="52"/>
  <c r="O80" i="52"/>
  <c r="P80" i="51"/>
  <c r="Q80" i="51" s="1"/>
  <c r="R80" i="51"/>
  <c r="S80" i="51" s="1"/>
  <c r="Z126" i="52"/>
  <c r="Z128" i="52" s="1"/>
  <c r="Z142" i="52" s="1"/>
  <c r="Z128" i="51"/>
  <c r="Z142" i="51" s="1"/>
  <c r="S126" i="6"/>
  <c r="R128" i="6"/>
  <c r="X92" i="52"/>
  <c r="X103" i="52" s="1"/>
  <c r="X103" i="51"/>
  <c r="AA92" i="52"/>
  <c r="AA103" i="52" s="1"/>
  <c r="AA103" i="51"/>
  <c r="AC126" i="52"/>
  <c r="AC128" i="52" s="1"/>
  <c r="AC142" i="52" s="1"/>
  <c r="AC128" i="51"/>
  <c r="AC142" i="51" s="1"/>
  <c r="X126" i="52"/>
  <c r="X128" i="52" s="1"/>
  <c r="X142" i="52" s="1"/>
  <c r="X128" i="51"/>
  <c r="X142" i="51" s="1"/>
  <c r="O118" i="51"/>
  <c r="I47" i="34" s="1"/>
  <c r="R103" i="6"/>
  <c r="S103" i="6" s="1"/>
  <c r="S93" i="6"/>
  <c r="O123" i="52"/>
  <c r="R123" i="51"/>
  <c r="S123" i="51" s="1"/>
  <c r="P123" i="51"/>
  <c r="Q123" i="51" s="1"/>
  <c r="O121" i="52"/>
  <c r="R121" i="51"/>
  <c r="S121" i="51" s="1"/>
  <c r="P121" i="51"/>
  <c r="Q121" i="51" s="1"/>
  <c r="R87" i="51"/>
  <c r="S87" i="51" s="1"/>
  <c r="O87" i="52"/>
  <c r="P87" i="51"/>
  <c r="Q87" i="51" s="1"/>
  <c r="R125" i="51"/>
  <c r="S125" i="51" s="1"/>
  <c r="O125" i="52"/>
  <c r="P125" i="51"/>
  <c r="Q125" i="51" s="1"/>
  <c r="O131" i="52"/>
  <c r="R131" i="51"/>
  <c r="S131" i="51" s="1"/>
  <c r="P131" i="51"/>
  <c r="Q131" i="51" s="1"/>
  <c r="O130" i="52"/>
  <c r="P130" i="51"/>
  <c r="Q130" i="51" s="1"/>
  <c r="R130" i="51"/>
  <c r="S130" i="51" s="1"/>
  <c r="AA118" i="52"/>
  <c r="S139" i="52"/>
  <c r="R141" i="52"/>
  <c r="S141" i="52" s="1"/>
  <c r="Y118" i="52"/>
  <c r="R114" i="52"/>
  <c r="S114" i="52" s="1"/>
  <c r="P114" i="52"/>
  <c r="Q114" i="52" s="1"/>
  <c r="Y92" i="52"/>
  <c r="Y103" i="52" s="1"/>
  <c r="Y103" i="51"/>
  <c r="AI92" i="52"/>
  <c r="AI103" i="52" s="1"/>
  <c r="AI103" i="51"/>
  <c r="AB126" i="52"/>
  <c r="AB128" i="52" s="1"/>
  <c r="AB142" i="52" s="1"/>
  <c r="AB128" i="51"/>
  <c r="AB142" i="51" s="1"/>
  <c r="AF126" i="52"/>
  <c r="AF128" i="52" s="1"/>
  <c r="AF142" i="52" s="1"/>
  <c r="AF128" i="51"/>
  <c r="AF142" i="51" s="1"/>
  <c r="S113" i="51"/>
  <c r="R115" i="51"/>
  <c r="AG118" i="51"/>
  <c r="O93" i="52"/>
  <c r="P93" i="51"/>
  <c r="Q93" i="51" s="1"/>
  <c r="R93" i="51"/>
  <c r="S93" i="51" s="1"/>
  <c r="AF118" i="51"/>
  <c r="R83" i="52"/>
  <c r="S83" i="52" s="1"/>
  <c r="P83" i="52"/>
  <c r="Q83" i="52" s="1"/>
  <c r="O109" i="52"/>
  <c r="R109" i="51"/>
  <c r="S109" i="51" s="1"/>
  <c r="P109" i="51"/>
  <c r="Q109" i="51" s="1"/>
  <c r="P141" i="52"/>
  <c r="Q141" i="52" s="1"/>
  <c r="Q139" i="52"/>
  <c r="O129" i="52"/>
  <c r="R129" i="51"/>
  <c r="S129" i="51" s="1"/>
  <c r="P129" i="51"/>
  <c r="Q129" i="51" s="1"/>
  <c r="O112" i="52"/>
  <c r="P112" i="51"/>
  <c r="Q112" i="51" s="1"/>
  <c r="R112" i="51"/>
  <c r="S112" i="51" s="1"/>
  <c r="Z75" i="52"/>
  <c r="Z78" i="52" s="1"/>
  <c r="Z90" i="52" s="1"/>
  <c r="Z78" i="51"/>
  <c r="Z90" i="51" s="1"/>
  <c r="AH75" i="52"/>
  <c r="AH78" i="52" s="1"/>
  <c r="AH90" i="52" s="1"/>
  <c r="AH78" i="51"/>
  <c r="AH90" i="51" s="1"/>
  <c r="X75" i="52"/>
  <c r="X78" i="52" s="1"/>
  <c r="X90" i="52" s="1"/>
  <c r="X78" i="51"/>
  <c r="X90" i="51" s="1"/>
  <c r="AA75" i="52"/>
  <c r="AA78" i="52" s="1"/>
  <c r="AA90" i="52" s="1"/>
  <c r="AA78" i="51"/>
  <c r="AA90" i="51" s="1"/>
  <c r="AI75" i="52"/>
  <c r="AI78" i="52" s="1"/>
  <c r="AI90" i="52" s="1"/>
  <c r="AI78" i="51"/>
  <c r="AI90" i="51" s="1"/>
  <c r="Y75" i="52"/>
  <c r="Y78" i="52" s="1"/>
  <c r="Y90" i="52" s="1"/>
  <c r="Y78" i="51"/>
  <c r="Y90" i="51" s="1"/>
  <c r="AD75" i="52"/>
  <c r="AD78" i="52" s="1"/>
  <c r="AD90" i="52" s="1"/>
  <c r="AD78" i="51"/>
  <c r="AD90" i="51" s="1"/>
  <c r="AB75" i="52"/>
  <c r="AB78" i="52" s="1"/>
  <c r="AB90" i="52" s="1"/>
  <c r="AB78" i="51"/>
  <c r="AB90" i="51" s="1"/>
  <c r="AE75" i="52"/>
  <c r="AE78" i="52" s="1"/>
  <c r="AE90" i="52" s="1"/>
  <c r="AE78" i="51"/>
  <c r="AE90" i="51" s="1"/>
  <c r="AC75" i="52"/>
  <c r="AC78" i="52" s="1"/>
  <c r="AC90" i="52" s="1"/>
  <c r="AC78" i="51"/>
  <c r="AC90" i="51" s="1"/>
  <c r="AF75" i="52"/>
  <c r="AF78" i="52" s="1"/>
  <c r="AF90" i="52" s="1"/>
  <c r="AF78" i="51"/>
  <c r="AF90" i="51" s="1"/>
  <c r="R78" i="6"/>
  <c r="S75" i="6"/>
  <c r="AG75" i="52"/>
  <c r="AG78" i="52" s="1"/>
  <c r="AG90" i="52" s="1"/>
  <c r="AG78" i="51"/>
  <c r="AG90" i="51" s="1"/>
  <c r="O75" i="52"/>
  <c r="P75" i="51"/>
  <c r="R75" i="51"/>
  <c r="O78" i="51"/>
  <c r="O90" i="51" s="1"/>
  <c r="E70" i="6"/>
  <c r="E144" i="6" s="1"/>
  <c r="D4" i="4"/>
  <c r="D5" i="4"/>
  <c r="D6" i="4"/>
  <c r="D7" i="4"/>
  <c r="D8" i="4"/>
  <c r="D9" i="4"/>
  <c r="D10" i="4"/>
  <c r="D11" i="4"/>
  <c r="D12" i="4"/>
  <c r="D13" i="4"/>
  <c r="D14" i="4"/>
  <c r="D3" i="4"/>
  <c r="AC143" i="51" l="1"/>
  <c r="AC144" i="51" s="1"/>
  <c r="AC160" i="51" s="1"/>
  <c r="AC166" i="51" s="1"/>
  <c r="AF143" i="52"/>
  <c r="AF144" i="52" s="1"/>
  <c r="AF160" i="52" s="1"/>
  <c r="AF166" i="52" s="1"/>
  <c r="X143" i="52"/>
  <c r="X144" i="52" s="1"/>
  <c r="X160" i="52" s="1"/>
  <c r="X166" i="52" s="1"/>
  <c r="AG143" i="51"/>
  <c r="AG144" i="51" s="1"/>
  <c r="AG160" i="51" s="1"/>
  <c r="AG166" i="51" s="1"/>
  <c r="AI143" i="51"/>
  <c r="AI144" i="51" s="1"/>
  <c r="AI160" i="51" s="1"/>
  <c r="AI166" i="51" s="1"/>
  <c r="AC143" i="52"/>
  <c r="AC144" i="52" s="1"/>
  <c r="AC160" i="52" s="1"/>
  <c r="AC166" i="52" s="1"/>
  <c r="AH143" i="51"/>
  <c r="AH144" i="51" s="1"/>
  <c r="AH160" i="51" s="1"/>
  <c r="AH166" i="51" s="1"/>
  <c r="Y143" i="51"/>
  <c r="Y144" i="51" s="1"/>
  <c r="Y160" i="51" s="1"/>
  <c r="Y166" i="51" s="1"/>
  <c r="Z143" i="51"/>
  <c r="Z144" i="51" s="1"/>
  <c r="Z160" i="51" s="1"/>
  <c r="Z166" i="51" s="1"/>
  <c r="AD143" i="52"/>
  <c r="AD144" i="52" s="1"/>
  <c r="AD160" i="52" s="1"/>
  <c r="AD166" i="52" s="1"/>
  <c r="R123" i="52"/>
  <c r="S123" i="52" s="1"/>
  <c r="P123" i="52"/>
  <c r="Q123" i="52" s="1"/>
  <c r="R108" i="52"/>
  <c r="S108" i="52" s="1"/>
  <c r="P108" i="52"/>
  <c r="Q108" i="52" s="1"/>
  <c r="P130" i="52"/>
  <c r="Q130" i="52" s="1"/>
  <c r="R130" i="52"/>
  <c r="S130" i="52" s="1"/>
  <c r="R87" i="52"/>
  <c r="S87" i="52" s="1"/>
  <c r="P87" i="52"/>
  <c r="Q87" i="52" s="1"/>
  <c r="R122" i="52"/>
  <c r="S122" i="52" s="1"/>
  <c r="P122" i="52"/>
  <c r="Q122" i="52" s="1"/>
  <c r="R95" i="52"/>
  <c r="S95" i="52" s="1"/>
  <c r="P95" i="52"/>
  <c r="Q95" i="52" s="1"/>
  <c r="Q81" i="52"/>
  <c r="P84" i="52"/>
  <c r="Q84" i="52" s="1"/>
  <c r="R98" i="52"/>
  <c r="S98" i="52" s="1"/>
  <c r="P98" i="52"/>
  <c r="Q98" i="52" s="1"/>
  <c r="R120" i="52"/>
  <c r="S120" i="52" s="1"/>
  <c r="P120" i="52"/>
  <c r="Q120" i="52" s="1"/>
  <c r="R94" i="52"/>
  <c r="S94" i="52" s="1"/>
  <c r="P94" i="52"/>
  <c r="Q94" i="52" s="1"/>
  <c r="R137" i="52"/>
  <c r="S137" i="52" s="1"/>
  <c r="P137" i="52"/>
  <c r="Q137" i="52" s="1"/>
  <c r="AH143" i="52"/>
  <c r="AH144" i="52" s="1"/>
  <c r="AH160" i="52" s="1"/>
  <c r="AH166" i="52" s="1"/>
  <c r="R129" i="52"/>
  <c r="S129" i="52" s="1"/>
  <c r="P129" i="52"/>
  <c r="Q129" i="52" s="1"/>
  <c r="R80" i="52"/>
  <c r="S80" i="52" s="1"/>
  <c r="P80" i="52"/>
  <c r="Q80" i="52" s="1"/>
  <c r="S92" i="51"/>
  <c r="R103" i="51"/>
  <c r="S103" i="51" s="1"/>
  <c r="R135" i="52"/>
  <c r="S135" i="52" s="1"/>
  <c r="P135" i="52"/>
  <c r="Q135" i="52" s="1"/>
  <c r="P107" i="52"/>
  <c r="Q107" i="52" s="1"/>
  <c r="R107" i="52"/>
  <c r="S107" i="52" s="1"/>
  <c r="R102" i="52"/>
  <c r="S102" i="52" s="1"/>
  <c r="P102" i="52"/>
  <c r="Q102" i="52" s="1"/>
  <c r="P110" i="52"/>
  <c r="Q110" i="52" s="1"/>
  <c r="R110" i="52"/>
  <c r="S110" i="52" s="1"/>
  <c r="P86" i="52"/>
  <c r="Q86" i="52" s="1"/>
  <c r="R86" i="52"/>
  <c r="S86" i="52" s="1"/>
  <c r="P97" i="52"/>
  <c r="Q97" i="52" s="1"/>
  <c r="R97" i="52"/>
  <c r="S97" i="52" s="1"/>
  <c r="P89" i="52"/>
  <c r="Q89" i="52" s="1"/>
  <c r="R89" i="52"/>
  <c r="S89" i="52" s="1"/>
  <c r="AI143" i="52"/>
  <c r="AI144" i="52" s="1"/>
  <c r="AI160" i="52" s="1"/>
  <c r="AI166" i="52" s="1"/>
  <c r="R131" i="52"/>
  <c r="S131" i="52" s="1"/>
  <c r="P131" i="52"/>
  <c r="Q131" i="52" s="1"/>
  <c r="R142" i="6"/>
  <c r="S142" i="6" s="1"/>
  <c r="S128" i="6"/>
  <c r="P101" i="52"/>
  <c r="Q101" i="52" s="1"/>
  <c r="R101" i="52"/>
  <c r="S101" i="52" s="1"/>
  <c r="Q92" i="51"/>
  <c r="P103" i="51"/>
  <c r="R116" i="52"/>
  <c r="S116" i="52" s="1"/>
  <c r="P116" i="52"/>
  <c r="Q116" i="52" s="1"/>
  <c r="Y143" i="52"/>
  <c r="Y144" i="52" s="1"/>
  <c r="Y160" i="52" s="1"/>
  <c r="Y166" i="52" s="1"/>
  <c r="AE143" i="51"/>
  <c r="AE144" i="51" s="1"/>
  <c r="AE160" i="51" s="1"/>
  <c r="AE166" i="51" s="1"/>
  <c r="P88" i="52"/>
  <c r="Q88" i="52" s="1"/>
  <c r="R88" i="52"/>
  <c r="S88" i="52" s="1"/>
  <c r="AE143" i="52"/>
  <c r="AE144" i="52" s="1"/>
  <c r="AE160" i="52" s="1"/>
  <c r="AE166" i="52" s="1"/>
  <c r="AB143" i="51"/>
  <c r="AB144" i="51" s="1"/>
  <c r="AB160" i="51" s="1"/>
  <c r="AB166" i="51" s="1"/>
  <c r="AA143" i="51"/>
  <c r="AA144" i="51" s="1"/>
  <c r="AA160" i="51" s="1"/>
  <c r="AA166" i="51" s="1"/>
  <c r="R93" i="52"/>
  <c r="S93" i="52" s="1"/>
  <c r="P93" i="52"/>
  <c r="Q93" i="52" s="1"/>
  <c r="R121" i="52"/>
  <c r="S121" i="52" s="1"/>
  <c r="P121" i="52"/>
  <c r="Q121" i="52" s="1"/>
  <c r="Q126" i="51"/>
  <c r="P128" i="51"/>
  <c r="R92" i="52"/>
  <c r="O103" i="52"/>
  <c r="I16" i="34" s="1"/>
  <c r="P92" i="52"/>
  <c r="P99" i="52"/>
  <c r="Q99" i="52" s="1"/>
  <c r="R99" i="52"/>
  <c r="S99" i="52" s="1"/>
  <c r="P106" i="52"/>
  <c r="Q106" i="52" s="1"/>
  <c r="R106" i="52"/>
  <c r="S106" i="52" s="1"/>
  <c r="R117" i="52"/>
  <c r="S117" i="52" s="1"/>
  <c r="P117" i="52"/>
  <c r="Q117" i="52" s="1"/>
  <c r="P105" i="52"/>
  <c r="Q105" i="52" s="1"/>
  <c r="R105" i="52"/>
  <c r="S105" i="52" s="1"/>
  <c r="P115" i="52"/>
  <c r="Q113" i="52"/>
  <c r="R124" i="52"/>
  <c r="S124" i="52" s="1"/>
  <c r="P124" i="52"/>
  <c r="Q124" i="52" s="1"/>
  <c r="Z143" i="52"/>
  <c r="Z144" i="52" s="1"/>
  <c r="Z160" i="52" s="1"/>
  <c r="Z166" i="52" s="1"/>
  <c r="AB143" i="52"/>
  <c r="AB144" i="52" s="1"/>
  <c r="AB160" i="52" s="1"/>
  <c r="AB166" i="52" s="1"/>
  <c r="AA143" i="52"/>
  <c r="AA144" i="52" s="1"/>
  <c r="AA160" i="52" s="1"/>
  <c r="AA166" i="52" s="1"/>
  <c r="R125" i="52"/>
  <c r="S125" i="52" s="1"/>
  <c r="P125" i="52"/>
  <c r="Q125" i="52" s="1"/>
  <c r="S126" i="51"/>
  <c r="R128" i="51"/>
  <c r="R133" i="52"/>
  <c r="S133" i="52" s="1"/>
  <c r="P133" i="52"/>
  <c r="Q133" i="52" s="1"/>
  <c r="P111" i="52"/>
  <c r="Q111" i="52" s="1"/>
  <c r="R111" i="52"/>
  <c r="S111" i="52" s="1"/>
  <c r="R96" i="52"/>
  <c r="S96" i="52" s="1"/>
  <c r="P96" i="52"/>
  <c r="Q96" i="52" s="1"/>
  <c r="R115" i="52"/>
  <c r="S113" i="52"/>
  <c r="Q115" i="51"/>
  <c r="P118" i="51"/>
  <c r="AG143" i="52"/>
  <c r="AG144" i="52" s="1"/>
  <c r="AG160" i="52" s="1"/>
  <c r="AG166" i="52" s="1"/>
  <c r="AF143" i="51"/>
  <c r="AF144" i="51" s="1"/>
  <c r="AF160" i="51" s="1"/>
  <c r="AF166" i="51" s="1"/>
  <c r="AD143" i="51"/>
  <c r="AD144" i="51" s="1"/>
  <c r="AD160" i="51" s="1"/>
  <c r="AD166" i="51" s="1"/>
  <c r="X143" i="51"/>
  <c r="X144" i="51" s="1"/>
  <c r="X160" i="51" s="1"/>
  <c r="X166" i="51" s="1"/>
  <c r="R112" i="52"/>
  <c r="S112" i="52" s="1"/>
  <c r="P112" i="52"/>
  <c r="Q112" i="52" s="1"/>
  <c r="R109" i="52"/>
  <c r="S109" i="52" s="1"/>
  <c r="P109" i="52"/>
  <c r="Q109" i="52" s="1"/>
  <c r="S115" i="51"/>
  <c r="R118" i="51"/>
  <c r="S118" i="51" s="1"/>
  <c r="R126" i="52"/>
  <c r="P126" i="52"/>
  <c r="O128" i="52"/>
  <c r="O142" i="52" s="1"/>
  <c r="I18" i="34" s="1"/>
  <c r="R84" i="52"/>
  <c r="S84" i="52" s="1"/>
  <c r="S81" i="52"/>
  <c r="R100" i="52"/>
  <c r="S100" i="52" s="1"/>
  <c r="P100" i="52"/>
  <c r="Q100" i="52" s="1"/>
  <c r="O118" i="52"/>
  <c r="I17" i="34" s="1"/>
  <c r="O143" i="51"/>
  <c r="I45" i="34"/>
  <c r="I49" i="34" s="1"/>
  <c r="I51" i="34" s="1"/>
  <c r="I56" i="34" s="1"/>
  <c r="Q75" i="51"/>
  <c r="P78" i="51"/>
  <c r="R90" i="6"/>
  <c r="S78" i="6"/>
  <c r="R75" i="52"/>
  <c r="O78" i="52"/>
  <c r="O90" i="52" s="1"/>
  <c r="P75" i="52"/>
  <c r="S75" i="51"/>
  <c r="R78" i="51"/>
  <c r="G144" i="6"/>
  <c r="Q126" i="52" l="1"/>
  <c r="P128" i="52"/>
  <c r="S126" i="52"/>
  <c r="R128" i="52"/>
  <c r="Q92" i="52"/>
  <c r="P103" i="52"/>
  <c r="P118" i="52"/>
  <c r="Q115" i="52"/>
  <c r="Q103" i="51"/>
  <c r="K46" i="34"/>
  <c r="M46" i="34" s="1"/>
  <c r="Q128" i="51"/>
  <c r="P142" i="51"/>
  <c r="S128" i="51"/>
  <c r="R142" i="51"/>
  <c r="S142" i="51" s="1"/>
  <c r="S92" i="52"/>
  <c r="R103" i="52"/>
  <c r="S103" i="52" s="1"/>
  <c r="Q118" i="51"/>
  <c r="K47" i="34"/>
  <c r="M47" i="34" s="1"/>
  <c r="R118" i="52"/>
  <c r="S118" i="52" s="1"/>
  <c r="S115" i="52"/>
  <c r="S75" i="52"/>
  <c r="R78" i="52"/>
  <c r="S90" i="6"/>
  <c r="R143" i="6"/>
  <c r="P90" i="51"/>
  <c r="Q78" i="51"/>
  <c r="I15" i="34"/>
  <c r="I19" i="34" s="1"/>
  <c r="I21" i="34" s="1"/>
  <c r="I26" i="34" s="1"/>
  <c r="O143" i="52"/>
  <c r="O144" i="52" s="1"/>
  <c r="O160" i="52" s="1"/>
  <c r="O166" i="52" s="1"/>
  <c r="I30" i="34" s="1"/>
  <c r="S78" i="51"/>
  <c r="R90" i="51"/>
  <c r="Q75" i="52"/>
  <c r="P78" i="52"/>
  <c r="C17" i="15"/>
  <c r="E17" i="15" s="1"/>
  <c r="O144" i="51"/>
  <c r="M228" i="34"/>
  <c r="M258" i="34"/>
  <c r="M108" i="34"/>
  <c r="M138" i="34"/>
  <c r="M168" i="34"/>
  <c r="G160" i="6"/>
  <c r="E160" i="6"/>
  <c r="P79" i="6"/>
  <c r="Q79" i="6" s="1"/>
  <c r="T79" i="6" s="1"/>
  <c r="Q118" i="52" l="1"/>
  <c r="K17" i="34"/>
  <c r="M17" i="34" s="1"/>
  <c r="Q103" i="52"/>
  <c r="K16" i="34"/>
  <c r="M16" i="34" s="1"/>
  <c r="K48" i="34"/>
  <c r="M48" i="34" s="1"/>
  <c r="Q142" i="51"/>
  <c r="S128" i="52"/>
  <c r="R142" i="52"/>
  <c r="S142" i="52" s="1"/>
  <c r="P142" i="52"/>
  <c r="Q128" i="52"/>
  <c r="Q90" i="51"/>
  <c r="K45" i="34"/>
  <c r="P143" i="51"/>
  <c r="R144" i="6"/>
  <c r="S143" i="6"/>
  <c r="S90" i="51"/>
  <c r="R143" i="51"/>
  <c r="R90" i="52"/>
  <c r="S78" i="52"/>
  <c r="O160" i="51"/>
  <c r="C18" i="15"/>
  <c r="P90" i="52"/>
  <c r="Q78" i="52"/>
  <c r="M139" i="34"/>
  <c r="M259" i="34"/>
  <c r="M169" i="34"/>
  <c r="M109" i="34"/>
  <c r="M229" i="34"/>
  <c r="G166" i="6"/>
  <c r="E90" i="34" s="1"/>
  <c r="E166" i="6"/>
  <c r="O115" i="6"/>
  <c r="O118" i="6" s="1"/>
  <c r="I77" i="34" s="1"/>
  <c r="O84" i="6"/>
  <c r="P87" i="6"/>
  <c r="Q87" i="6" s="1"/>
  <c r="T87" i="6" s="1"/>
  <c r="P114" i="6"/>
  <c r="Q114" i="6" s="1"/>
  <c r="T114" i="6" s="1"/>
  <c r="P116" i="6"/>
  <c r="Q116" i="6" s="1"/>
  <c r="T116" i="6" s="1"/>
  <c r="P110" i="6"/>
  <c r="Q110" i="6" s="1"/>
  <c r="T110" i="6" s="1"/>
  <c r="P34" i="6"/>
  <c r="Q34" i="6" s="1"/>
  <c r="T34" i="6" s="1"/>
  <c r="P81" i="6"/>
  <c r="P10" i="6"/>
  <c r="P8" i="6"/>
  <c r="P113" i="6"/>
  <c r="P24" i="6"/>
  <c r="Q24" i="6" s="1"/>
  <c r="T24" i="6" s="1"/>
  <c r="P102" i="6"/>
  <c r="Q102" i="6" s="1"/>
  <c r="T102" i="6" s="1"/>
  <c r="P135" i="6"/>
  <c r="Q135" i="6" s="1"/>
  <c r="T135" i="6" s="1"/>
  <c r="P123" i="6"/>
  <c r="Q123" i="6" s="1"/>
  <c r="T123" i="6" s="1"/>
  <c r="P41" i="6"/>
  <c r="Q41" i="6" s="1"/>
  <c r="T41" i="6" s="1"/>
  <c r="P20" i="6"/>
  <c r="Q20" i="6" s="1"/>
  <c r="T20" i="6" s="1"/>
  <c r="P98" i="6"/>
  <c r="Q98" i="6" s="1"/>
  <c r="T98" i="6" s="1"/>
  <c r="P76" i="6"/>
  <c r="Q76" i="6" s="1"/>
  <c r="T76" i="6" s="1"/>
  <c r="P133" i="6"/>
  <c r="Q133" i="6" s="1"/>
  <c r="T133" i="6" s="1"/>
  <c r="P80" i="6"/>
  <c r="Q80" i="6" s="1"/>
  <c r="T80" i="6" s="1"/>
  <c r="P131" i="6"/>
  <c r="Q131" i="6" s="1"/>
  <c r="T131" i="6" s="1"/>
  <c r="P97" i="6"/>
  <c r="Q97" i="6" s="1"/>
  <c r="T97" i="6" s="1"/>
  <c r="P86" i="6"/>
  <c r="Q86" i="6" s="1"/>
  <c r="T86" i="6" s="1"/>
  <c r="P96" i="6"/>
  <c r="Q96" i="6" s="1"/>
  <c r="T96" i="6" s="1"/>
  <c r="H103" i="6"/>
  <c r="G76" i="34" s="1"/>
  <c r="P99" i="6"/>
  <c r="Q99" i="6" s="1"/>
  <c r="T99" i="6" s="1"/>
  <c r="P88" i="6"/>
  <c r="Q88" i="6" s="1"/>
  <c r="T88" i="6" s="1"/>
  <c r="P40" i="6"/>
  <c r="Q40" i="6" s="1"/>
  <c r="T40" i="6" s="1"/>
  <c r="P93" i="6"/>
  <c r="Q93" i="6" s="1"/>
  <c r="T93" i="6" s="1"/>
  <c r="P109" i="6"/>
  <c r="Q109" i="6" s="1"/>
  <c r="T109" i="6" s="1"/>
  <c r="P106" i="6"/>
  <c r="Q106" i="6" s="1"/>
  <c r="T106" i="6" s="1"/>
  <c r="P117" i="6"/>
  <c r="Q117" i="6" s="1"/>
  <c r="T117" i="6" s="1"/>
  <c r="P30" i="6"/>
  <c r="Q30" i="6" s="1"/>
  <c r="T30" i="6" s="1"/>
  <c r="P125" i="6"/>
  <c r="Q125" i="6" s="1"/>
  <c r="T125" i="6" s="1"/>
  <c r="P124" i="6"/>
  <c r="Q124" i="6" s="1"/>
  <c r="T124" i="6" s="1"/>
  <c r="P35" i="6"/>
  <c r="Q35" i="6" s="1"/>
  <c r="T35" i="6" s="1"/>
  <c r="P137" i="6"/>
  <c r="Q137" i="6" s="1"/>
  <c r="T137" i="6" s="1"/>
  <c r="P16" i="6"/>
  <c r="P108" i="6"/>
  <c r="Q108" i="6" s="1"/>
  <c r="T108" i="6" s="1"/>
  <c r="P37" i="6"/>
  <c r="Q37" i="6" s="1"/>
  <c r="T37" i="6" s="1"/>
  <c r="T15" i="6"/>
  <c r="P129" i="6"/>
  <c r="P89" i="6"/>
  <c r="Q89" i="6" s="1"/>
  <c r="T89" i="6" s="1"/>
  <c r="P75" i="6"/>
  <c r="O78" i="6"/>
  <c r="P105" i="6"/>
  <c r="Q105" i="6" s="1"/>
  <c r="T105" i="6" s="1"/>
  <c r="P140" i="6"/>
  <c r="Q140" i="6" s="1"/>
  <c r="T140" i="6" s="1"/>
  <c r="H90" i="6"/>
  <c r="G75" i="34" s="1"/>
  <c r="P122" i="6"/>
  <c r="Q122" i="6" s="1"/>
  <c r="T122" i="6" s="1"/>
  <c r="P107" i="6"/>
  <c r="Q107" i="6" s="1"/>
  <c r="T107" i="6" s="1"/>
  <c r="P94" i="6"/>
  <c r="Q94" i="6" s="1"/>
  <c r="T94" i="6" s="1"/>
  <c r="P85" i="6"/>
  <c r="Q85" i="6" s="1"/>
  <c r="T85" i="6" s="1"/>
  <c r="P111" i="6"/>
  <c r="Q111" i="6" s="1"/>
  <c r="T111" i="6" s="1"/>
  <c r="P21" i="6"/>
  <c r="Q21" i="6" s="1"/>
  <c r="T21" i="6" s="1"/>
  <c r="P83" i="6"/>
  <c r="Q83" i="6" s="1"/>
  <c r="T83" i="6" s="1"/>
  <c r="P130" i="6"/>
  <c r="Q130" i="6" s="1"/>
  <c r="T130" i="6" s="1"/>
  <c r="P82" i="6"/>
  <c r="Q82" i="6" s="1"/>
  <c r="T82" i="6" s="1"/>
  <c r="P101" i="6"/>
  <c r="Q101" i="6" s="1"/>
  <c r="T101" i="6" s="1"/>
  <c r="P112" i="6"/>
  <c r="Q112" i="6" s="1"/>
  <c r="T112" i="6" s="1"/>
  <c r="H25" i="6"/>
  <c r="G67" i="34" s="1"/>
  <c r="P121" i="6"/>
  <c r="Q121" i="6" s="1"/>
  <c r="T121" i="6" s="1"/>
  <c r="P12" i="6"/>
  <c r="P7" i="6"/>
  <c r="H31" i="6"/>
  <c r="G68" i="34" s="1"/>
  <c r="P100" i="6"/>
  <c r="Q100" i="6" s="1"/>
  <c r="T100" i="6" s="1"/>
  <c r="P95" i="6"/>
  <c r="Q95" i="6" s="1"/>
  <c r="T95" i="6" s="1"/>
  <c r="K18" i="34" l="1"/>
  <c r="M18" i="34" s="1"/>
  <c r="Q142" i="52"/>
  <c r="Q10" i="6"/>
  <c r="T10" i="6" s="1"/>
  <c r="Q12" i="6"/>
  <c r="T12" i="6" s="1"/>
  <c r="Q16" i="6"/>
  <c r="T16" i="6" s="1"/>
  <c r="Q8" i="6"/>
  <c r="T8" i="6" s="1"/>
  <c r="G79" i="34"/>
  <c r="G72" i="34"/>
  <c r="S143" i="51"/>
  <c r="R144" i="51"/>
  <c r="S144" i="6"/>
  <c r="R160" i="6"/>
  <c r="C26" i="15"/>
  <c r="E18" i="15"/>
  <c r="Q143" i="51"/>
  <c r="P144" i="51"/>
  <c r="S90" i="52"/>
  <c r="R143" i="52"/>
  <c r="Q90" i="52"/>
  <c r="K15" i="34"/>
  <c r="M15" i="34" s="1"/>
  <c r="P143" i="52"/>
  <c r="O166" i="51"/>
  <c r="C22" i="15"/>
  <c r="E22" i="15" s="1"/>
  <c r="K49" i="34"/>
  <c r="K51" i="34" s="1"/>
  <c r="K56" i="34" s="1"/>
  <c r="M45" i="34"/>
  <c r="M231" i="34"/>
  <c r="M141" i="34"/>
  <c r="M171" i="34"/>
  <c r="M261" i="34"/>
  <c r="M111" i="34"/>
  <c r="H70" i="6"/>
  <c r="H143" i="6"/>
  <c r="P115" i="6"/>
  <c r="P84" i="6"/>
  <c r="Q84" i="6" s="1"/>
  <c r="P78" i="6"/>
  <c r="Q129" i="6"/>
  <c r="T129" i="6" s="1"/>
  <c r="O90" i="6"/>
  <c r="I75" i="34" s="1"/>
  <c r="AD84" i="6"/>
  <c r="AD44" i="6"/>
  <c r="AE44" i="6"/>
  <c r="Z44" i="6"/>
  <c r="AH44" i="6"/>
  <c r="AA44" i="6"/>
  <c r="AC44" i="6"/>
  <c r="AG44" i="6"/>
  <c r="X44" i="6"/>
  <c r="AF44" i="6"/>
  <c r="AI44" i="6"/>
  <c r="AB44" i="6"/>
  <c r="Y44" i="6"/>
  <c r="AD78" i="6"/>
  <c r="AI78" i="6"/>
  <c r="AI115" i="6"/>
  <c r="AI118" i="6" s="1"/>
  <c r="AH115" i="6"/>
  <c r="AH118" i="6" s="1"/>
  <c r="AA78" i="6"/>
  <c r="AG78" i="6"/>
  <c r="AD115" i="6"/>
  <c r="AD118" i="6" s="1"/>
  <c r="AJ82" i="6"/>
  <c r="AJ82" i="51" s="1"/>
  <c r="AJ16" i="6"/>
  <c r="AJ16" i="51" s="1"/>
  <c r="AJ106" i="6"/>
  <c r="AJ106" i="51" s="1"/>
  <c r="AB84" i="6"/>
  <c r="AJ34" i="6"/>
  <c r="AJ34" i="51" s="1"/>
  <c r="Y115" i="6"/>
  <c r="Y118" i="6" s="1"/>
  <c r="AJ41" i="6"/>
  <c r="AJ41" i="51" s="1"/>
  <c r="AJ110" i="6"/>
  <c r="AJ110" i="51" s="1"/>
  <c r="AF78" i="6"/>
  <c r="AC115" i="6"/>
  <c r="AC118" i="6" s="1"/>
  <c r="AJ20" i="6"/>
  <c r="AJ20" i="51" s="1"/>
  <c r="AC84" i="6"/>
  <c r="AH84" i="6"/>
  <c r="Y84" i="6"/>
  <c r="AJ112" i="6"/>
  <c r="AJ112" i="51" s="1"/>
  <c r="Q113" i="6"/>
  <c r="T113" i="6" s="1"/>
  <c r="P27" i="6"/>
  <c r="P31" i="6" s="1"/>
  <c r="K68" i="34" s="1"/>
  <c r="M68" i="34" s="1"/>
  <c r="AJ105" i="6"/>
  <c r="AJ105" i="51" s="1"/>
  <c r="AJ80" i="6"/>
  <c r="AJ80" i="51" s="1"/>
  <c r="AJ75" i="6"/>
  <c r="AJ75" i="51" s="1"/>
  <c r="AJ121" i="6"/>
  <c r="AJ121" i="51" s="1"/>
  <c r="Y78" i="6"/>
  <c r="AJ8" i="6"/>
  <c r="AJ8" i="51" s="1"/>
  <c r="AJ81" i="6"/>
  <c r="AJ81" i="51" s="1"/>
  <c r="X84" i="6"/>
  <c r="AJ108" i="6"/>
  <c r="AJ108" i="51" s="1"/>
  <c r="AJ35" i="6"/>
  <c r="AJ35" i="51" s="1"/>
  <c r="AB115" i="6"/>
  <c r="AB118" i="6" s="1"/>
  <c r="AJ101" i="6"/>
  <c r="AJ101" i="51" s="1"/>
  <c r="AJ85" i="6"/>
  <c r="AJ85" i="51" s="1"/>
  <c r="AJ107" i="6"/>
  <c r="AJ107" i="51" s="1"/>
  <c r="P92" i="6"/>
  <c r="O103" i="6"/>
  <c r="I76" i="34" s="1"/>
  <c r="X115" i="6"/>
  <c r="X118" i="6" s="1"/>
  <c r="AJ113" i="6"/>
  <c r="AJ113" i="51" s="1"/>
  <c r="AJ10" i="6"/>
  <c r="AJ10" i="51" s="1"/>
  <c r="AA84" i="6"/>
  <c r="AJ130" i="6"/>
  <c r="AJ130" i="51" s="1"/>
  <c r="AC78" i="6"/>
  <c r="AJ129" i="6"/>
  <c r="AJ129" i="51" s="1"/>
  <c r="AJ93" i="6"/>
  <c r="AJ93" i="51" s="1"/>
  <c r="AE115" i="6"/>
  <c r="AE118" i="6" s="1"/>
  <c r="AF84" i="6"/>
  <c r="AJ114" i="6"/>
  <c r="AJ114" i="51" s="1"/>
  <c r="AJ131" i="6"/>
  <c r="AJ131" i="51" s="1"/>
  <c r="AJ83" i="6"/>
  <c r="AJ83" i="51" s="1"/>
  <c r="X78" i="6"/>
  <c r="AJ37" i="6"/>
  <c r="AJ37" i="51" s="1"/>
  <c r="AI84" i="6"/>
  <c r="AJ21" i="6"/>
  <c r="AJ21" i="51" s="1"/>
  <c r="Q75" i="6"/>
  <c r="T75" i="6" s="1"/>
  <c r="AJ15" i="6"/>
  <c r="AJ15" i="51" s="1"/>
  <c r="AJ88" i="6"/>
  <c r="AJ88" i="51" s="1"/>
  <c r="AJ96" i="6"/>
  <c r="AJ96" i="51" s="1"/>
  <c r="AA115" i="6"/>
  <c r="AA118" i="6" s="1"/>
  <c r="AB78" i="6"/>
  <c r="AJ122" i="6"/>
  <c r="AJ122" i="51" s="1"/>
  <c r="AJ124" i="6"/>
  <c r="AJ124" i="51" s="1"/>
  <c r="AJ133" i="6"/>
  <c r="AJ133" i="51" s="1"/>
  <c r="O17" i="6"/>
  <c r="I66" i="34" s="1"/>
  <c r="AJ137" i="6"/>
  <c r="AJ137" i="51" s="1"/>
  <c r="AJ76" i="6"/>
  <c r="AJ76" i="51" s="1"/>
  <c r="AJ24" i="6"/>
  <c r="AJ24" i="51" s="1"/>
  <c r="Z84" i="6"/>
  <c r="P33" i="6"/>
  <c r="AJ94" i="6"/>
  <c r="AJ94" i="51" s="1"/>
  <c r="AJ117" i="6"/>
  <c r="AJ117" i="51" s="1"/>
  <c r="AJ40" i="6"/>
  <c r="AJ40" i="51" s="1"/>
  <c r="AJ98" i="6"/>
  <c r="AJ98" i="51" s="1"/>
  <c r="AJ95" i="6"/>
  <c r="AJ95" i="51" s="1"/>
  <c r="AE78" i="6"/>
  <c r="Z78" i="6"/>
  <c r="AJ30" i="6"/>
  <c r="AJ30" i="51" s="1"/>
  <c r="AJ99" i="6"/>
  <c r="AJ99" i="51" s="1"/>
  <c r="AF115" i="6"/>
  <c r="AF118" i="6" s="1"/>
  <c r="AJ116" i="6"/>
  <c r="AJ116" i="51" s="1"/>
  <c r="AJ87" i="6"/>
  <c r="AJ87" i="51" s="1"/>
  <c r="AJ109" i="6"/>
  <c r="AJ109" i="51" s="1"/>
  <c r="AJ123" i="6"/>
  <c r="AJ123" i="51" s="1"/>
  <c r="AJ140" i="6"/>
  <c r="AJ140" i="51" s="1"/>
  <c r="P52" i="6"/>
  <c r="Z115" i="6"/>
  <c r="Z118" i="6" s="1"/>
  <c r="P120" i="6"/>
  <c r="O128" i="6"/>
  <c r="P126" i="6"/>
  <c r="Q81" i="6"/>
  <c r="T81" i="6" s="1"/>
  <c r="AJ100" i="6"/>
  <c r="AJ100" i="51" s="1"/>
  <c r="AJ125" i="6"/>
  <c r="AJ125" i="51" s="1"/>
  <c r="AJ102" i="6"/>
  <c r="AJ102" i="51" s="1"/>
  <c r="AH78" i="6"/>
  <c r="AJ12" i="6"/>
  <c r="AJ12" i="51" s="1"/>
  <c r="O141" i="6"/>
  <c r="P139" i="6"/>
  <c r="AJ97" i="6"/>
  <c r="AJ97" i="51" s="1"/>
  <c r="AG84" i="6"/>
  <c r="O25" i="6"/>
  <c r="I67" i="34" s="1"/>
  <c r="AJ111" i="6"/>
  <c r="AJ111" i="51" s="1"/>
  <c r="AJ89" i="6"/>
  <c r="AJ89" i="51" s="1"/>
  <c r="AJ86" i="6"/>
  <c r="AJ86" i="51" s="1"/>
  <c r="AJ135" i="6"/>
  <c r="AJ135" i="51" s="1"/>
  <c r="AG115" i="6"/>
  <c r="AG118" i="6" s="1"/>
  <c r="AE84" i="6"/>
  <c r="AJ135" i="52" l="1"/>
  <c r="AK135" i="52" s="1"/>
  <c r="AK135" i="51"/>
  <c r="AJ12" i="52"/>
  <c r="AK12" i="52" s="1"/>
  <c r="AK12" i="51"/>
  <c r="AJ94" i="52"/>
  <c r="AK94" i="52" s="1"/>
  <c r="AK94" i="51"/>
  <c r="AJ21" i="52"/>
  <c r="AK21" i="52" s="1"/>
  <c r="AK21" i="51"/>
  <c r="AJ111" i="52"/>
  <c r="AK111" i="52" s="1"/>
  <c r="AK111" i="51"/>
  <c r="AJ102" i="52"/>
  <c r="AK102" i="52" s="1"/>
  <c r="AK102" i="51"/>
  <c r="AJ30" i="52"/>
  <c r="AK30" i="52" s="1"/>
  <c r="AK30" i="51"/>
  <c r="AJ122" i="52"/>
  <c r="AK122" i="52" s="1"/>
  <c r="AK122" i="51"/>
  <c r="AJ93" i="52"/>
  <c r="AK93" i="52" s="1"/>
  <c r="AK93" i="51"/>
  <c r="AJ82" i="52"/>
  <c r="AK82" i="52" s="1"/>
  <c r="AK82" i="51"/>
  <c r="AJ105" i="52"/>
  <c r="AK105" i="52" s="1"/>
  <c r="AK105" i="51"/>
  <c r="I72" i="34"/>
  <c r="AJ125" i="52"/>
  <c r="AK125" i="52" s="1"/>
  <c r="AK125" i="51"/>
  <c r="AJ140" i="52"/>
  <c r="AK140" i="52" s="1"/>
  <c r="AK140" i="51"/>
  <c r="AJ37" i="52"/>
  <c r="AK37" i="52" s="1"/>
  <c r="AK37" i="51"/>
  <c r="AJ129" i="52"/>
  <c r="AK129" i="52" s="1"/>
  <c r="AK129" i="51"/>
  <c r="AJ81" i="52"/>
  <c r="AJ84" i="51"/>
  <c r="AK84" i="51" s="1"/>
  <c r="AK81" i="51"/>
  <c r="AJ110" i="52"/>
  <c r="AK110" i="52" s="1"/>
  <c r="AK110" i="51"/>
  <c r="AJ100" i="52"/>
  <c r="AK100" i="52" s="1"/>
  <c r="AK100" i="51"/>
  <c r="AJ123" i="52"/>
  <c r="AK123" i="52" s="1"/>
  <c r="AK123" i="51"/>
  <c r="AJ24" i="52"/>
  <c r="AK24" i="52" s="1"/>
  <c r="AK24" i="51"/>
  <c r="AJ107" i="52"/>
  <c r="AK107" i="52" s="1"/>
  <c r="AK107" i="51"/>
  <c r="AJ8" i="52"/>
  <c r="AK8" i="52" s="1"/>
  <c r="AK8" i="51"/>
  <c r="AJ112" i="52"/>
  <c r="AK112" i="52" s="1"/>
  <c r="AK112" i="51"/>
  <c r="AJ41" i="52"/>
  <c r="AK41" i="52" s="1"/>
  <c r="AK41" i="51"/>
  <c r="AJ86" i="52"/>
  <c r="AK86" i="52" s="1"/>
  <c r="AK86" i="51"/>
  <c r="AJ117" i="52"/>
  <c r="AK117" i="52" s="1"/>
  <c r="AK117" i="51"/>
  <c r="AJ89" i="52"/>
  <c r="AK89" i="52" s="1"/>
  <c r="AK89" i="51"/>
  <c r="AJ124" i="52"/>
  <c r="AK124" i="52" s="1"/>
  <c r="AK124" i="51"/>
  <c r="AJ108" i="52"/>
  <c r="AK108" i="52" s="1"/>
  <c r="AK108" i="51"/>
  <c r="AJ97" i="52"/>
  <c r="AK97" i="52" s="1"/>
  <c r="AK97" i="51"/>
  <c r="AJ109" i="52"/>
  <c r="AK109" i="52" s="1"/>
  <c r="AK109" i="51"/>
  <c r="AJ76" i="52"/>
  <c r="AK76" i="52" s="1"/>
  <c r="AK76" i="51"/>
  <c r="AJ130" i="52"/>
  <c r="AK130" i="52" s="1"/>
  <c r="AK130" i="51"/>
  <c r="AJ85" i="52"/>
  <c r="AK85" i="52" s="1"/>
  <c r="AK85" i="51"/>
  <c r="AJ116" i="52"/>
  <c r="AK116" i="52" s="1"/>
  <c r="AK116" i="51"/>
  <c r="AJ133" i="52"/>
  <c r="AK133" i="52" s="1"/>
  <c r="AK133" i="51"/>
  <c r="AJ99" i="52"/>
  <c r="AK99" i="52" s="1"/>
  <c r="AK99" i="51"/>
  <c r="AJ16" i="52"/>
  <c r="AK16" i="51"/>
  <c r="AJ95" i="52"/>
  <c r="AK95" i="52" s="1"/>
  <c r="AK95" i="51"/>
  <c r="AJ96" i="52"/>
  <c r="AK96" i="52" s="1"/>
  <c r="AK96" i="51"/>
  <c r="AJ83" i="52"/>
  <c r="AK83" i="52" s="1"/>
  <c r="AK83" i="51"/>
  <c r="AJ87" i="52"/>
  <c r="AK87" i="52" s="1"/>
  <c r="AK87" i="51"/>
  <c r="AJ98" i="52"/>
  <c r="AK98" i="52" s="1"/>
  <c r="AK98" i="51"/>
  <c r="AJ137" i="52"/>
  <c r="AK137" i="52" s="1"/>
  <c r="AK137" i="51"/>
  <c r="AJ88" i="52"/>
  <c r="AK88" i="52" s="1"/>
  <c r="AK88" i="51"/>
  <c r="AJ131" i="52"/>
  <c r="AK131" i="52" s="1"/>
  <c r="AK131" i="51"/>
  <c r="AJ101" i="52"/>
  <c r="AK101" i="52" s="1"/>
  <c r="AK101" i="51"/>
  <c r="AJ121" i="52"/>
  <c r="AK121" i="52" s="1"/>
  <c r="AK121" i="51"/>
  <c r="AJ34" i="52"/>
  <c r="AK34" i="52" s="1"/>
  <c r="AK34" i="51"/>
  <c r="G81" i="34"/>
  <c r="G86" i="34" s="1"/>
  <c r="AJ40" i="52"/>
  <c r="AK40" i="52" s="1"/>
  <c r="AK40" i="51"/>
  <c r="AJ15" i="52"/>
  <c r="AK15" i="52" s="1"/>
  <c r="AK15" i="51"/>
  <c r="AJ114" i="52"/>
  <c r="AK114" i="51"/>
  <c r="AJ10" i="52"/>
  <c r="AK10" i="52" s="1"/>
  <c r="AK10" i="51"/>
  <c r="AJ113" i="52"/>
  <c r="AK113" i="52" s="1"/>
  <c r="AK113" i="51"/>
  <c r="AJ115" i="51"/>
  <c r="AJ35" i="52"/>
  <c r="AK35" i="52" s="1"/>
  <c r="AK35" i="51"/>
  <c r="AJ80" i="52"/>
  <c r="AK80" i="52" s="1"/>
  <c r="AK80" i="51"/>
  <c r="AJ20" i="52"/>
  <c r="AK20" i="51"/>
  <c r="AJ25" i="51"/>
  <c r="AK25" i="51" s="1"/>
  <c r="AJ106" i="52"/>
  <c r="AK106" i="52" s="1"/>
  <c r="AK106" i="51"/>
  <c r="I60" i="34"/>
  <c r="C23" i="15"/>
  <c r="E23" i="15" s="1"/>
  <c r="C11" i="13"/>
  <c r="C28" i="15"/>
  <c r="AJ75" i="52"/>
  <c r="AJ78" i="51"/>
  <c r="AK75" i="51"/>
  <c r="S160" i="6"/>
  <c r="R166" i="6"/>
  <c r="S166" i="6" s="1"/>
  <c r="Q144" i="51"/>
  <c r="P160" i="51"/>
  <c r="S143" i="52"/>
  <c r="R144" i="52"/>
  <c r="S144" i="51"/>
  <c r="R160" i="51"/>
  <c r="Q143" i="52"/>
  <c r="P144" i="52"/>
  <c r="M49" i="34"/>
  <c r="P44" i="6"/>
  <c r="K69" i="34" s="1"/>
  <c r="M69" i="34" s="1"/>
  <c r="Q33" i="6"/>
  <c r="Q44" i="6" s="1"/>
  <c r="P54" i="6"/>
  <c r="Q54" i="6" s="1"/>
  <c r="K19" i="34"/>
  <c r="X54" i="6"/>
  <c r="X68" i="6" s="1"/>
  <c r="M51" i="34"/>
  <c r="M266" i="34"/>
  <c r="M146" i="34"/>
  <c r="M236" i="34"/>
  <c r="M116" i="34"/>
  <c r="M176" i="34"/>
  <c r="AB54" i="6"/>
  <c r="AB68" i="6" s="1"/>
  <c r="Z54" i="6"/>
  <c r="Z68" i="6" s="1"/>
  <c r="AA54" i="6"/>
  <c r="AA68" i="6" s="1"/>
  <c r="AE54" i="6"/>
  <c r="AE68" i="6" s="1"/>
  <c r="AH54" i="6"/>
  <c r="AH68" i="6" s="1"/>
  <c r="Y54" i="6"/>
  <c r="Y68" i="6" s="1"/>
  <c r="AD54" i="6"/>
  <c r="AD68" i="6" s="1"/>
  <c r="AI54" i="6"/>
  <c r="AI68" i="6" s="1"/>
  <c r="AC54" i="6"/>
  <c r="AC68" i="6" s="1"/>
  <c r="AG54" i="6"/>
  <c r="AG68" i="6" s="1"/>
  <c r="AF54" i="6"/>
  <c r="AF68" i="6" s="1"/>
  <c r="O142" i="6"/>
  <c r="I78" i="34" s="1"/>
  <c r="I79" i="34" s="1"/>
  <c r="AI25" i="6"/>
  <c r="AF128" i="6"/>
  <c r="AK41" i="6"/>
  <c r="AD128" i="6"/>
  <c r="AK102" i="6"/>
  <c r="AK116" i="6"/>
  <c r="AK40" i="6"/>
  <c r="AK137" i="6"/>
  <c r="AK37" i="6"/>
  <c r="AK35" i="6"/>
  <c r="AA103" i="6"/>
  <c r="AB103" i="6"/>
  <c r="Y31" i="6"/>
  <c r="Z31" i="6"/>
  <c r="AD25" i="6"/>
  <c r="AD141" i="6"/>
  <c r="AG141" i="6"/>
  <c r="Z128" i="6"/>
  <c r="AA128" i="6"/>
  <c r="AK98" i="6"/>
  <c r="AE103" i="6"/>
  <c r="AH31" i="6"/>
  <c r="Z141" i="6"/>
  <c r="AG103" i="6"/>
  <c r="AG31" i="6"/>
  <c r="AC25" i="6"/>
  <c r="Y141" i="6"/>
  <c r="AE141" i="6"/>
  <c r="AI128" i="6"/>
  <c r="AK96" i="6"/>
  <c r="AK80" i="6"/>
  <c r="AK88" i="6"/>
  <c r="AK83" i="6"/>
  <c r="AK129" i="6"/>
  <c r="AK105" i="6"/>
  <c r="AK34" i="6"/>
  <c r="Z103" i="6"/>
  <c r="AB25" i="6"/>
  <c r="AA25" i="6"/>
  <c r="AF141" i="6"/>
  <c r="Y128" i="6"/>
  <c r="AK111" i="6"/>
  <c r="AK76" i="6"/>
  <c r="AE25" i="6"/>
  <c r="AK108" i="6"/>
  <c r="AK94" i="6"/>
  <c r="AK30" i="6"/>
  <c r="Y103" i="6"/>
  <c r="AF31" i="6"/>
  <c r="AH25" i="6"/>
  <c r="AC141" i="6"/>
  <c r="AE128" i="6"/>
  <c r="AE142" i="6" s="1"/>
  <c r="AK112" i="6"/>
  <c r="AK100" i="6"/>
  <c r="AK135" i="6"/>
  <c r="AK15" i="6"/>
  <c r="AK20" i="6"/>
  <c r="AK140" i="6"/>
  <c r="AK124" i="6"/>
  <c r="AK131" i="6"/>
  <c r="AK130" i="6"/>
  <c r="AK107" i="6"/>
  <c r="AK8" i="6"/>
  <c r="AK106" i="6"/>
  <c r="AF103" i="6"/>
  <c r="AD31" i="6"/>
  <c r="Y25" i="6"/>
  <c r="Z25" i="6"/>
  <c r="AI141" i="6"/>
  <c r="AK99" i="6"/>
  <c r="AK97" i="6"/>
  <c r="AK86" i="6"/>
  <c r="AK123" i="6"/>
  <c r="AK122" i="6"/>
  <c r="AK85" i="6"/>
  <c r="AK16" i="6"/>
  <c r="AI103" i="6"/>
  <c r="AD103" i="6"/>
  <c r="AE31" i="6"/>
  <c r="AI31" i="6"/>
  <c r="AF25" i="6"/>
  <c r="AA141" i="6"/>
  <c r="AH128" i="6"/>
  <c r="AC128" i="6"/>
  <c r="AK87" i="6"/>
  <c r="AB31" i="6"/>
  <c r="AK125" i="6"/>
  <c r="AK117" i="6"/>
  <c r="AK93" i="6"/>
  <c r="AK133" i="6"/>
  <c r="AK89" i="6"/>
  <c r="AK12" i="6"/>
  <c r="AK109" i="6"/>
  <c r="AK95" i="6"/>
  <c r="AK24" i="6"/>
  <c r="AK21" i="6"/>
  <c r="AK114" i="6"/>
  <c r="AK10" i="6"/>
  <c r="AK101" i="6"/>
  <c r="AK121" i="6"/>
  <c r="AK110" i="6"/>
  <c r="AK82" i="6"/>
  <c r="AH103" i="6"/>
  <c r="AC103" i="6"/>
  <c r="AC31" i="6"/>
  <c r="AA31" i="6"/>
  <c r="AG25" i="6"/>
  <c r="AB141" i="6"/>
  <c r="AH141" i="6"/>
  <c r="AG128" i="6"/>
  <c r="AB128" i="6"/>
  <c r="AB17" i="6"/>
  <c r="AD17" i="6"/>
  <c r="AE17" i="6"/>
  <c r="AI17" i="6"/>
  <c r="Y17" i="6"/>
  <c r="AA17" i="6"/>
  <c r="AG17" i="6"/>
  <c r="AH17" i="6"/>
  <c r="AF17" i="6"/>
  <c r="Z17" i="6"/>
  <c r="AC17" i="6"/>
  <c r="H144" i="6"/>
  <c r="AA90" i="6"/>
  <c r="AI90" i="6"/>
  <c r="AG90" i="6"/>
  <c r="AF90" i="6"/>
  <c r="AC90" i="6"/>
  <c r="AB90" i="6"/>
  <c r="AH90" i="6"/>
  <c r="Y90" i="6"/>
  <c r="AD90" i="6"/>
  <c r="Z90" i="6"/>
  <c r="X90" i="6"/>
  <c r="X103" i="6"/>
  <c r="AJ92" i="6"/>
  <c r="AJ92" i="51" s="1"/>
  <c r="Q27" i="6"/>
  <c r="T27" i="6" s="1"/>
  <c r="M188" i="34"/>
  <c r="AJ27" i="6"/>
  <c r="AJ27" i="51" s="1"/>
  <c r="Q126" i="6"/>
  <c r="T126" i="6" s="1"/>
  <c r="P128" i="6"/>
  <c r="Q115" i="6"/>
  <c r="P118" i="6"/>
  <c r="Q78" i="6"/>
  <c r="P90" i="6"/>
  <c r="AK113" i="6"/>
  <c r="AJ115" i="6"/>
  <c r="P25" i="6"/>
  <c r="AK81" i="6"/>
  <c r="AJ84" i="6"/>
  <c r="AK84" i="6" s="1"/>
  <c r="X25" i="6"/>
  <c r="AJ126" i="6"/>
  <c r="AJ126" i="51" s="1"/>
  <c r="X128" i="6"/>
  <c r="Q52" i="6"/>
  <c r="T52" i="6" s="1"/>
  <c r="AJ33" i="6"/>
  <c r="AJ52" i="6"/>
  <c r="Q139" i="6"/>
  <c r="T139" i="6" s="1"/>
  <c r="P141" i="6"/>
  <c r="Q141" i="6" s="1"/>
  <c r="AK75" i="6"/>
  <c r="AJ78" i="6"/>
  <c r="Q92" i="6"/>
  <c r="T92" i="6" s="1"/>
  <c r="P103" i="6"/>
  <c r="AE90" i="6"/>
  <c r="AJ120" i="6"/>
  <c r="AJ120" i="51" s="1"/>
  <c r="X31" i="6"/>
  <c r="AJ139" i="6"/>
  <c r="AJ139" i="51" s="1"/>
  <c r="X141" i="6"/>
  <c r="Q120" i="6"/>
  <c r="T120" i="6" s="1"/>
  <c r="AJ7" i="6"/>
  <c r="AJ7" i="51" s="1"/>
  <c r="X17" i="6"/>
  <c r="Q7" i="6"/>
  <c r="T7" i="6" s="1"/>
  <c r="P17" i="6"/>
  <c r="J13" i="15" l="1"/>
  <c r="J4" i="15"/>
  <c r="C13" i="13"/>
  <c r="C37" i="15"/>
  <c r="I81" i="34"/>
  <c r="I86" i="34" s="1"/>
  <c r="AJ120" i="52"/>
  <c r="AK120" i="52" s="1"/>
  <c r="AK120" i="51"/>
  <c r="M187" i="34"/>
  <c r="K67" i="34"/>
  <c r="M67" i="34" s="1"/>
  <c r="AJ44" i="6"/>
  <c r="AJ33" i="51"/>
  <c r="AK20" i="52"/>
  <c r="AJ25" i="52"/>
  <c r="AK25" i="52" s="1"/>
  <c r="AJ84" i="52"/>
  <c r="AK84" i="52" s="1"/>
  <c r="AK81" i="52"/>
  <c r="AJ27" i="52"/>
  <c r="AJ31" i="51"/>
  <c r="AK31" i="51" s="1"/>
  <c r="AK27" i="51"/>
  <c r="M196" i="34"/>
  <c r="K76" i="34"/>
  <c r="M76" i="34" s="1"/>
  <c r="AK16" i="52"/>
  <c r="M186" i="34"/>
  <c r="K66" i="34"/>
  <c r="Q17" i="6"/>
  <c r="AJ54" i="6"/>
  <c r="AJ68" i="6" s="1"/>
  <c r="AK68" i="6" s="1"/>
  <c r="AJ52" i="51"/>
  <c r="AJ92" i="52"/>
  <c r="AJ103" i="51"/>
  <c r="AK103" i="51" s="1"/>
  <c r="AK92" i="51"/>
  <c r="AJ126" i="52"/>
  <c r="AJ128" i="51"/>
  <c r="AK126" i="51"/>
  <c r="M197" i="34"/>
  <c r="K77" i="34"/>
  <c r="M77" i="34" s="1"/>
  <c r="AJ115" i="52"/>
  <c r="AK114" i="52"/>
  <c r="AJ7" i="52"/>
  <c r="AK7" i="52" s="1"/>
  <c r="AJ17" i="51"/>
  <c r="AK7" i="51"/>
  <c r="AJ139" i="52"/>
  <c r="AJ141" i="51"/>
  <c r="AK141" i="51" s="1"/>
  <c r="AK139" i="51"/>
  <c r="AK115" i="51"/>
  <c r="AJ118" i="51"/>
  <c r="AK118" i="51" s="1"/>
  <c r="AK78" i="51"/>
  <c r="AJ90" i="51"/>
  <c r="S144" i="52"/>
  <c r="R160" i="52"/>
  <c r="AK75" i="52"/>
  <c r="AJ78" i="52"/>
  <c r="M195" i="34"/>
  <c r="K75" i="34"/>
  <c r="Q160" i="51"/>
  <c r="P166" i="51"/>
  <c r="S160" i="51"/>
  <c r="R166" i="51"/>
  <c r="S166" i="51" s="1"/>
  <c r="P160" i="52"/>
  <c r="Q144" i="52"/>
  <c r="H160" i="6"/>
  <c r="H166" i="6" s="1"/>
  <c r="G90" i="34" s="1"/>
  <c r="K21" i="34"/>
  <c r="M21" i="34" s="1"/>
  <c r="M19" i="34"/>
  <c r="AA142" i="6"/>
  <c r="AA143" i="6" s="1"/>
  <c r="T33" i="6"/>
  <c r="T44" i="6" s="1"/>
  <c r="Y142" i="6"/>
  <c r="Y143" i="6" s="1"/>
  <c r="X142" i="6"/>
  <c r="X143" i="6" s="1"/>
  <c r="AC142" i="6"/>
  <c r="AC143" i="6" s="1"/>
  <c r="AD142" i="6"/>
  <c r="AD143" i="6" s="1"/>
  <c r="AB142" i="6"/>
  <c r="AB143" i="6" s="1"/>
  <c r="AG70" i="6"/>
  <c r="AG142" i="6"/>
  <c r="AG143" i="6" s="1"/>
  <c r="AI142" i="6"/>
  <c r="AI143" i="6" s="1"/>
  <c r="AE143" i="6"/>
  <c r="AH142" i="6"/>
  <c r="AH143" i="6" s="1"/>
  <c r="Z142" i="6"/>
  <c r="Z143" i="6" s="1"/>
  <c r="AF142" i="6"/>
  <c r="AF143" i="6" s="1"/>
  <c r="AC70" i="6"/>
  <c r="AE70" i="6"/>
  <c r="Y70" i="6"/>
  <c r="AA70" i="6"/>
  <c r="X70" i="6"/>
  <c r="AI70" i="6"/>
  <c r="Z70" i="6"/>
  <c r="P68" i="6"/>
  <c r="AF70" i="6"/>
  <c r="AB70" i="6"/>
  <c r="AD70" i="6"/>
  <c r="AH70" i="6"/>
  <c r="M56" i="34"/>
  <c r="M270" i="34"/>
  <c r="M240" i="34"/>
  <c r="M120" i="34"/>
  <c r="M150" i="34"/>
  <c r="M180" i="34"/>
  <c r="M189" i="34"/>
  <c r="O143" i="6"/>
  <c r="Q103" i="6"/>
  <c r="Q25" i="6"/>
  <c r="Q118" i="6"/>
  <c r="T118" i="6" s="1"/>
  <c r="Q31" i="6"/>
  <c r="Q128" i="6"/>
  <c r="P142" i="6"/>
  <c r="AK139" i="6"/>
  <c r="AJ141" i="6"/>
  <c r="AK141" i="6" s="1"/>
  <c r="AK126" i="6"/>
  <c r="AJ128" i="6"/>
  <c r="AJ25" i="6"/>
  <c r="AK25" i="6" s="1"/>
  <c r="AK27" i="6"/>
  <c r="AJ31" i="6"/>
  <c r="AK31" i="6" s="1"/>
  <c r="AK33" i="6"/>
  <c r="AK52" i="6"/>
  <c r="AK7" i="6"/>
  <c r="AJ17" i="6"/>
  <c r="Q90" i="6"/>
  <c r="AJ103" i="6"/>
  <c r="AK103" i="6" s="1"/>
  <c r="AK92" i="6"/>
  <c r="AK120" i="6"/>
  <c r="AK78" i="6"/>
  <c r="AJ90" i="6"/>
  <c r="AK115" i="6"/>
  <c r="AJ118" i="6"/>
  <c r="AK118" i="6" s="1"/>
  <c r="AJ17" i="52" l="1"/>
  <c r="AK17" i="52" s="1"/>
  <c r="AJ118" i="52"/>
  <c r="AK118" i="52" s="1"/>
  <c r="AK115" i="52"/>
  <c r="AK92" i="52"/>
  <c r="AJ103" i="52"/>
  <c r="AK103" i="52" s="1"/>
  <c r="M191" i="34"/>
  <c r="K71" i="34"/>
  <c r="M71" i="34" s="1"/>
  <c r="AJ52" i="52"/>
  <c r="AJ54" i="51"/>
  <c r="AJ68" i="51" s="1"/>
  <c r="AK68" i="51" s="1"/>
  <c r="AK52" i="51"/>
  <c r="AJ33" i="52"/>
  <c r="AJ44" i="51"/>
  <c r="AK44" i="51" s="1"/>
  <c r="AK33" i="51"/>
  <c r="AJ141" i="52"/>
  <c r="AK141" i="52" s="1"/>
  <c r="AK139" i="52"/>
  <c r="AK128" i="51"/>
  <c r="AJ142" i="51"/>
  <c r="M66" i="34"/>
  <c r="AK27" i="52"/>
  <c r="AJ31" i="52"/>
  <c r="AK31" i="52" s="1"/>
  <c r="M198" i="34"/>
  <c r="K78" i="34"/>
  <c r="M78" i="34" s="1"/>
  <c r="AK17" i="51"/>
  <c r="AK126" i="52"/>
  <c r="AJ128" i="52"/>
  <c r="AJ90" i="52"/>
  <c r="AK78" i="52"/>
  <c r="M75" i="34"/>
  <c r="S160" i="52"/>
  <c r="R166" i="52"/>
  <c r="S166" i="52" s="1"/>
  <c r="Q160" i="52"/>
  <c r="P166" i="52"/>
  <c r="Q166" i="51"/>
  <c r="K60" i="34"/>
  <c r="M60" i="34" s="1"/>
  <c r="AK90" i="51"/>
  <c r="K26" i="34"/>
  <c r="M26" i="34" s="1"/>
  <c r="AJ70" i="6"/>
  <c r="AK128" i="6"/>
  <c r="AJ142" i="6"/>
  <c r="AK142" i="6" s="1"/>
  <c r="Q68" i="6"/>
  <c r="O70" i="6"/>
  <c r="O144" i="6" s="1"/>
  <c r="M199" i="34"/>
  <c r="P143" i="6"/>
  <c r="Q143" i="6" s="1"/>
  <c r="Q142" i="6"/>
  <c r="AC144" i="6"/>
  <c r="AC160" i="6" s="1"/>
  <c r="AC166" i="6" s="1"/>
  <c r="Y144" i="6"/>
  <c r="Y160" i="6" s="1"/>
  <c r="Y166" i="6" s="1"/>
  <c r="AE144" i="6"/>
  <c r="AE160" i="6" s="1"/>
  <c r="AE166" i="6" s="1"/>
  <c r="AB144" i="6"/>
  <c r="AB160" i="6" s="1"/>
  <c r="AB166" i="6" s="1"/>
  <c r="Z144" i="6"/>
  <c r="Z160" i="6" s="1"/>
  <c r="Z166" i="6" s="1"/>
  <c r="AA144" i="6"/>
  <c r="AA160" i="6" s="1"/>
  <c r="AA166" i="6" s="1"/>
  <c r="AD144" i="6"/>
  <c r="AD160" i="6" s="1"/>
  <c r="AD166" i="6" s="1"/>
  <c r="AG144" i="6"/>
  <c r="AG160" i="6" s="1"/>
  <c r="AG166" i="6" s="1"/>
  <c r="AF144" i="6"/>
  <c r="AF160" i="6" s="1"/>
  <c r="AF166" i="6" s="1"/>
  <c r="AH144" i="6"/>
  <c r="AH160" i="6" s="1"/>
  <c r="AH166" i="6" s="1"/>
  <c r="AI144" i="6"/>
  <c r="AI160" i="6" s="1"/>
  <c r="AI166" i="6" s="1"/>
  <c r="X144" i="6"/>
  <c r="X160" i="6" s="1"/>
  <c r="X166" i="6" s="1"/>
  <c r="AK17" i="6"/>
  <c r="AK90" i="6"/>
  <c r="K72" i="34" l="1"/>
  <c r="M72" i="34" s="1"/>
  <c r="AK142" i="51"/>
  <c r="AJ143" i="51"/>
  <c r="AK143" i="51" s="1"/>
  <c r="K79" i="34"/>
  <c r="M79" i="34" s="1"/>
  <c r="AK128" i="52"/>
  <c r="AJ142" i="52"/>
  <c r="AK142" i="52" s="1"/>
  <c r="AK33" i="52"/>
  <c r="AJ44" i="52"/>
  <c r="AK44" i="52" s="1"/>
  <c r="AJ70" i="51"/>
  <c r="AK70" i="51" s="1"/>
  <c r="AK52" i="52"/>
  <c r="AJ54" i="52"/>
  <c r="AJ68" i="52" s="1"/>
  <c r="AK68" i="52" s="1"/>
  <c r="Q166" i="52"/>
  <c r="K30" i="34"/>
  <c r="M30" i="34" s="1"/>
  <c r="AK90" i="52"/>
  <c r="AJ143" i="6"/>
  <c r="AK143" i="6" s="1"/>
  <c r="P70" i="6"/>
  <c r="Q70" i="6" s="1"/>
  <c r="M190" i="34"/>
  <c r="Q50" i="6"/>
  <c r="AK44" i="6"/>
  <c r="O160" i="6"/>
  <c r="AJ143" i="52" l="1"/>
  <c r="K81" i="34"/>
  <c r="M81" i="34" s="1"/>
  <c r="AJ144" i="51"/>
  <c r="AJ160" i="51" s="1"/>
  <c r="AJ70" i="52"/>
  <c r="AK143" i="52"/>
  <c r="M192" i="34"/>
  <c r="O166" i="6"/>
  <c r="I90" i="34" s="1"/>
  <c r="P144" i="6"/>
  <c r="P160" i="6" s="1"/>
  <c r="AK50" i="6"/>
  <c r="AK70" i="6"/>
  <c r="K86" i="34" l="1"/>
  <c r="M86" i="34" s="1"/>
  <c r="AK144" i="51"/>
  <c r="AK70" i="52"/>
  <c r="AJ144" i="52"/>
  <c r="AJ166" i="51"/>
  <c r="AK166" i="51" s="1"/>
  <c r="AK160" i="51"/>
  <c r="M201" i="34"/>
  <c r="Q160" i="6"/>
  <c r="P166" i="6"/>
  <c r="AJ144" i="6"/>
  <c r="AJ160" i="6" s="1"/>
  <c r="Q144" i="6"/>
  <c r="J23" i="15"/>
  <c r="C13" i="15"/>
  <c r="B9" i="13" s="1"/>
  <c r="AJ160" i="52" l="1"/>
  <c r="AK144" i="52"/>
  <c r="M210" i="34"/>
  <c r="K90" i="34"/>
  <c r="M90" i="34" s="1"/>
  <c r="M206" i="34"/>
  <c r="AJ166" i="6"/>
  <c r="AK166" i="6" s="1"/>
  <c r="AK144" i="6"/>
  <c r="AK160" i="6"/>
  <c r="Q166" i="6"/>
  <c r="AJ166" i="52" l="1"/>
  <c r="AK166" i="52" s="1"/>
  <c r="AK160"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Waddell</author>
  </authors>
  <commentList>
    <comment ref="C32" authorId="0" shapeId="0" xr:uid="{67C24178-E9A0-4558-A5F1-A47EBD8DABB3}">
      <text>
        <r>
          <rPr>
            <b/>
            <sz val="9"/>
            <color indexed="81"/>
            <rFont val="Tahoma"/>
            <family val="2"/>
          </rPr>
          <t>If you depreciate, this amount should be $0</t>
        </r>
      </text>
    </comment>
    <comment ref="C33" authorId="0" shapeId="0" xr:uid="{730B10D7-1F04-42E6-89FC-E178B10EB965}">
      <text>
        <r>
          <rPr>
            <b/>
            <sz val="9"/>
            <color indexed="81"/>
            <rFont val="Tahoma"/>
            <family val="2"/>
          </rPr>
          <t>If you depreciate, this amount should be $0</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67789589-368A-4B34-8F85-7AAE71EFD256}">
      <text>
        <r>
          <rPr>
            <b/>
            <sz val="9"/>
            <color indexed="81"/>
            <rFont val="Tahoma"/>
            <family val="2"/>
          </rPr>
          <t>Pull Unrestricted amounts from your FY 2023-24 CFS</t>
        </r>
      </text>
    </comment>
    <comment ref="F5" authorId="0" shapeId="0" xr:uid="{5D757549-ABA8-4CEB-900D-9EFFA329D1F7}">
      <text>
        <r>
          <rPr>
            <b/>
            <sz val="9"/>
            <color indexed="81"/>
            <rFont val="Tahoma"/>
            <family val="2"/>
          </rPr>
          <t>Pull Unrestricted amounts from your FY 2024-25 CFS</t>
        </r>
      </text>
    </comment>
    <comment ref="I15" authorId="1" shapeId="0" xr:uid="{6E2E8A3D-777E-4A64-A8B9-1885FC1E245C}">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80B082E0-A338-4752-9596-4E9A12F9359C}">
      <text>
        <r>
          <rPr>
            <sz val="9"/>
            <color indexed="81"/>
            <rFont val="Tahoma"/>
            <family val="2"/>
          </rPr>
          <t xml:space="preserve">It would be unusual to budget for this account.  The parish must know with written documentation that aid is coming.
</t>
        </r>
      </text>
    </comment>
    <comment ref="D113" authorId="0" shapeId="0" xr:uid="{55F522F3-920E-46C8-B482-2591B1F38623}">
      <text>
        <r>
          <rPr>
            <b/>
            <sz val="9"/>
            <color indexed="81"/>
            <rFont val="Tahoma"/>
            <family val="2"/>
          </rPr>
          <t>“Participants’ Indemnity Plan Irrevocable Trust.”  i.e.,  Property and Casualty Insurance</t>
        </r>
      </text>
    </comment>
    <comment ref="D150" authorId="1" shapeId="0" xr:uid="{5CCD00DC-CD90-4364-AD5A-1F1B25C6707F}">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62C1B60E-9FF3-4D71-9F7D-BD43B9C55AA3}">
      <text>
        <r>
          <rPr>
            <b/>
            <sz val="9"/>
            <color indexed="81"/>
            <rFont val="Tahoma"/>
            <family val="2"/>
          </rPr>
          <t>Do not use this account if your Parish or School Depreciates.</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C032671B-4124-4A6A-867D-6841110E5E52}">
      <text>
        <r>
          <rPr>
            <b/>
            <sz val="9"/>
            <color indexed="81"/>
            <rFont val="Tahoma"/>
            <family val="2"/>
          </rPr>
          <t>Pull Unrestricted amounts from your FY 2023-24 CFS</t>
        </r>
      </text>
    </comment>
    <comment ref="F5" authorId="0" shapeId="0" xr:uid="{83CED76C-C356-4599-956E-46120DBA80A8}">
      <text>
        <r>
          <rPr>
            <b/>
            <sz val="9"/>
            <color indexed="81"/>
            <rFont val="Tahoma"/>
            <family val="2"/>
          </rPr>
          <t>Pull Unrestricted amounts from your FY 2024-25 CFS</t>
        </r>
      </text>
    </comment>
    <comment ref="D36" authorId="1" shapeId="0" xr:uid="{2667DF42-CF4F-459C-8BE8-8E5C388ADFF3}">
      <text>
        <r>
          <rPr>
            <sz val="9"/>
            <color indexed="81"/>
            <rFont val="Tahoma"/>
            <family val="2"/>
          </rPr>
          <t xml:space="preserve">It would be unusual to budget for this account.  The parish must know with written documentation that aid is coming.
</t>
        </r>
      </text>
    </comment>
    <comment ref="D113" authorId="0" shapeId="0" xr:uid="{EBE7F789-7868-4ED8-9E8B-8A4DD50DB451}">
      <text>
        <r>
          <rPr>
            <b/>
            <sz val="9"/>
            <color indexed="81"/>
            <rFont val="Tahoma"/>
            <family val="2"/>
          </rPr>
          <t>“Participants’ Indemnity Plan Irrevocable Trust.”  i.e.,  Property and Casualty Insurance</t>
        </r>
      </text>
    </comment>
    <comment ref="D150" authorId="1" shapeId="0" xr:uid="{8E95FA6B-B28C-4F7C-AC84-BE676A68A5BA}">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499A7CD6-B714-4943-801F-083631EA27C6}">
      <text>
        <r>
          <rPr>
            <b/>
            <sz val="9"/>
            <color indexed="81"/>
            <rFont val="Tahoma"/>
            <family val="2"/>
          </rPr>
          <t>Do not use this account if your Parish or School Depreciates.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276E03BB-EB2F-484F-B52E-3F2A9E71CBDA}">
      <text>
        <r>
          <rPr>
            <b/>
            <sz val="9"/>
            <color indexed="81"/>
            <rFont val="Tahoma"/>
            <family val="2"/>
          </rPr>
          <t>Pull Unrestricted amounts from your FY 2023-24 CFS</t>
        </r>
      </text>
    </comment>
    <comment ref="F5" authorId="0" shapeId="0" xr:uid="{796CEEA3-AD79-4B51-BBD0-F1CF82FE8E7D}">
      <text>
        <r>
          <rPr>
            <b/>
            <sz val="9"/>
            <color indexed="81"/>
            <rFont val="Tahoma"/>
            <family val="2"/>
          </rPr>
          <t>Pull Unrestricted amounts from your FY 2024-25 CFS</t>
        </r>
      </text>
    </comment>
    <comment ref="D36" authorId="1" shapeId="0" xr:uid="{F6F01581-60EA-4ACF-9EBD-2FA55CA88631}">
      <text>
        <r>
          <rPr>
            <sz val="9"/>
            <color indexed="81"/>
            <rFont val="Tahoma"/>
            <family val="2"/>
          </rPr>
          <t xml:space="preserve">It would be unusual to budget for this account.  The parish must know with written documentation that aid is coming.
</t>
        </r>
      </text>
    </comment>
    <comment ref="D113" authorId="0" shapeId="0" xr:uid="{E35CD010-9FB0-4092-96D6-A6108AD25706}">
      <text>
        <r>
          <rPr>
            <b/>
            <sz val="9"/>
            <color indexed="81"/>
            <rFont val="Tahoma"/>
            <family val="2"/>
          </rPr>
          <t>“Participants’ Indemnity Plan Irrevocable Trust.”  i.e.,  Property and Casualty Insurance</t>
        </r>
      </text>
    </comment>
    <comment ref="D150" authorId="1" shapeId="0" xr:uid="{7EC01D3D-2971-4629-888E-DB3638FB5945}">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52DB3F27-4474-4E84-AD1B-8E3B3BFBB75C}">
      <text>
        <r>
          <rPr>
            <b/>
            <sz val="9"/>
            <color indexed="81"/>
            <rFont val="Tahoma"/>
            <family val="2"/>
          </rPr>
          <t>Do not use this account if your Parish or School Depreciates.</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Andrea Kratz</author>
  </authors>
  <commentList>
    <comment ref="C17" authorId="0" shapeId="0" xr:uid="{C207611E-32D1-4AE5-A95B-414FA7492D62}">
      <text>
        <r>
          <rPr>
            <b/>
            <sz val="9"/>
            <color indexed="81"/>
            <rFont val="Tahoma"/>
            <family val="2"/>
          </rPr>
          <t>Administrative fundraising expenses include expenses for school personnel, copying, mailing, or capital assets used for other school purposes.</t>
        </r>
        <r>
          <rPr>
            <sz val="9"/>
            <color indexed="81"/>
            <rFont val="Tahoma"/>
            <family val="2"/>
          </rPr>
          <t xml:space="preserve">
</t>
        </r>
      </text>
    </comment>
    <comment ref="C25" authorId="0" shapeId="0" xr:uid="{3C301EB2-F921-4320-BE69-953AC6F0D3B2}">
      <text>
        <r>
          <rPr>
            <b/>
            <sz val="9"/>
            <color indexed="81"/>
            <rFont val="Tahoma"/>
            <family val="2"/>
          </rPr>
          <t>Administrative fundraising expenses include expenses for school personnel, copying, mailing, or capital assets used for other school purposes.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Kratoska</author>
  </authors>
  <commentList>
    <comment ref="C12" authorId="0" shapeId="0" xr:uid="{890A4D12-12F1-4E72-BB2A-524C8D91E086}">
      <text>
        <r>
          <rPr>
            <sz val="9"/>
            <color indexed="81"/>
            <rFont val="Tahoma"/>
            <family val="2"/>
          </rPr>
          <t>If priests are shared among two or more parishes, a shared service agreement should be in place, documenting the allocation across parishes.</t>
        </r>
      </text>
    </comment>
    <comment ref="C16" authorId="0" shapeId="0" xr:uid="{FF917924-4592-40F0-B0B9-FF1A1A39284C}">
      <text>
        <r>
          <rPr>
            <sz val="9"/>
            <color indexed="81"/>
            <rFont val="Tahoma"/>
            <family val="2"/>
          </rPr>
          <t>If lay employees are shared among two or more parishes, a shared service agreement should be in place documenting the allocations.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2A8E7973-8BC6-4049-8406-4D76218155D8}">
      <text>
        <r>
          <rPr>
            <b/>
            <sz val="9"/>
            <color indexed="81"/>
            <rFont val="Tahoma"/>
            <family val="2"/>
          </rPr>
          <t>Pull Unrestricted amounts from your FY 2023-24 CFS</t>
        </r>
      </text>
    </comment>
    <comment ref="F5" authorId="0" shapeId="0" xr:uid="{5B332B03-0211-4D57-B96A-C767C9E885AB}">
      <text>
        <r>
          <rPr>
            <b/>
            <sz val="9"/>
            <color indexed="81"/>
            <rFont val="Tahoma"/>
            <family val="2"/>
          </rPr>
          <t>Pull Unrestricted amounts from your FY 2024-25 CFS</t>
        </r>
      </text>
    </comment>
    <comment ref="I15" authorId="1" shapeId="0" xr:uid="{8B650C94-2E95-4AA6-8F8F-659EFB6E58DC}">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EF1F1D2E-8CA3-4451-8285-DF89A875873D}">
      <text>
        <r>
          <rPr>
            <sz val="9"/>
            <color indexed="81"/>
            <rFont val="Tahoma"/>
            <family val="2"/>
          </rPr>
          <t xml:space="preserve">It would be unusual to budget for this account.  The parish must know with written documentation that aid is coming.
</t>
        </r>
      </text>
    </comment>
    <comment ref="D113" authorId="0" shapeId="0" xr:uid="{1BD04D96-8B82-43DF-A168-1FDBD6B88C73}">
      <text>
        <r>
          <rPr>
            <b/>
            <sz val="9"/>
            <color indexed="81"/>
            <rFont val="Tahoma"/>
            <family val="2"/>
          </rPr>
          <t>“Participants’ Indemnity Plan Irrevocable Trust.”  i.e.,  Property and Casualty Insurance</t>
        </r>
      </text>
    </comment>
    <comment ref="D150" authorId="1" shapeId="0" xr:uid="{7387A243-9F6F-458A-9A51-361E4C07BBFC}">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AF30B8F0-FCD1-4F61-9DB1-16180EFC4E7A}">
      <text>
        <r>
          <rPr>
            <b/>
            <sz val="9"/>
            <color indexed="81"/>
            <rFont val="Tahoma"/>
            <family val="2"/>
          </rPr>
          <t>Do not use this account if your Parish or School Depreciates.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AF225F1B-745B-4848-8A0A-876736668708}">
      <text>
        <r>
          <rPr>
            <b/>
            <sz val="9"/>
            <color indexed="81"/>
            <rFont val="Tahoma"/>
            <family val="2"/>
          </rPr>
          <t>Pull Unrestricted amounts from your FY 2023-24 CFS</t>
        </r>
      </text>
    </comment>
    <comment ref="F5" authorId="0" shapeId="0" xr:uid="{0F4A6DFC-8520-4280-94B8-22B17681A947}">
      <text>
        <r>
          <rPr>
            <b/>
            <sz val="9"/>
            <color indexed="81"/>
            <rFont val="Tahoma"/>
            <family val="2"/>
          </rPr>
          <t>Pull Unrestricted amounts from your FY 2024-25 CFS</t>
        </r>
      </text>
    </comment>
    <comment ref="I15" authorId="1" shapeId="0" xr:uid="{8327C00D-25F9-47CA-9D86-1C989BB04B0A}">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6600D2EA-3B2D-4F2F-990D-14CF96E23D75}">
      <text>
        <r>
          <rPr>
            <sz val="9"/>
            <color indexed="81"/>
            <rFont val="Tahoma"/>
            <family val="2"/>
          </rPr>
          <t xml:space="preserve">It would be unusual to budget for this account.  The parish must know with written documentation that aid is coming.
</t>
        </r>
      </text>
    </comment>
    <comment ref="D113" authorId="0" shapeId="0" xr:uid="{3387E176-3E47-4CCF-8681-3CA8E80374A2}">
      <text>
        <r>
          <rPr>
            <b/>
            <sz val="9"/>
            <color indexed="81"/>
            <rFont val="Tahoma"/>
            <family val="2"/>
          </rPr>
          <t>“Participants’ Indemnity Plan Irrevocable Trust.”  i.e.,  Property and Casualty Insurance</t>
        </r>
      </text>
    </comment>
    <comment ref="D150" authorId="1" shapeId="0" xr:uid="{7C39551B-05FB-4993-B5DA-99A1C279BD39}">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DF9466A4-E58A-4038-ACBE-A51F60E0DD06}">
      <text>
        <r>
          <rPr>
            <b/>
            <sz val="9"/>
            <color indexed="81"/>
            <rFont val="Tahoma"/>
            <family val="2"/>
          </rPr>
          <t>Do not use this account if your Parish or School Depreciates.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E1AB5C3E-52A0-4823-B30D-9E6BD17B57BE}">
      <text>
        <r>
          <rPr>
            <b/>
            <sz val="9"/>
            <color indexed="81"/>
            <rFont val="Tahoma"/>
            <family val="2"/>
          </rPr>
          <t>Pull Unrestricted amounts from your FY 2023-24 CFS</t>
        </r>
      </text>
    </comment>
    <comment ref="F5" authorId="0" shapeId="0" xr:uid="{9FE49C2A-A1D9-4610-90E9-A79AC81D9DC8}">
      <text>
        <r>
          <rPr>
            <b/>
            <sz val="9"/>
            <color indexed="81"/>
            <rFont val="Tahoma"/>
            <family val="2"/>
          </rPr>
          <t>Pull Unrestricted amounts from your FY 2024-25 CFS</t>
        </r>
      </text>
    </comment>
    <comment ref="I15" authorId="1" shapeId="0" xr:uid="{2F7D3434-EF4F-4561-AC12-DF22406893FF}">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28479695-F407-407B-83F8-8DE170B0AB69}">
      <text>
        <r>
          <rPr>
            <sz val="9"/>
            <color indexed="81"/>
            <rFont val="Tahoma"/>
            <family val="2"/>
          </rPr>
          <t xml:space="preserve">It would be unusual to budget for this account.  The parish must know with written documentation that aid is coming.
</t>
        </r>
      </text>
    </comment>
    <comment ref="D113" authorId="0" shapeId="0" xr:uid="{98CF199A-455C-47CC-894E-66AD1A2FE6B4}">
      <text>
        <r>
          <rPr>
            <b/>
            <sz val="9"/>
            <color indexed="81"/>
            <rFont val="Tahoma"/>
            <family val="2"/>
          </rPr>
          <t>“Participants’ Indemnity Plan Irrevocable Trust.”  i.e.,  Property and Casualty Insurance</t>
        </r>
      </text>
    </comment>
    <comment ref="D150" authorId="1" shapeId="0" xr:uid="{EB2BF373-3FB2-4CCB-852D-B3CEC1871624}">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2963609F-2655-4FEA-A5BF-BA5CCA7854DA}">
      <text>
        <r>
          <rPr>
            <b/>
            <sz val="9"/>
            <color indexed="81"/>
            <rFont val="Tahoma"/>
            <family val="2"/>
          </rPr>
          <t>Do not use this account if your Parish or School Depreciates.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352B41ED-8184-43EF-B293-274A6D87950E}">
      <text>
        <r>
          <rPr>
            <b/>
            <sz val="9"/>
            <color indexed="81"/>
            <rFont val="Tahoma"/>
            <family val="2"/>
          </rPr>
          <t>Pull Unrestricted amounts from your FY 2023-24 CFS</t>
        </r>
      </text>
    </comment>
    <comment ref="F5" authorId="0" shapeId="0" xr:uid="{44DABE4D-CA10-4D21-A6E8-D276CDF3763B}">
      <text>
        <r>
          <rPr>
            <b/>
            <sz val="9"/>
            <color indexed="81"/>
            <rFont val="Tahoma"/>
            <family val="2"/>
          </rPr>
          <t>Pull Unrestricted amounts from your FY 2024-25 CFS</t>
        </r>
      </text>
    </comment>
    <comment ref="I15" authorId="1" shapeId="0" xr:uid="{3DA4FF87-5911-4D0B-AEE7-29C63B215541}">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177ED28A-EC9F-472B-BFFB-7C95F0C594F8}">
      <text>
        <r>
          <rPr>
            <sz val="9"/>
            <color indexed="81"/>
            <rFont val="Tahoma"/>
            <family val="2"/>
          </rPr>
          <t xml:space="preserve">It would be unusual to budget for this account.  The parish must know with written documentation that aid is coming.
</t>
        </r>
      </text>
    </comment>
    <comment ref="D113" authorId="0" shapeId="0" xr:uid="{22606E50-1D56-4735-89C3-78505E2BA745}">
      <text>
        <r>
          <rPr>
            <b/>
            <sz val="9"/>
            <color indexed="81"/>
            <rFont val="Tahoma"/>
            <family val="2"/>
          </rPr>
          <t>“Participants’ Indemnity Plan Irrevocable Trust.”  i.e.,  Property and Casualty Insurance</t>
        </r>
      </text>
    </comment>
    <comment ref="D150" authorId="1" shapeId="0" xr:uid="{60554DB4-BC7A-4236-81CD-1F45B26C78CA}">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381B4F21-773D-4080-A7CE-96729743AA22}">
      <text>
        <r>
          <rPr>
            <b/>
            <sz val="9"/>
            <color indexed="81"/>
            <rFont val="Tahoma"/>
            <family val="2"/>
          </rPr>
          <t>Do not use this account if your Parish or School Depreciates.</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A04187EF-95CA-40C6-B6B8-BC1EFE1920C7}">
      <text>
        <r>
          <rPr>
            <b/>
            <sz val="9"/>
            <color indexed="81"/>
            <rFont val="Tahoma"/>
            <family val="2"/>
          </rPr>
          <t>Pull Unrestricted amounts from your FY 2023-24 CFS</t>
        </r>
      </text>
    </comment>
    <comment ref="F5" authorId="0" shapeId="0" xr:uid="{49769E5A-F23C-4A5A-AD9C-7A75A5F4BD46}">
      <text>
        <r>
          <rPr>
            <b/>
            <sz val="9"/>
            <color indexed="81"/>
            <rFont val="Tahoma"/>
            <family val="2"/>
          </rPr>
          <t>Pull Unrestricted amounts from your FY 2024-25 CFS</t>
        </r>
      </text>
    </comment>
    <comment ref="I15" authorId="1" shapeId="0" xr:uid="{04F5EA38-146A-42C6-8EA8-A5C465CEF041}">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D9316A3F-C286-496A-8E40-48F7BE89C782}">
      <text>
        <r>
          <rPr>
            <sz val="9"/>
            <color indexed="81"/>
            <rFont val="Tahoma"/>
            <family val="2"/>
          </rPr>
          <t xml:space="preserve">It would be unusual to budget for this account.  The parish must know with written documentation that aid is coming.
</t>
        </r>
      </text>
    </comment>
    <comment ref="D113" authorId="0" shapeId="0" xr:uid="{E4307A1F-463E-458C-8AA4-C1CF7E4F8FA6}">
      <text>
        <r>
          <rPr>
            <b/>
            <sz val="9"/>
            <color indexed="81"/>
            <rFont val="Tahoma"/>
            <family val="2"/>
          </rPr>
          <t>“Participants’ Indemnity Plan Irrevocable Trust.”  i.e.,  Property and Casualty Insurance</t>
        </r>
      </text>
    </comment>
    <comment ref="D150" authorId="1" shapeId="0" xr:uid="{73245444-6D9E-489C-AB1C-CD67C2C5A2D6}">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56812A35-A596-45E9-93E5-45C1010684BA}">
      <text>
        <r>
          <rPr>
            <b/>
            <sz val="9"/>
            <color indexed="81"/>
            <rFont val="Tahoma"/>
            <family val="2"/>
          </rPr>
          <t>Do not use this account if your Parish or School Depreciates.</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9A5AC749-BA79-4065-BCC3-8CF27947DFCB}">
      <text>
        <r>
          <rPr>
            <b/>
            <sz val="9"/>
            <color indexed="81"/>
            <rFont val="Tahoma"/>
            <family val="2"/>
          </rPr>
          <t>Pull Unrestricted amounts from your FY 2023-24 CFS</t>
        </r>
      </text>
    </comment>
    <comment ref="F5" authorId="0" shapeId="0" xr:uid="{CADD392F-E22F-4769-A12D-65473090293A}">
      <text>
        <r>
          <rPr>
            <b/>
            <sz val="9"/>
            <color indexed="81"/>
            <rFont val="Tahoma"/>
            <family val="2"/>
          </rPr>
          <t>Pull Unrestricted amounts from your FY 2024-25 CFS</t>
        </r>
      </text>
    </comment>
    <comment ref="I15" authorId="1" shapeId="0" xr:uid="{3A4C5D7B-D2AE-41E9-AA3A-A7CABBE44C5B}">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1BC94257-4492-45F6-8BF9-FF7D94EC8F50}">
      <text>
        <r>
          <rPr>
            <sz val="9"/>
            <color indexed="81"/>
            <rFont val="Tahoma"/>
            <family val="2"/>
          </rPr>
          <t xml:space="preserve">It would be unusual to budget for this account.  The parish must know with written documentation that aid is coming.
</t>
        </r>
      </text>
    </comment>
    <comment ref="D113" authorId="0" shapeId="0" xr:uid="{6989F231-8639-46DD-8697-F7C73BBBD298}">
      <text>
        <r>
          <rPr>
            <b/>
            <sz val="9"/>
            <color indexed="81"/>
            <rFont val="Tahoma"/>
            <family val="2"/>
          </rPr>
          <t>“Participants’ Indemnity Plan Irrevocable Trust.”  i.e.,  Property and Casualty Insurance</t>
        </r>
      </text>
    </comment>
    <comment ref="D150" authorId="1" shapeId="0" xr:uid="{C37C666A-E4C0-49E5-A98E-D1E84F20E779}">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936A09FA-DACC-4A4F-B389-0BB7D12A2AA2}">
      <text>
        <r>
          <rPr>
            <b/>
            <sz val="9"/>
            <color indexed="81"/>
            <rFont val="Tahoma"/>
            <family val="2"/>
          </rPr>
          <t>Do not use this account if your Parish or School Depreciates.</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1F55DB45-63CE-4178-8A60-E101261C46C2}">
      <text>
        <r>
          <rPr>
            <b/>
            <sz val="9"/>
            <color indexed="81"/>
            <rFont val="Tahoma"/>
            <family val="2"/>
          </rPr>
          <t>Pull Unrestricted amounts from your FY 2023-24 CFS</t>
        </r>
      </text>
    </comment>
    <comment ref="F5" authorId="0" shapeId="0" xr:uid="{E6C8CB9E-6C1A-441C-95B4-39ADCE309EAD}">
      <text>
        <r>
          <rPr>
            <b/>
            <sz val="9"/>
            <color indexed="81"/>
            <rFont val="Tahoma"/>
            <family val="2"/>
          </rPr>
          <t>Pull Unrestricted amounts from your FY 2024-25 CFS</t>
        </r>
      </text>
    </comment>
    <comment ref="I15" authorId="1" shapeId="0" xr:uid="{CF899E4C-B0CC-4147-8DB6-388ECF6AA432}">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17C35777-7783-45F9-91F5-EA01F87FBB93}">
      <text>
        <r>
          <rPr>
            <sz val="9"/>
            <color indexed="81"/>
            <rFont val="Tahoma"/>
            <family val="2"/>
          </rPr>
          <t xml:space="preserve">It would be unusual to budget for this account.  The parish must know with written documentation that aid is coming.
</t>
        </r>
      </text>
    </comment>
    <comment ref="D113" authorId="0" shapeId="0" xr:uid="{33BC9DC9-CFAD-4DBF-A8EE-BFDC44353B52}">
      <text>
        <r>
          <rPr>
            <b/>
            <sz val="9"/>
            <color indexed="81"/>
            <rFont val="Tahoma"/>
            <family val="2"/>
          </rPr>
          <t>“Participants’ Indemnity Plan Irrevocable Trust.”  i.e.,  Property and Casualty Insurance</t>
        </r>
      </text>
    </comment>
    <comment ref="D150" authorId="1" shapeId="0" xr:uid="{9A74079F-DB3B-4FA7-8F78-583524B7B678}">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62C7A34F-DC9F-449B-8EDA-454C10823061}">
      <text>
        <r>
          <rPr>
            <b/>
            <sz val="9"/>
            <color indexed="81"/>
            <rFont val="Tahoma"/>
            <family val="2"/>
          </rPr>
          <t>Do not use this account if your Parish or School Depreciates.</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5CAF230-244C-4D01-9B5F-29954701047D}" keepAlive="1" name="Query - 2025-26 Budget Template Long Form 20241223 v11 xlsx" description="Connection to the '2025-26 Budget Template Long Form 20241223 v11 xlsx' query in the workbook." type="5" refreshedVersion="8" background="1" saveData="1">
    <dbPr connection="Provider=Microsoft.Mashup.OleDb.1;Data Source=$Workbook$;Location=&quot;2025-26 Budget Template Long Form 20241223 v11 xlsx&quot;;Extended Properties=&quot;&quot;" command="SELECT * FROM [2025-26 Budget Template Long Form 20241223 v11 xlsx]"/>
  </connection>
</connections>
</file>

<file path=xl/sharedStrings.xml><?xml version="1.0" encoding="utf-8"?>
<sst xmlns="http://schemas.openxmlformats.org/spreadsheetml/2006/main" count="5640" uniqueCount="1226">
  <si>
    <t>Name</t>
  </si>
  <si>
    <t>City</t>
  </si>
  <si>
    <t>Annual Budget Assumptions</t>
  </si>
  <si>
    <t>Parish Code</t>
  </si>
  <si>
    <t>County</t>
  </si>
  <si>
    <t>Deanery</t>
  </si>
  <si>
    <t>Select Parish School</t>
  </si>
  <si>
    <t>A04</t>
  </si>
  <si>
    <t>St. John the Baptist</t>
  </si>
  <si>
    <t>Clyman</t>
  </si>
  <si>
    <t>Dodge</t>
  </si>
  <si>
    <t>DGWSH</t>
  </si>
  <si>
    <t>Other Parish School</t>
  </si>
  <si>
    <t>A08</t>
  </si>
  <si>
    <t>St. Andrew</t>
  </si>
  <si>
    <t>LeRoy</t>
  </si>
  <si>
    <t>N/A</t>
  </si>
  <si>
    <t>A09</t>
  </si>
  <si>
    <t xml:space="preserve">St. Mary </t>
  </si>
  <si>
    <t>Lomira</t>
  </si>
  <si>
    <t>FDLSH</t>
  </si>
  <si>
    <t>Blessed Sacrament, Milwaukee</t>
  </si>
  <si>
    <t>A12</t>
  </si>
  <si>
    <t>Mayville</t>
  </si>
  <si>
    <t>Blessed Savior, Milwaukee</t>
  </si>
  <si>
    <t>A13</t>
  </si>
  <si>
    <t xml:space="preserve">St. Matthew </t>
  </si>
  <si>
    <t>Neosho</t>
  </si>
  <si>
    <t>Christ King, Wauwatosa</t>
  </si>
  <si>
    <t>A15</t>
  </si>
  <si>
    <t>Holy Family</t>
  </si>
  <si>
    <t>Reeseville</t>
  </si>
  <si>
    <t>Divine Mercy, South Milwaukee</t>
  </si>
  <si>
    <t>A16</t>
  </si>
  <si>
    <t>St. Columbkille</t>
  </si>
  <si>
    <t>Elba</t>
  </si>
  <si>
    <t>Divine Savior, Fredonia</t>
  </si>
  <si>
    <t>A17</t>
  </si>
  <si>
    <t xml:space="preserve">St. John </t>
  </si>
  <si>
    <t>Rubicon</t>
  </si>
  <si>
    <t>Holy Angels, West Bend</t>
  </si>
  <si>
    <t>A18</t>
  </si>
  <si>
    <t>St. Theresa</t>
  </si>
  <si>
    <t>Theresa</t>
  </si>
  <si>
    <t>Holy Apostles, New Berlin</t>
  </si>
  <si>
    <t>A21</t>
  </si>
  <si>
    <t>Annunciation</t>
  </si>
  <si>
    <t>Fox Lake</t>
  </si>
  <si>
    <t>Holy Family, Whitefish Bay</t>
  </si>
  <si>
    <t>A23</t>
  </si>
  <si>
    <t>St. Katharine Drexel Parish</t>
  </si>
  <si>
    <t>Beaver Dam</t>
  </si>
  <si>
    <t>Holy Trinity, Kewaskum</t>
  </si>
  <si>
    <t>A24</t>
  </si>
  <si>
    <t xml:space="preserve">Sacred Heart </t>
  </si>
  <si>
    <t>Horicon</t>
  </si>
  <si>
    <t>Lumen Christi, Mequon</t>
  </si>
  <si>
    <t>B31</t>
  </si>
  <si>
    <t xml:space="preserve">Holy Family </t>
  </si>
  <si>
    <t>Fond du Lac</t>
  </si>
  <si>
    <t>Mother of Good Counsel, Milwaukee</t>
  </si>
  <si>
    <t>B32</t>
  </si>
  <si>
    <t>Sons of Zebedee: Ss. James and John</t>
  </si>
  <si>
    <t>Byron</t>
  </si>
  <si>
    <t>Shepherd of the Hills, Eden</t>
  </si>
  <si>
    <t>B33</t>
  </si>
  <si>
    <t>Shepherd of the Hills</t>
  </si>
  <si>
    <t>Eden</t>
  </si>
  <si>
    <t>St. Agnes, Butler</t>
  </si>
  <si>
    <t>B34</t>
  </si>
  <si>
    <t xml:space="preserve">St. Catherine of Siena </t>
  </si>
  <si>
    <t>Ripon</t>
  </si>
  <si>
    <t>St. Alphonsus, Greendale</t>
  </si>
  <si>
    <t>B36</t>
  </si>
  <si>
    <t>Campbellsport</t>
  </si>
  <si>
    <t>St. Andrew, Delavan</t>
  </si>
  <si>
    <t>B37</t>
  </si>
  <si>
    <t>St. Joseph</t>
  </si>
  <si>
    <t>Waupun</t>
  </si>
  <si>
    <t>St. Anthony, Milwaukee</t>
  </si>
  <si>
    <t>B38</t>
  </si>
  <si>
    <t>Our Lady of the HolyLand</t>
  </si>
  <si>
    <t>Mt. Calvary</t>
  </si>
  <si>
    <t>St. Anthony on the Lake, Pewaukee</t>
  </si>
  <si>
    <t>C01</t>
  </si>
  <si>
    <t>St. Francis Xavier</t>
  </si>
  <si>
    <t xml:space="preserve">Brighton </t>
  </si>
  <si>
    <t>Kenosha</t>
  </si>
  <si>
    <t>WALWR</t>
  </si>
  <si>
    <t>St. Boniface, Germantown</t>
  </si>
  <si>
    <t>C03</t>
  </si>
  <si>
    <t xml:space="preserve">St. Anthony </t>
  </si>
  <si>
    <t>KENSH</t>
  </si>
  <si>
    <t>St. Bruno, Dousman</t>
  </si>
  <si>
    <t>C06</t>
  </si>
  <si>
    <t xml:space="preserve">St. James the Apostle </t>
  </si>
  <si>
    <t>St. Charles, Hartland</t>
  </si>
  <si>
    <t>C07</t>
  </si>
  <si>
    <t>St. Mark</t>
  </si>
  <si>
    <t>St. Dominic, Brookfield</t>
  </si>
  <si>
    <t>C08</t>
  </si>
  <si>
    <t>St. Eugene, Fox Point</t>
  </si>
  <si>
    <t>C09</t>
  </si>
  <si>
    <t>Our Lady of Mount Carmel</t>
  </si>
  <si>
    <t>St. Frances Cabrini, West Bend</t>
  </si>
  <si>
    <t>C10</t>
  </si>
  <si>
    <t>Our Lady of the Holy Rosary</t>
  </si>
  <si>
    <t>St. Francis Borgia, Cedarburg</t>
  </si>
  <si>
    <t>C11</t>
  </si>
  <si>
    <t xml:space="preserve">St. Peter </t>
  </si>
  <si>
    <t>St. Francis de Sales, Lake Geneva</t>
  </si>
  <si>
    <t>C12</t>
  </si>
  <si>
    <t xml:space="preserve">St. Therese </t>
  </si>
  <si>
    <t>St. Gabriel, Hubertus</t>
  </si>
  <si>
    <t>C14</t>
  </si>
  <si>
    <t xml:space="preserve">St. Alphonsus </t>
  </si>
  <si>
    <t>New Munster</t>
  </si>
  <si>
    <t>St. Gregory the Great, Milwaukee</t>
  </si>
  <si>
    <t>C15</t>
  </si>
  <si>
    <t>Union Grove</t>
  </si>
  <si>
    <t>St. Jerome, Oconomowoc</t>
  </si>
  <si>
    <t>C16</t>
  </si>
  <si>
    <t>St. John the Evangelist</t>
  </si>
  <si>
    <t>Twin Lakes</t>
  </si>
  <si>
    <t>St. Joan of Arc, Nashotah</t>
  </si>
  <si>
    <t>C19</t>
  </si>
  <si>
    <t>St. Anne</t>
  </si>
  <si>
    <t>Pleasant Prairie</t>
  </si>
  <si>
    <t>St. John Paul II, Milwaukee</t>
  </si>
  <si>
    <t>C20</t>
  </si>
  <si>
    <t xml:space="preserve">St. Elizabeth </t>
  </si>
  <si>
    <t>St. John the Baptist, Plymouth</t>
  </si>
  <si>
    <t>C21</t>
  </si>
  <si>
    <t xml:space="preserve">Holy Cross </t>
  </si>
  <si>
    <t>Bristol</t>
  </si>
  <si>
    <t>St. John the Evangelist, Greenfield</t>
  </si>
  <si>
    <t>D01</t>
  </si>
  <si>
    <t>St. Eugene</t>
  </si>
  <si>
    <t>Fox Point</t>
  </si>
  <si>
    <t>Milwaukee</t>
  </si>
  <si>
    <t>OZMIL</t>
  </si>
  <si>
    <t>St. John Vianney, Brookfield</t>
  </si>
  <si>
    <t>D02</t>
  </si>
  <si>
    <t>Cathedral of St John the Evangelist</t>
  </si>
  <si>
    <t>St. John XXIII, Port Washington</t>
  </si>
  <si>
    <t>D04</t>
  </si>
  <si>
    <t>St. Benedict the Moor</t>
  </si>
  <si>
    <t>St. Joseph, Big Bend</t>
  </si>
  <si>
    <t>D09</t>
  </si>
  <si>
    <t>St. Francis of Assisi</t>
  </si>
  <si>
    <t>St. Joseph, Grafton</t>
  </si>
  <si>
    <t>D11</t>
  </si>
  <si>
    <t>Gesu</t>
  </si>
  <si>
    <t>St. Joseph, Wauwatosa</t>
  </si>
  <si>
    <t>D16</t>
  </si>
  <si>
    <t>Old St. Mary</t>
  </si>
  <si>
    <t>St. Jude, Wauwatosa</t>
  </si>
  <si>
    <t>D18</t>
  </si>
  <si>
    <t>St. Michael</t>
  </si>
  <si>
    <t>St. Katherine Drexel, Beaver Dam</t>
  </si>
  <si>
    <t>D20</t>
  </si>
  <si>
    <t xml:space="preserve">SS. Peter and Paul </t>
  </si>
  <si>
    <t>St. Killian, Hartford</t>
  </si>
  <si>
    <t>D22</t>
  </si>
  <si>
    <t>St. Robert</t>
  </si>
  <si>
    <t>Shorewood</t>
  </si>
  <si>
    <t>St. Leonard, Muskego</t>
  </si>
  <si>
    <t>D23</t>
  </si>
  <si>
    <t>Whitefish Bay</t>
  </si>
  <si>
    <t>St. Mary, Hales Corners</t>
  </si>
  <si>
    <t>D24</t>
  </si>
  <si>
    <t>St. Monica Congregation</t>
  </si>
  <si>
    <t>St. Mary, Mayville</t>
  </si>
  <si>
    <t>D25</t>
  </si>
  <si>
    <t>St. Martin de Porres</t>
  </si>
  <si>
    <t>St. Mary, Menomonee Falls</t>
  </si>
  <si>
    <t>D26</t>
  </si>
  <si>
    <t xml:space="preserve">All Saints </t>
  </si>
  <si>
    <t>St. Mary's Visitation, Elm Grove</t>
  </si>
  <si>
    <t>D27</t>
  </si>
  <si>
    <t>Three Holy Women</t>
  </si>
  <si>
    <t>St. Matthew, Campbellsport</t>
  </si>
  <si>
    <t>D28</t>
  </si>
  <si>
    <t>Our Lady of Divine Providence</t>
  </si>
  <si>
    <t>St. Matthew, Oak Creek</t>
  </si>
  <si>
    <t>E03</t>
  </si>
  <si>
    <t>St. Bernadette</t>
  </si>
  <si>
    <t>MILNW</t>
  </si>
  <si>
    <t>St. Matthias, Milwaukee</t>
  </si>
  <si>
    <t>E04</t>
  </si>
  <si>
    <t>St. Catherine of Alexandria</t>
  </si>
  <si>
    <t>St. Monica, Whitefish Bay</t>
  </si>
  <si>
    <t>E05</t>
  </si>
  <si>
    <t>St. Catherine (51st)</t>
  </si>
  <si>
    <t>St. Peter, East Troy</t>
  </si>
  <si>
    <t>E09</t>
  </si>
  <si>
    <t xml:space="preserve">St. Margaret Mary </t>
  </si>
  <si>
    <t>St. Peter, Slinger</t>
  </si>
  <si>
    <t>E10</t>
  </si>
  <si>
    <t xml:space="preserve">Mother of Good Counsel </t>
  </si>
  <si>
    <t>St. Robert, Shorewood</t>
  </si>
  <si>
    <t>E12</t>
  </si>
  <si>
    <t>Our Lady of Good Hope</t>
  </si>
  <si>
    <t>St. Sebastian, Milwaukee</t>
  </si>
  <si>
    <t>E15</t>
  </si>
  <si>
    <t xml:space="preserve">Sacred Heart Croatian </t>
  </si>
  <si>
    <t>St. Vincent, Milwaukee</t>
  </si>
  <si>
    <t>E16</t>
  </si>
  <si>
    <t xml:space="preserve">St. Sebastian </t>
  </si>
  <si>
    <t>E19</t>
  </si>
  <si>
    <t xml:space="preserve">St. Bernard </t>
  </si>
  <si>
    <t>Wauwatosa</t>
  </si>
  <si>
    <t>E20</t>
  </si>
  <si>
    <t xml:space="preserve">Christ King </t>
  </si>
  <si>
    <t>E21</t>
  </si>
  <si>
    <t>WAUKE</t>
  </si>
  <si>
    <t>E22</t>
  </si>
  <si>
    <t>St. Jude the Apostle</t>
  </si>
  <si>
    <t>E23</t>
  </si>
  <si>
    <t xml:space="preserve">St. Pius X </t>
  </si>
  <si>
    <t>E25</t>
  </si>
  <si>
    <t>Blessed Savior</t>
  </si>
  <si>
    <t>F04</t>
  </si>
  <si>
    <t>St. Adalbert</t>
  </si>
  <si>
    <t>MILSE</t>
  </si>
  <si>
    <t>F06</t>
  </si>
  <si>
    <t>F07</t>
  </si>
  <si>
    <t>St. Augustine</t>
  </si>
  <si>
    <t>F08</t>
  </si>
  <si>
    <t>Ss. Cyril &amp; Methodius</t>
  </si>
  <si>
    <t>F12</t>
  </si>
  <si>
    <t>Our Lady of Guadalupe</t>
  </si>
  <si>
    <t>F13</t>
  </si>
  <si>
    <t>St. Hyacinth</t>
  </si>
  <si>
    <t>F14</t>
  </si>
  <si>
    <t>Immaculate Conception</t>
  </si>
  <si>
    <t>F16</t>
  </si>
  <si>
    <t>Basilica of St. Josaphat</t>
  </si>
  <si>
    <t>F18</t>
  </si>
  <si>
    <t>St. Mary Magdalen</t>
  </si>
  <si>
    <t>F20</t>
  </si>
  <si>
    <t>St. Patrick</t>
  </si>
  <si>
    <t>F21</t>
  </si>
  <si>
    <t>St. Paul</t>
  </si>
  <si>
    <t>F22</t>
  </si>
  <si>
    <t>St. Roman</t>
  </si>
  <si>
    <t>F23</t>
  </si>
  <si>
    <t xml:space="preserve">Sacred Heart of Jesus </t>
  </si>
  <si>
    <t>St. Francis</t>
  </si>
  <si>
    <t>F24</t>
  </si>
  <si>
    <t>St. Stanislaus Parish</t>
  </si>
  <si>
    <t>F25</t>
  </si>
  <si>
    <t>St. Stephen</t>
  </si>
  <si>
    <t>Oak Creek</t>
  </si>
  <si>
    <t>F26</t>
  </si>
  <si>
    <t xml:space="preserve">St. Veronica </t>
  </si>
  <si>
    <t>F27</t>
  </si>
  <si>
    <t>St. Vincent de Paul</t>
  </si>
  <si>
    <t>F29</t>
  </si>
  <si>
    <t>St. Matthew</t>
  </si>
  <si>
    <t>F34</t>
  </si>
  <si>
    <t>Congregation of the Great Spirit</t>
  </si>
  <si>
    <t>F38</t>
  </si>
  <si>
    <t>Prince of Peace/Principe de Paz</t>
  </si>
  <si>
    <t>F39</t>
  </si>
  <si>
    <t>Nativity of the Lord</t>
  </si>
  <si>
    <t>Cudahy</t>
  </si>
  <si>
    <t>F46</t>
  </si>
  <si>
    <t xml:space="preserve">Divine Mercy </t>
  </si>
  <si>
    <t>South Milwaukee</t>
  </si>
  <si>
    <t>F48</t>
  </si>
  <si>
    <t>St. John Paul II</t>
  </si>
  <si>
    <t>G01</t>
  </si>
  <si>
    <t xml:space="preserve">St. James </t>
  </si>
  <si>
    <t>Franklin</t>
  </si>
  <si>
    <t>G03</t>
  </si>
  <si>
    <t>St. Alphonsus Congregation</t>
  </si>
  <si>
    <t>Greendale</t>
  </si>
  <si>
    <t>MILSW</t>
  </si>
  <si>
    <t>G04</t>
  </si>
  <si>
    <t>Greenfield</t>
  </si>
  <si>
    <t>G05</t>
  </si>
  <si>
    <t>St. Mary</t>
  </si>
  <si>
    <t>Hales Corners</t>
  </si>
  <si>
    <t>G09</t>
  </si>
  <si>
    <t>Blessed Sacrament</t>
  </si>
  <si>
    <t>G10</t>
  </si>
  <si>
    <t xml:space="preserve">St. Charles Borromeo </t>
  </si>
  <si>
    <t>G12</t>
  </si>
  <si>
    <t>St. Gregory the Great</t>
  </si>
  <si>
    <t>G17</t>
  </si>
  <si>
    <t>St Matthias Parish</t>
  </si>
  <si>
    <t>G18</t>
  </si>
  <si>
    <t>Our Lady of Lourdes</t>
  </si>
  <si>
    <t>G19</t>
  </si>
  <si>
    <t>Our Lady Queen of Peace</t>
  </si>
  <si>
    <t>G20</t>
  </si>
  <si>
    <t xml:space="preserve">St. Rose </t>
  </si>
  <si>
    <t>G21</t>
  </si>
  <si>
    <t>St. Therese</t>
  </si>
  <si>
    <t>G23</t>
  </si>
  <si>
    <t>West Allis</t>
  </si>
  <si>
    <t>G24</t>
  </si>
  <si>
    <t>Holy Assumption</t>
  </si>
  <si>
    <t>G30</t>
  </si>
  <si>
    <t>St. Rita</t>
  </si>
  <si>
    <t>G31</t>
  </si>
  <si>
    <t>St. Martin of Tours</t>
  </si>
  <si>
    <t>G32</t>
  </si>
  <si>
    <t>St. Vincent Pallotti</t>
  </si>
  <si>
    <t>G33</t>
  </si>
  <si>
    <t xml:space="preserve">St. Rafael the Archangel </t>
  </si>
  <si>
    <t>G34</t>
  </si>
  <si>
    <t>Mother of Perpetual Help</t>
  </si>
  <si>
    <t>H06</t>
  </si>
  <si>
    <t>Grafton</t>
  </si>
  <si>
    <t>Ozaukee</t>
  </si>
  <si>
    <t>H14</t>
  </si>
  <si>
    <t>St. Francis Borgia</t>
  </si>
  <si>
    <t>Cedarburg</t>
  </si>
  <si>
    <t>H15</t>
  </si>
  <si>
    <t xml:space="preserve">Lumen Christi </t>
  </si>
  <si>
    <t>Mequon</t>
  </si>
  <si>
    <t>H16</t>
  </si>
  <si>
    <t>Divine Savior</t>
  </si>
  <si>
    <t>Fredonia</t>
  </si>
  <si>
    <t>H17</t>
  </si>
  <si>
    <t>St. John XXIII</t>
  </si>
  <si>
    <t>Port Washington</t>
  </si>
  <si>
    <t>I01</t>
  </si>
  <si>
    <t>St. Charles Borromeo</t>
  </si>
  <si>
    <t>Burlington</t>
  </si>
  <si>
    <t>Racine</t>
  </si>
  <si>
    <t>I02</t>
  </si>
  <si>
    <t>Immaculate Conception-St. Mary's</t>
  </si>
  <si>
    <t>I03</t>
  </si>
  <si>
    <t>St. Louis</t>
  </si>
  <si>
    <t>Caledonia</t>
  </si>
  <si>
    <t>RACIN</t>
  </si>
  <si>
    <t>I04</t>
  </si>
  <si>
    <t>Kansasville</t>
  </si>
  <si>
    <t>I06</t>
  </si>
  <si>
    <t xml:space="preserve">St. Edward </t>
  </si>
  <si>
    <t>I09</t>
  </si>
  <si>
    <t>St. John Nepomuk</t>
  </si>
  <si>
    <t>I10</t>
  </si>
  <si>
    <t>I11</t>
  </si>
  <si>
    <t>St. Lucy Parish</t>
  </si>
  <si>
    <t>I12</t>
  </si>
  <si>
    <t>St. Mary by the Lake</t>
  </si>
  <si>
    <t>I14</t>
  </si>
  <si>
    <t>St. Paul the Apostle</t>
  </si>
  <si>
    <t>I15</t>
  </si>
  <si>
    <t>I17</t>
  </si>
  <si>
    <t>Sacred Heart Congregation</t>
  </si>
  <si>
    <t>I19</t>
  </si>
  <si>
    <t>St Sebastian</t>
  </si>
  <si>
    <t>Sturtevant</t>
  </si>
  <si>
    <t>I20</t>
  </si>
  <si>
    <t>St. Robert Bellarmine</t>
  </si>
  <si>
    <t>I21</t>
  </si>
  <si>
    <t>St. Thomas Aquinas</t>
  </si>
  <si>
    <t>Waterford</t>
  </si>
  <si>
    <t>I22</t>
  </si>
  <si>
    <t xml:space="preserve">St. Clare </t>
  </si>
  <si>
    <t>Wind Lake</t>
  </si>
  <si>
    <t>I24</t>
  </si>
  <si>
    <t xml:space="preserve">St. Richard </t>
  </si>
  <si>
    <t>I26</t>
  </si>
  <si>
    <t>J07</t>
  </si>
  <si>
    <t>Kohler</t>
  </si>
  <si>
    <t>Sheboygan</t>
  </si>
  <si>
    <t>J08</t>
  </si>
  <si>
    <t>Plymouth</t>
  </si>
  <si>
    <t>J12</t>
  </si>
  <si>
    <t>St. Clement</t>
  </si>
  <si>
    <t>J13</t>
  </si>
  <si>
    <t>Saints Cyril &amp; Methodius</t>
  </si>
  <si>
    <t>J14</t>
  </si>
  <si>
    <t>St. Dominic Parish</t>
  </si>
  <si>
    <t>J15</t>
  </si>
  <si>
    <t xml:space="preserve">Holy Name </t>
  </si>
  <si>
    <t>J16</t>
  </si>
  <si>
    <t>J17</t>
  </si>
  <si>
    <t xml:space="preserve">St. Peter Claver </t>
  </si>
  <si>
    <t>J19</t>
  </si>
  <si>
    <t xml:space="preserve">Our Lady of the Lakes </t>
  </si>
  <si>
    <t>Random Lake</t>
  </si>
  <si>
    <t>J20</t>
  </si>
  <si>
    <t xml:space="preserve">St. Thomas Aquinas </t>
  </si>
  <si>
    <t>Elkhart Lake</t>
  </si>
  <si>
    <t>J21</t>
  </si>
  <si>
    <t xml:space="preserve">Blessed Trinity </t>
  </si>
  <si>
    <t>Sheboygan Falls</t>
  </si>
  <si>
    <t>K01</t>
  </si>
  <si>
    <t xml:space="preserve">St. Andrew </t>
  </si>
  <si>
    <t>Delavan</t>
  </si>
  <si>
    <t>Walworth</t>
  </si>
  <si>
    <t>K02</t>
  </si>
  <si>
    <t>St. Peter</t>
  </si>
  <si>
    <t>East Troy</t>
  </si>
  <si>
    <t>WAUKW</t>
  </si>
  <si>
    <t>K03</t>
  </si>
  <si>
    <t xml:space="preserve">St. Patrick </t>
  </si>
  <si>
    <t>Elkhorn</t>
  </si>
  <si>
    <t xml:space="preserve">Walworth </t>
  </si>
  <si>
    <t>K04</t>
  </si>
  <si>
    <t>St. Benedict</t>
  </si>
  <si>
    <t>Fontana</t>
  </si>
  <si>
    <t>K05</t>
  </si>
  <si>
    <t>St. Francis de Sales</t>
  </si>
  <si>
    <t>Lake Geneva</t>
  </si>
  <si>
    <t>K10</t>
  </si>
  <si>
    <t>Whitewater</t>
  </si>
  <si>
    <t>K11</t>
  </si>
  <si>
    <t>Lyons</t>
  </si>
  <si>
    <t>L04</t>
  </si>
  <si>
    <t>St. Boniface</t>
  </si>
  <si>
    <t>Germantown</t>
  </si>
  <si>
    <t>Washington</t>
  </si>
  <si>
    <t>L06</t>
  </si>
  <si>
    <t>St. Mary of the Hill</t>
  </si>
  <si>
    <t>Hubertus</t>
  </si>
  <si>
    <t>L12</t>
  </si>
  <si>
    <t>Holy Trinity</t>
  </si>
  <si>
    <t>Newburg</t>
  </si>
  <si>
    <t>L13</t>
  </si>
  <si>
    <t>L18</t>
  </si>
  <si>
    <t>Slinger</t>
  </si>
  <si>
    <t>L19</t>
  </si>
  <si>
    <t>St. Frances Cabrini</t>
  </si>
  <si>
    <t>West Bend</t>
  </si>
  <si>
    <t>L20</t>
  </si>
  <si>
    <t xml:space="preserve">Holy Angels </t>
  </si>
  <si>
    <t>L21</t>
  </si>
  <si>
    <t xml:space="preserve">Immaculate Conception </t>
  </si>
  <si>
    <t>L22</t>
  </si>
  <si>
    <t>Resurrection Parish</t>
  </si>
  <si>
    <t>Allenton</t>
  </si>
  <si>
    <t>L23</t>
  </si>
  <si>
    <t xml:space="preserve">St. Michael </t>
  </si>
  <si>
    <t>Kewaskum</t>
  </si>
  <si>
    <t>L24</t>
  </si>
  <si>
    <t xml:space="preserve">Holy Trinity </t>
  </si>
  <si>
    <t>L25</t>
  </si>
  <si>
    <t xml:space="preserve">St. Lawrence </t>
  </si>
  <si>
    <t>Hartford</t>
  </si>
  <si>
    <t>L26</t>
  </si>
  <si>
    <t xml:space="preserve">St. Kilian </t>
  </si>
  <si>
    <t>L27</t>
  </si>
  <si>
    <t>St. Gabriel</t>
  </si>
  <si>
    <t>M01</t>
  </si>
  <si>
    <t xml:space="preserve">St. Joseph </t>
  </si>
  <si>
    <t>Big Bend</t>
  </si>
  <si>
    <t>Waukesha</t>
  </si>
  <si>
    <t>M02</t>
  </si>
  <si>
    <t xml:space="preserve">St. Dominic </t>
  </si>
  <si>
    <t>Brookfield</t>
  </si>
  <si>
    <t>M03</t>
  </si>
  <si>
    <t>St. John Vianney</t>
  </si>
  <si>
    <t>M04</t>
  </si>
  <si>
    <t xml:space="preserve">St. Luke </t>
  </si>
  <si>
    <t>M05</t>
  </si>
  <si>
    <t xml:space="preserve">St. Agnes </t>
  </si>
  <si>
    <t>Butler</t>
  </si>
  <si>
    <t>M06</t>
  </si>
  <si>
    <t xml:space="preserve">St. Bruno </t>
  </si>
  <si>
    <t>Dousman</t>
  </si>
  <si>
    <t>M08</t>
  </si>
  <si>
    <t>Eagle</t>
  </si>
  <si>
    <t>M09</t>
  </si>
  <si>
    <t>Elm Grove</t>
  </si>
  <si>
    <t>M10</t>
  </si>
  <si>
    <t xml:space="preserve">St. Paul </t>
  </si>
  <si>
    <t>Genesee Depot</t>
  </si>
  <si>
    <t>M11</t>
  </si>
  <si>
    <t xml:space="preserve">St. Charles </t>
  </si>
  <si>
    <t>Hartland</t>
  </si>
  <si>
    <t>M12</t>
  </si>
  <si>
    <t>St. Catherine</t>
  </si>
  <si>
    <t>Mapleton</t>
  </si>
  <si>
    <t>M13</t>
  </si>
  <si>
    <t>Menomonee Falls</t>
  </si>
  <si>
    <t>M14</t>
  </si>
  <si>
    <t>Good Shepherd</t>
  </si>
  <si>
    <t>M15</t>
  </si>
  <si>
    <t>St. James</t>
  </si>
  <si>
    <t>M16</t>
  </si>
  <si>
    <t>M19</t>
  </si>
  <si>
    <t>Mukwonago</t>
  </si>
  <si>
    <t>M20</t>
  </si>
  <si>
    <t xml:space="preserve">St. Leonard </t>
  </si>
  <si>
    <t>Muskego</t>
  </si>
  <si>
    <t>M21</t>
  </si>
  <si>
    <t>Holy Apostles</t>
  </si>
  <si>
    <t>New Berlin</t>
  </si>
  <si>
    <t>M23</t>
  </si>
  <si>
    <t>St. Jerome</t>
  </si>
  <si>
    <t>Oconomowoc</t>
  </si>
  <si>
    <t>M24</t>
  </si>
  <si>
    <t xml:space="preserve">St. Joan of Arc </t>
  </si>
  <si>
    <t>Nashotah</t>
  </si>
  <si>
    <t>M25</t>
  </si>
  <si>
    <t>St. Anthony on the Lake</t>
  </si>
  <si>
    <t>Pewaukee</t>
  </si>
  <si>
    <t>M27</t>
  </si>
  <si>
    <t>M28</t>
  </si>
  <si>
    <t>St Mary</t>
  </si>
  <si>
    <t>M29</t>
  </si>
  <si>
    <t>St William</t>
  </si>
  <si>
    <t>M30</t>
  </si>
  <si>
    <t>St. Elizabeth Ann Seton</t>
  </si>
  <si>
    <t>M31</t>
  </si>
  <si>
    <t>St. John Neumann</t>
  </si>
  <si>
    <t>M32</t>
  </si>
  <si>
    <t xml:space="preserve">Queen of Apostles </t>
  </si>
  <si>
    <t>M33</t>
  </si>
  <si>
    <t>St. Teresa of Calcutta</t>
  </si>
  <si>
    <t>North Lake</t>
  </si>
  <si>
    <t>B43</t>
  </si>
  <si>
    <t>St. Mary Springs Academy</t>
  </si>
  <si>
    <t>C43</t>
  </si>
  <si>
    <t>All Saints Catholic School</t>
  </si>
  <si>
    <t>I56</t>
  </si>
  <si>
    <t>Burlington Catholic</t>
  </si>
  <si>
    <t>J40</t>
  </si>
  <si>
    <t>Christ Child Academy</t>
  </si>
  <si>
    <t>B40</t>
  </si>
  <si>
    <t>Holy Land Catholic</t>
  </si>
  <si>
    <t>Malone</t>
  </si>
  <si>
    <t>J42</t>
  </si>
  <si>
    <t>St. Elizabeth Ann Seton School</t>
  </si>
  <si>
    <t>M40</t>
  </si>
  <si>
    <t>Waukesha Catholic School System</t>
  </si>
  <si>
    <t>E59</t>
  </si>
  <si>
    <t>Wauwatosa Catholic School</t>
  </si>
  <si>
    <t>M50</t>
  </si>
  <si>
    <t>Catholic Memorial High School</t>
  </si>
  <si>
    <t>G35</t>
  </si>
  <si>
    <t>St. Barnabas</t>
  </si>
  <si>
    <t>Select Month</t>
  </si>
  <si>
    <t>05 May</t>
  </si>
  <si>
    <t>01 Jan</t>
  </si>
  <si>
    <t>02 Feb</t>
  </si>
  <si>
    <t>03 Mar</t>
  </si>
  <si>
    <t>04 Apr</t>
  </si>
  <si>
    <t>06 Jun</t>
  </si>
  <si>
    <t>07 Jul</t>
  </si>
  <si>
    <t>08 Aug</t>
  </si>
  <si>
    <t>09 Sep</t>
  </si>
  <si>
    <t>10 Oct</t>
  </si>
  <si>
    <t>11 Nov</t>
  </si>
  <si>
    <t>12 Dec</t>
  </si>
  <si>
    <t>Month #</t>
  </si>
  <si>
    <t>Select from Drop Down Boxes</t>
  </si>
  <si>
    <t>Month</t>
  </si>
  <si>
    <t>Archdiocesan Assessment Rate</t>
  </si>
  <si>
    <t>Priest Pension</t>
  </si>
  <si>
    <t>Priest Retreat allowance</t>
  </si>
  <si>
    <t>Medical Insurance</t>
  </si>
  <si>
    <t>Dental Insurance</t>
  </si>
  <si>
    <t>Vision Insurance</t>
  </si>
  <si>
    <t>St Raphael Health Plan (SRHP) Assumptions:</t>
  </si>
  <si>
    <t>PIPIT (property, casualty &amp; liability)</t>
  </si>
  <si>
    <t>Workers' Compensation</t>
  </si>
  <si>
    <t>School Choice</t>
  </si>
  <si>
    <t>School Assessment</t>
  </si>
  <si>
    <t>K3/K4/K5, per student</t>
  </si>
  <si>
    <t>Grades 1-8</t>
  </si>
  <si>
    <t>Elementary School Marketing Fee, per student</t>
  </si>
  <si>
    <t>Secondary School Assessment, per student</t>
  </si>
  <si>
    <t>Secondary School Marketing Fee, per student</t>
  </si>
  <si>
    <t>Select an Option</t>
  </si>
  <si>
    <t>Yes</t>
  </si>
  <si>
    <t>No</t>
  </si>
  <si>
    <t>Enter a value.</t>
  </si>
  <si>
    <t>IRS Mileage Reimbursement, per mile</t>
  </si>
  <si>
    <t>Elementary School Professional
Development Fee, per school</t>
  </si>
  <si>
    <t>Secondary School Professional
Development Fee, per school</t>
  </si>
  <si>
    <t>Participants' Indemnity Plan
(Catholic Mutual Group):</t>
  </si>
  <si>
    <t>Priest Compensation</t>
  </si>
  <si>
    <t>Does budget include an elementary school?</t>
  </si>
  <si>
    <t>Does budget include a secondary school?</t>
  </si>
  <si>
    <t>Priest Compensation Assumptions:</t>
  </si>
  <si>
    <t>Enter date for current year only.</t>
  </si>
  <si>
    <t>Percent Change</t>
  </si>
  <si>
    <t>Dollar Change</t>
  </si>
  <si>
    <t>Budget Amt</t>
  </si>
  <si>
    <t>Assumptions</t>
  </si>
  <si>
    <t>Enter Manual % Change</t>
  </si>
  <si>
    <t>Enter Manual $ Change</t>
  </si>
  <si>
    <t>Std Budget Assumption</t>
  </si>
  <si>
    <t>% Change, if not Standard</t>
  </si>
  <si>
    <t>$ Change, if not Standard</t>
  </si>
  <si>
    <t>Bottom Range</t>
  </si>
  <si>
    <t>Top Range</t>
  </si>
  <si>
    <t>Note on Manual Changes</t>
  </si>
  <si>
    <t>Annual Budget Assumptions from the Archdiocese of Milwaukee</t>
  </si>
  <si>
    <t>Comments</t>
  </si>
  <si>
    <t>Month of FY</t>
  </si>
  <si>
    <t>Change from
Prior Year</t>
  </si>
  <si>
    <t>TOTAL EXPENSES:</t>
  </si>
  <si>
    <t>Total Other Expense</t>
  </si>
  <si>
    <t>Other Expense</t>
  </si>
  <si>
    <t>Bad Debt Expense</t>
  </si>
  <si>
    <t>Volunteer Recognition Costs</t>
  </si>
  <si>
    <t>Major Maintenance and Capital Expense</t>
  </si>
  <si>
    <t>Dues and Subscriptions</t>
  </si>
  <si>
    <t>Rental Expense</t>
  </si>
  <si>
    <t>Bingo Concessions</t>
  </si>
  <si>
    <t>Publications</t>
  </si>
  <si>
    <t>Scholarships</t>
  </si>
  <si>
    <t>Interest Expense</t>
  </si>
  <si>
    <t>Mileage Reimbursement</t>
  </si>
  <si>
    <t>Meeting Expense</t>
  </si>
  <si>
    <t>Legal and Accounting Fees</t>
  </si>
  <si>
    <t>Total Buildings &amp; Grounds</t>
  </si>
  <si>
    <t>Other Building Expenses</t>
  </si>
  <si>
    <t>Property Taxes</t>
  </si>
  <si>
    <t>Property and Liability Insurance</t>
  </si>
  <si>
    <t>Building Maintenance Supplies</t>
  </si>
  <si>
    <t>Repair &amp; Maint of Furn &amp; Equip</t>
  </si>
  <si>
    <t>Repair &amp; Maint of Buildings</t>
  </si>
  <si>
    <t>Maintenance of Grounds</t>
  </si>
  <si>
    <t>Water and Sewer</t>
  </si>
  <si>
    <t>Electric</t>
  </si>
  <si>
    <t>Heat</t>
  </si>
  <si>
    <t>Telephone</t>
  </si>
  <si>
    <t xml:space="preserve">4400/4500 Building &amp; Grounds </t>
  </si>
  <si>
    <t>Total Supplies and Purch Services</t>
  </si>
  <si>
    <t>Testing</t>
  </si>
  <si>
    <t>Professional Services</t>
  </si>
  <si>
    <t>Technology</t>
  </si>
  <si>
    <t>Food and Meals</t>
  </si>
  <si>
    <t>A-V Materials</t>
  </si>
  <si>
    <t>Direct Assistance</t>
  </si>
  <si>
    <t>Clothing and Shelter</t>
  </si>
  <si>
    <t>Postage</t>
  </si>
  <si>
    <t>Total Salaries and Benefits</t>
  </si>
  <si>
    <t>Food and Living Allowance</t>
  </si>
  <si>
    <t>Auto Allowance</t>
  </si>
  <si>
    <t>Continuing Education</t>
  </si>
  <si>
    <t>Employer's Contrib to Pension Plan</t>
  </si>
  <si>
    <t>Emplr's Portion - Hosp and Dent Ins</t>
  </si>
  <si>
    <t>Employer's Portion of FICA Tax</t>
  </si>
  <si>
    <t>Unemployment Benefit Premiums</t>
  </si>
  <si>
    <t>4000/4100 Salaries and Benefits</t>
  </si>
  <si>
    <t>EXPENSES</t>
  </si>
  <si>
    <t>TOTAL REVENUES:</t>
  </si>
  <si>
    <t>Total Fundraising Revenue</t>
  </si>
  <si>
    <t>Activity Fees</t>
  </si>
  <si>
    <t>Bingo</t>
  </si>
  <si>
    <t>3600 Fund Raising and Activity Events</t>
  </si>
  <si>
    <t>Total Other Revenue</t>
  </si>
  <si>
    <t>Investment Income</t>
  </si>
  <si>
    <t>Archdiocesan Assistance</t>
  </si>
  <si>
    <t>Government Assistance</t>
  </si>
  <si>
    <t>Bingo and Other Program Concessions</t>
  </si>
  <si>
    <t>Cafeteria</t>
  </si>
  <si>
    <t>Total Rentals</t>
  </si>
  <si>
    <t>3300 Rentals</t>
  </si>
  <si>
    <t>Total Tuition and Program Fees</t>
  </si>
  <si>
    <t>Book and Supply Fees</t>
  </si>
  <si>
    <t>Registration</t>
  </si>
  <si>
    <t>Total Contributions</t>
  </si>
  <si>
    <t>Mass Stipends and Stole Fees</t>
  </si>
  <si>
    <t>Donations</t>
  </si>
  <si>
    <t>Bequests</t>
  </si>
  <si>
    <t>Vigil Lights</t>
  </si>
  <si>
    <t>Offertory Collection</t>
  </si>
  <si>
    <t>3000 Contributions</t>
  </si>
  <si>
    <t>Line</t>
  </si>
  <si>
    <t>CITY:</t>
  </si>
  <si>
    <t>PERSON PREPARING REPORT:</t>
  </si>
  <si>
    <t>TITLE:</t>
  </si>
  <si>
    <t>PREPARER'S EMAIL:</t>
  </si>
  <si>
    <t>PREPARER'S PHONE NUMBER:</t>
  </si>
  <si>
    <t>PASTOR/PARISH DIRECTOR:</t>
  </si>
  <si>
    <t>Account Name</t>
  </si>
  <si>
    <t>NET OPERATING INCOME:</t>
  </si>
  <si>
    <t>Standard Budget Assumption Δ</t>
  </si>
  <si>
    <t>Emplr's Portion - Medical</t>
  </si>
  <si>
    <t>Emplr's Portion - Dental</t>
  </si>
  <si>
    <t>Emplr's Portion - Vision</t>
  </si>
  <si>
    <t>PIPIT</t>
  </si>
  <si>
    <t>Salaries Total</t>
  </si>
  <si>
    <t>Total Subsidy for School Support</t>
  </si>
  <si>
    <t>Special Restricted Parish Collections</t>
  </si>
  <si>
    <t>Unrealized Gains</t>
  </si>
  <si>
    <t>A99</t>
  </si>
  <si>
    <t>Salaries-Lay Employees, School</t>
  </si>
  <si>
    <t>Salaries-Lay Employees, Parish</t>
  </si>
  <si>
    <t>Month of Financial Data:</t>
  </si>
  <si>
    <t>Year of Financial Data:</t>
  </si>
  <si>
    <t>$ Per Student</t>
  </si>
  <si>
    <t>Per Employee</t>
  </si>
  <si>
    <t>Assessment, School</t>
  </si>
  <si>
    <t>Assessment, Archdiocese</t>
  </si>
  <si>
    <t>Subsidy, High School</t>
  </si>
  <si>
    <t>Subsidy, Elementary / Middle School</t>
  </si>
  <si>
    <t>Total</t>
  </si>
  <si>
    <t>Students in grades 9-12, per student, 1.0 FTE</t>
  </si>
  <si>
    <t>Students in grades K-8, per student, 1.0 FTE</t>
  </si>
  <si>
    <t>Students in grades K5, per student, 0.5 FTE</t>
  </si>
  <si>
    <t>Students in grades K4, per student, 0.6 FTE</t>
  </si>
  <si>
    <t>Students in grades K5, per student, 0.6 FTE</t>
  </si>
  <si>
    <t>Students in grades K5, per student, 0.8 FTE</t>
  </si>
  <si>
    <t>Variance Explanation / Additional Comments</t>
  </si>
  <si>
    <t>Jan</t>
  </si>
  <si>
    <t>Feb</t>
  </si>
  <si>
    <t>Mar</t>
  </si>
  <si>
    <t>Apr</t>
  </si>
  <si>
    <t>May</t>
  </si>
  <si>
    <t>Jun</t>
  </si>
  <si>
    <t>Jul</t>
  </si>
  <si>
    <t>Aug</t>
  </si>
  <si>
    <t>Sep</t>
  </si>
  <si>
    <t>Oct</t>
  </si>
  <si>
    <t>Nov</t>
  </si>
  <si>
    <t>Dec</t>
  </si>
  <si>
    <t>Check</t>
  </si>
  <si>
    <t>Select Allocation Option</t>
  </si>
  <si>
    <t>Even over 12 Months</t>
  </si>
  <si>
    <t>Quarterly</t>
  </si>
  <si>
    <t>Monthly Allocation
(Select from Drop Down Box)</t>
  </si>
  <si>
    <t>Schools:</t>
  </si>
  <si>
    <t>General estimate for inflation:</t>
  </si>
  <si>
    <t>Scenario 1</t>
  </si>
  <si>
    <t>Scenario 2</t>
  </si>
  <si>
    <t>Monthly Allocation</t>
  </si>
  <si>
    <r>
      <t xml:space="preserve">Optional: </t>
    </r>
    <r>
      <rPr>
        <b/>
        <sz val="10"/>
        <color theme="0"/>
        <rFont val="Verdana"/>
        <family val="2"/>
      </rPr>
      <t>Parish &amp; School Financial Consulting will not review this section.  It is built solely for the convenience of parishes and schools who would like to have a monthly view of their budget.</t>
    </r>
  </si>
  <si>
    <t>Date of headcount &amp; FTE values</t>
  </si>
  <si>
    <t># of Priests (headcount)</t>
  </si>
  <si>
    <t># of Parish Employees (headcount)</t>
  </si>
  <si>
    <t># of School Employees (headcount)</t>
  </si>
  <si>
    <t># School Employee FTEs</t>
  </si>
  <si>
    <t>Total # of Employees (headcount)</t>
  </si>
  <si>
    <t>Total # Employee FTEs</t>
  </si>
  <si>
    <t># Priest FTEs allocated to Parish</t>
  </si>
  <si>
    <t># Priest FTEs allocated to School</t>
  </si>
  <si>
    <t># Parish Employee FTEs allocated to School</t>
  </si>
  <si>
    <t># Parish Employee FTEs allocated to Parish</t>
  </si>
  <si>
    <t>Total # of FTEs allocated to School</t>
  </si>
  <si>
    <t>Total # of FTEs allocated to Parish</t>
  </si>
  <si>
    <t>Calculation</t>
  </si>
  <si>
    <t>Parish &amp; School Employees:</t>
  </si>
  <si>
    <t>Total # Priest FTEs</t>
  </si>
  <si>
    <t>Total # Parish Employee FTEs</t>
  </si>
  <si>
    <t>Total # of Parish &amp; Priest Employees (headcount)</t>
  </si>
  <si>
    <t>Total # of School Employees (headcount)</t>
  </si>
  <si>
    <t>Restricted Fund Distribution</t>
  </si>
  <si>
    <t>St Adelina</t>
  </si>
  <si>
    <t>Tuition - Private Pay</t>
  </si>
  <si>
    <t>Tuition - PSCP</t>
  </si>
  <si>
    <t>Tuition - SNSP</t>
  </si>
  <si>
    <t>Salaries-Priests</t>
  </si>
  <si>
    <t>Year</t>
  </si>
  <si>
    <t>Previous Fiscal Year End</t>
  </si>
  <si>
    <t>PARISH BUDGET WORKSHEET FOR THE FISCAL YEAR:</t>
  </si>
  <si>
    <t>Budget Year</t>
  </si>
  <si>
    <t>Scenario 3</t>
  </si>
  <si>
    <t>Faith in Our Future Restricted Collections</t>
  </si>
  <si>
    <t>Love One Another Restricted Collections</t>
  </si>
  <si>
    <t>Faith in Our Future Investment Income</t>
  </si>
  <si>
    <t>Love One Another Investment Income</t>
  </si>
  <si>
    <t>92-3000</t>
  </si>
  <si>
    <t>Cemetery Receipts</t>
  </si>
  <si>
    <t>92-4000</t>
  </si>
  <si>
    <t>Cemetery Expenditures</t>
  </si>
  <si>
    <t>Special Collections for Others Income</t>
  </si>
  <si>
    <t>OTHER RECEIPTS</t>
  </si>
  <si>
    <t>TOTAL OTHER RECEIPTS</t>
  </si>
  <si>
    <t>OTHER DISBURSEMENTS</t>
  </si>
  <si>
    <t>NET INCOME</t>
  </si>
  <si>
    <t>OTHER NON-CASH TRANSACTIONS</t>
  </si>
  <si>
    <t>Unrealized Losses</t>
  </si>
  <si>
    <t>Depreciation Expense</t>
  </si>
  <si>
    <t>TOTAL OTHER DISBURSEMENTS</t>
  </si>
  <si>
    <t>Special Collections for Others Expense</t>
  </si>
  <si>
    <t>I50</t>
  </si>
  <si>
    <t>Catholic Central High School</t>
  </si>
  <si>
    <t>G52</t>
  </si>
  <si>
    <t>Pius XI High School</t>
  </si>
  <si>
    <t>S00</t>
  </si>
  <si>
    <t>Seton Catholic Schools</t>
  </si>
  <si>
    <t>I55</t>
  </si>
  <si>
    <t>Siena Catholic Schools</t>
  </si>
  <si>
    <t>F58</t>
  </si>
  <si>
    <t>St Anthony Parish School</t>
  </si>
  <si>
    <t>C52</t>
  </si>
  <si>
    <t>St Joseph Catholic Academy</t>
  </si>
  <si>
    <t>F54</t>
  </si>
  <si>
    <t>St Thomas More High School</t>
  </si>
  <si>
    <t>DEANERY:</t>
  </si>
  <si>
    <t>COUNTY:</t>
  </si>
  <si>
    <t xml:space="preserve">YEAR OF FINANCIAL DATA: </t>
  </si>
  <si>
    <t>MONTH OF FINANCIAL DATA:</t>
  </si>
  <si>
    <t>YTD FY MONTH#:</t>
  </si>
  <si>
    <t>YTD MONTH TEXT:</t>
  </si>
  <si>
    <t>Parish Code:</t>
  </si>
  <si>
    <t>Parish Name:</t>
  </si>
  <si>
    <t>Pastor/Parish Administrator/Parish Director:</t>
  </si>
  <si>
    <t>Net Operating Income</t>
  </si>
  <si>
    <t>Net Income</t>
  </si>
  <si>
    <t>Date of meeting with Pastoral Council:</t>
  </si>
  <si>
    <t>Date of communication to parishioners:</t>
  </si>
  <si>
    <t>Signatures:</t>
  </si>
  <si>
    <t xml:space="preserve">Signature Pastor/Parish Administrator/Parish Director </t>
  </si>
  <si>
    <t>Date</t>
  </si>
  <si>
    <t>Signature Finance Council Chair</t>
  </si>
  <si>
    <t xml:space="preserve">Print Name, Pastor/Parish Administrator/Parish Director </t>
  </si>
  <si>
    <t>Print Name, Finance Council Chair</t>
  </si>
  <si>
    <t>Signature Trustee - Secretary</t>
  </si>
  <si>
    <t>Signature Trustee - Treasurer</t>
  </si>
  <si>
    <t>Print Name, Trustee - Secretary</t>
  </si>
  <si>
    <t>Print Name, Trustee - Treasurer</t>
  </si>
  <si>
    <t>Parish / School</t>
  </si>
  <si>
    <t>PARISH</t>
  </si>
  <si>
    <t>SCHOOL</t>
  </si>
  <si>
    <t>Parish Net Operating Income</t>
  </si>
  <si>
    <t>FY 2025-26</t>
  </si>
  <si>
    <t>DEFICIT BUDGET QUESTIONS</t>
  </si>
  <si>
    <t>School Budget Summary</t>
  </si>
  <si>
    <t>Total Revenue</t>
  </si>
  <si>
    <t>Total Expense</t>
  </si>
  <si>
    <t>Net (inc. non-cash)</t>
  </si>
  <si>
    <t>Total Other Inc. + Disb.</t>
  </si>
  <si>
    <t>Parish Capital Expenditures</t>
  </si>
  <si>
    <t>School Net Operating Income</t>
  </si>
  <si>
    <t>School Capital Expenditures</t>
  </si>
  <si>
    <t>FY 2024-25</t>
  </si>
  <si>
    <t>Total Capital Expenditures</t>
  </si>
  <si>
    <t>NET (INCLUDING NON-CASH TRANSACTIONS)</t>
  </si>
  <si>
    <t>BUDGET SUMMARY WORKSHEET FOR THE FISCAL YEAR:</t>
  </si>
  <si>
    <t>Restricted Fund Expense</t>
  </si>
  <si>
    <t>Tuition - Miscellaneous</t>
  </si>
  <si>
    <t>Weekly Envelopes</t>
  </si>
  <si>
    <t>Other Contributions</t>
  </si>
  <si>
    <t>Sale of Personal Property</t>
  </si>
  <si>
    <t>Sale of Land</t>
  </si>
  <si>
    <t>Sale of Buildings</t>
  </si>
  <si>
    <t>Net Unrealized Gains/ Losses</t>
  </si>
  <si>
    <t>REVENUES</t>
  </si>
  <si>
    <t>$ Amt for Zero Based Budget</t>
  </si>
  <si>
    <t>Enter $ Amt - Zero Based</t>
  </si>
  <si>
    <t>Acct #</t>
  </si>
  <si>
    <t>If scenarios for allocating the budget across months are desired, please fill out the row(s) below for up to three (3) unique scenarios.  
This may be helpful for envelopes and offertory revenue, which tend to increase for months with Christmas and Easter, or for fundraisers that occur during specific months of the year.</t>
  </si>
  <si>
    <t>Scenario 4</t>
  </si>
  <si>
    <t>Scenario 5</t>
  </si>
  <si>
    <t>Scenario 6</t>
  </si>
  <si>
    <t>Scenario 7</t>
  </si>
  <si>
    <t>Scenario 8</t>
  </si>
  <si>
    <t>Scenario 9</t>
  </si>
  <si>
    <t>Scenario 10</t>
  </si>
  <si>
    <t>Scenario 11</t>
  </si>
  <si>
    <t>Rentals - Hall</t>
  </si>
  <si>
    <t>Rentals - Other</t>
  </si>
  <si>
    <t>Rentals - Rectory</t>
  </si>
  <si>
    <t>Rentals - School</t>
  </si>
  <si>
    <t>Other Revenues</t>
  </si>
  <si>
    <t>3400 Other Revenues</t>
  </si>
  <si>
    <t>3500 Sale of Assets</t>
  </si>
  <si>
    <t>Sale of Assets - Other</t>
  </si>
  <si>
    <t>Total Sale of Assets</t>
  </si>
  <si>
    <t>4000/4100</t>
  </si>
  <si>
    <t>4400/4500</t>
  </si>
  <si>
    <t>4600/4700 Other Expenses</t>
  </si>
  <si>
    <t>4600/4700</t>
  </si>
  <si>
    <t>Bingo Income</t>
  </si>
  <si>
    <t>Bingo Expense</t>
  </si>
  <si>
    <t>Festival Income</t>
  </si>
  <si>
    <t>Festival Expense</t>
  </si>
  <si>
    <t>Festival</t>
  </si>
  <si>
    <t>Gala Income</t>
  </si>
  <si>
    <t>Gala Expense</t>
  </si>
  <si>
    <t>Gala Fund Raising</t>
  </si>
  <si>
    <t>Fish Fry Income</t>
  </si>
  <si>
    <t>Fish Fry Expense</t>
  </si>
  <si>
    <t>Fish Fry's</t>
  </si>
  <si>
    <t>Other Fund Raiser Income</t>
  </si>
  <si>
    <t>Other Fund Raisers</t>
  </si>
  <si>
    <t>Other Supply Expense</t>
  </si>
  <si>
    <t>3100 Tuition and Program Fees</t>
  </si>
  <si>
    <t>Books &amp; Consumables</t>
  </si>
  <si>
    <t>Supplies &amp; Program Expenses</t>
  </si>
  <si>
    <t>Bank &amp; Online Giving Fees</t>
  </si>
  <si>
    <t>School Enrollment Budget Assumptions</t>
  </si>
  <si>
    <t>F
Average FTE</t>
  </si>
  <si>
    <t>E
FTE Factor</t>
  </si>
  <si>
    <t>B
Preliminary Enrollment</t>
  </si>
  <si>
    <t>C
3rd Friday Sept Count</t>
  </si>
  <si>
    <t>D
2nd Friday Jan Count</t>
  </si>
  <si>
    <t>A
Count Category</t>
  </si>
  <si>
    <t>4-Year-Old K/437 Hours</t>
  </si>
  <si>
    <t>4-Year-Old K/437 Hours + 87.5 Hrs. Outreach</t>
  </si>
  <si>
    <t xml:space="preserve">5-Year-Old K/.5 Day </t>
  </si>
  <si>
    <t xml:space="preserve">5-Year-Old K/3 Day </t>
  </si>
  <si>
    <t xml:space="preserve">5-Year-Old K/4 Day </t>
  </si>
  <si>
    <t xml:space="preserve">5-Year-Old K/5 Day </t>
  </si>
  <si>
    <t>Total K4-8 ALL PUPILS</t>
  </si>
  <si>
    <t>Grades 9-12</t>
  </si>
  <si>
    <r>
      <t>C
3rd Friday</t>
    </r>
    <r>
      <rPr>
        <b/>
        <sz val="8"/>
        <color indexed="10"/>
        <rFont val="Arial"/>
        <family val="2"/>
      </rPr>
      <t xml:space="preserve"> </t>
    </r>
    <r>
      <rPr>
        <b/>
        <sz val="8"/>
        <rFont val="Arial"/>
        <family val="2"/>
      </rPr>
      <t>Sept Count</t>
    </r>
  </si>
  <si>
    <t xml:space="preserve">F
Average FTE </t>
  </si>
  <si>
    <t>TOTAL K4-8 CHOICE PUPILS</t>
  </si>
  <si>
    <t>TOTAL CHOICE PUPILS</t>
  </si>
  <si>
    <t>CHOICE PUPILS BY PROGRAM</t>
  </si>
  <si>
    <t>B
MPCP Count</t>
  </si>
  <si>
    <t>C
WPCP Count</t>
  </si>
  <si>
    <t>D
RPCP Count</t>
  </si>
  <si>
    <t>E
High Count</t>
  </si>
  <si>
    <t>F
Difference</t>
  </si>
  <si>
    <t>4-Year-Old K</t>
  </si>
  <si>
    <t>5-Year-Old K</t>
  </si>
  <si>
    <t>A
Line Description</t>
  </si>
  <si>
    <t>B
Grades K-8</t>
  </si>
  <si>
    <t>C
Grades 9-12</t>
  </si>
  <si>
    <t>D
Payment Amount</t>
  </si>
  <si>
    <t>Total Pupils</t>
  </si>
  <si>
    <t>CHOICE PUPILS ANTICIPATED ENROLLMENTS</t>
  </si>
  <si>
    <t>CHOICE SUMMER SCHOOL PUPILS</t>
  </si>
  <si>
    <t>SNSP FULL SCHOLARSHIP ANTICIPATED ENROLLMENTS</t>
  </si>
  <si>
    <t>TOTAL K4-8 FULL SCHOLARSHIP PUPILS</t>
  </si>
  <si>
    <t>TOTAL FULL SCHOLARSHIP PUPILS</t>
  </si>
  <si>
    <t>SNSP PARTIAL SCHOLARSHIP ANTICIPATED ENROLLMENTS</t>
  </si>
  <si>
    <t>TOTAL K4-8 PARTIAL SCHOLARSHIP PUPILS</t>
  </si>
  <si>
    <t>TOTAL PARTIAL SCHOLARSHIP PUPILS</t>
  </si>
  <si>
    <t>TOTAL SNSP PUPILS</t>
  </si>
  <si>
    <t>B
Full Scholarship Pupils: 
Grades K-12</t>
  </si>
  <si>
    <t>C
Partial Scholarship Pupils: 
Grades K-8</t>
  </si>
  <si>
    <t>D
Partial Scholarship Pupils: 
Grades 9-12</t>
  </si>
  <si>
    <t>E
Payment Amount</t>
  </si>
  <si>
    <t>Other Salary &amp; Benefit Expense</t>
  </si>
  <si>
    <t>4200/4300 Supplies and Purch Services</t>
  </si>
  <si>
    <t>4200/4300</t>
  </si>
  <si>
    <t>Assessments</t>
  </si>
  <si>
    <t>SNSP  SUMMER SCHOOL PUPILS</t>
  </si>
  <si>
    <t>SCHEDULE 7-1: NET ASSETS</t>
  </si>
  <si>
    <t>ASSETS</t>
  </si>
  <si>
    <t>A</t>
  </si>
  <si>
    <t>B</t>
  </si>
  <si>
    <t>C</t>
  </si>
  <si>
    <t>D</t>
  </si>
  <si>
    <t>E</t>
  </si>
  <si>
    <t>Item</t>
  </si>
  <si>
    <t>Uncollectable Accounts</t>
  </si>
  <si>
    <r>
      <t xml:space="preserve">Category Changes </t>
    </r>
    <r>
      <rPr>
        <b/>
        <sz val="8"/>
        <color indexed="30"/>
        <rFont val="Arial"/>
        <family val="2"/>
      </rPr>
      <t>(A)</t>
    </r>
  </si>
  <si>
    <t>Cash</t>
  </si>
  <si>
    <r>
      <t xml:space="preserve">Short-Term Investments </t>
    </r>
    <r>
      <rPr>
        <b/>
        <sz val="8"/>
        <color indexed="30"/>
        <rFont val="Arial"/>
        <family val="2"/>
      </rPr>
      <t>(A)</t>
    </r>
  </si>
  <si>
    <t>Current Receivables</t>
  </si>
  <si>
    <t>Prepaid Expenses</t>
  </si>
  <si>
    <t>Total Current Assets</t>
  </si>
  <si>
    <t>Fixed Assets</t>
  </si>
  <si>
    <t>Accumulated Depreciation</t>
  </si>
  <si>
    <t>Operating/Finance Lease Right of Use Assets</t>
  </si>
  <si>
    <t>Long Term Receivables</t>
  </si>
  <si>
    <r>
      <t xml:space="preserve">Long Term Investments </t>
    </r>
    <r>
      <rPr>
        <b/>
        <sz val="8"/>
        <color indexed="30"/>
        <rFont val="Arial"/>
        <family val="2"/>
      </rPr>
      <t>(A)</t>
    </r>
  </si>
  <si>
    <r>
      <t xml:space="preserve">Other Assets </t>
    </r>
    <r>
      <rPr>
        <b/>
        <sz val="8"/>
        <color indexed="30"/>
        <rFont val="Arial"/>
        <family val="2"/>
      </rPr>
      <t>(A)</t>
    </r>
  </si>
  <si>
    <t>TOTAL ASSETS</t>
  </si>
  <si>
    <t>LIABILITIES</t>
  </si>
  <si>
    <r>
      <t xml:space="preserve">Forgiven Liabilities </t>
    </r>
    <r>
      <rPr>
        <b/>
        <sz val="8"/>
        <color indexed="30"/>
        <rFont val="Arial"/>
        <family val="2"/>
      </rPr>
      <t>(A)</t>
    </r>
  </si>
  <si>
    <t>Payroll and Related Benefits</t>
  </si>
  <si>
    <t>Tax Withholdings and FICA-Medicare</t>
  </si>
  <si>
    <t>Vendor and Other Accounts Payable</t>
  </si>
  <si>
    <t>Deferred Revenue</t>
  </si>
  <si>
    <t>Accrued Interest Expense</t>
  </si>
  <si>
    <t>Current Portion of Lease Liability</t>
  </si>
  <si>
    <t>Current Portion of Debt</t>
  </si>
  <si>
    <t>Total Current Liabilities</t>
  </si>
  <si>
    <t>Long Term Portion of Lease Liability</t>
  </si>
  <si>
    <t>Long Term Portion of Debt</t>
  </si>
  <si>
    <r>
      <t>Other Liabilities</t>
    </r>
    <r>
      <rPr>
        <sz val="8"/>
        <color indexed="30"/>
        <rFont val="Arial"/>
        <family val="2"/>
      </rPr>
      <t xml:space="preserve"> </t>
    </r>
    <r>
      <rPr>
        <b/>
        <sz val="8"/>
        <color indexed="30"/>
        <rFont val="Arial"/>
        <family val="2"/>
      </rPr>
      <t>(A)</t>
    </r>
  </si>
  <si>
    <t>TOTAL LIABILITIES</t>
  </si>
  <si>
    <t>NET ASSETS</t>
  </si>
  <si>
    <r>
      <rPr>
        <b/>
        <sz val="8"/>
        <color indexed="30"/>
        <rFont val="Arial"/>
        <family val="2"/>
      </rPr>
      <t>(A)</t>
    </r>
    <r>
      <rPr>
        <b/>
        <sz val="8"/>
        <rFont val="Arial"/>
        <family val="2"/>
      </rPr>
      <t xml:space="preserve"> </t>
    </r>
    <r>
      <rPr>
        <sz val="8"/>
        <rFont val="Arial"/>
        <family val="2"/>
      </rPr>
      <t>Include a description of what is included in Schedule 7-2.</t>
    </r>
  </si>
  <si>
    <t>NET CURRENT OBLIGATIONS</t>
  </si>
  <si>
    <t>Net Current Obligation</t>
  </si>
  <si>
    <t>SNSP INDICATORS</t>
  </si>
  <si>
    <r>
      <t xml:space="preserve">Net Assets without SNSP Revenue </t>
    </r>
    <r>
      <rPr>
        <i/>
        <sz val="8"/>
        <rFont val="Arial"/>
        <family val="2"/>
      </rPr>
      <t>The amount must be positive to meet the SNSP financial requirement</t>
    </r>
  </si>
  <si>
    <r>
      <t xml:space="preserve">Net Current Obligation without SNSP Revenue </t>
    </r>
    <r>
      <rPr>
        <i/>
        <sz val="8"/>
        <rFont val="Arial"/>
        <family val="2"/>
      </rPr>
      <t>The amount must be positive to meet the SNSP financial requirement</t>
    </r>
  </si>
  <si>
    <t>This tab is part of the required budget for schools participating in Wisconsin School Choice.</t>
  </si>
  <si>
    <r>
      <t xml:space="preserve">Insert the expected June 30, 2025 cash, investments, other assets, and other liabilities balances for the legal entity of the school. Investments should be classified as short-term if they may be liquidated easily and if they will expire within one year. Investments that are restricted, such as endowment funds, should generally be included as long-term. Receivables and liabilities should be classified as current if they will be received or paid, respectively, within one year. Receivables from the previous schedules will automatically be included in the long-term category. If a portion is current, insert the current portion in Line 3 and the long-term portion in Line 9 will decrease accordingly. The debt balance owed will automatically be included in the short-term category. If a portion is long-term, insert the long-term portion in Line 22 and the short-term portion in Line 19 will decrease accordingly. </t>
    </r>
    <r>
      <rPr>
        <b/>
        <i/>
        <u/>
        <sz val="8"/>
        <rFont val="Arial"/>
        <family val="2"/>
      </rPr>
      <t>Uncollectable Accounts:</t>
    </r>
    <r>
      <rPr>
        <sz val="8"/>
        <rFont val="Arial"/>
        <family val="2"/>
      </rPr>
      <t xml:space="preserve"> If there is bad debt expense in Schedule 3-2 Line 13, include it in the applicable line in Column C. The total in Line 12, Column C must match the total bad debt expense. </t>
    </r>
    <r>
      <rPr>
        <b/>
        <i/>
        <u/>
        <sz val="8"/>
        <rFont val="Arial"/>
        <family val="2"/>
      </rPr>
      <t>Category Changes:</t>
    </r>
    <r>
      <rPr>
        <sz val="8"/>
        <rFont val="Arial"/>
        <family val="2"/>
      </rPr>
      <t xml:space="preserve"> If there are any category changes, complete Column D. Detail the source and amount of all items in this column on Schedule 7-2. This column should be used if activity included in one line should be included in another balance. For example, if a receivable amount relates to an other asset, this would be reclassified from the applicable receivable to other assets. The net impact of the changes must be $0. </t>
    </r>
    <r>
      <rPr>
        <b/>
        <i/>
        <u/>
        <sz val="8"/>
        <rFont val="Arial"/>
        <family val="2"/>
      </rPr>
      <t>Forgiven Liabilities:</t>
    </r>
    <r>
      <rPr>
        <sz val="8"/>
        <rFont val="Arial"/>
        <family val="2"/>
      </rPr>
      <t xml:space="preserve"> If the entity has any forgiven liabilities, complete Column C. For all forgiven liabilities, the letter or agreement forgiving the amount must be included with the budget. If amounts are forgiven, eligible costs will be reduced by the amount forgiven if the school was participating in the program when the costs were originally incurred.</t>
    </r>
  </si>
  <si>
    <t>RESERVE BALANCE CALCULATION</t>
  </si>
  <si>
    <t>B
Choice</t>
  </si>
  <si>
    <t>C
SNSP</t>
  </si>
  <si>
    <t>Prior Year Reserve Balance</t>
  </si>
  <si>
    <t>Current Year Program Revenue Received</t>
  </si>
  <si>
    <t>Summer School Program Revenue Received</t>
  </si>
  <si>
    <t>Total Program Revenue Available</t>
  </si>
  <si>
    <t>Eligible Education Expenses</t>
  </si>
  <si>
    <t>Less: Government Assistance Received for Eligible Education Expenses</t>
  </si>
  <si>
    <t>Less: Fundraising Revenue up to Non-Administrative Fundraising Expenses in Line 5</t>
  </si>
  <si>
    <t>Less: Insurance Proceeds Received for Eligible Education Expenses</t>
  </si>
  <si>
    <t>Less: Primarily SNSP Expenses</t>
  </si>
  <si>
    <t>Net Eligible Education Expenses for All Pupils</t>
  </si>
  <si>
    <t>Percentage of Pupils in Program</t>
  </si>
  <si>
    <t>Net Eligible Education Expenses for Program Participants</t>
  </si>
  <si>
    <t>Plus: Primarily SNSP Expenses</t>
  </si>
  <si>
    <t>Less: Government Assistance Received for Primarily SNSP Expenses</t>
  </si>
  <si>
    <t>Less: Fundraising Revenue up to Non-Administrative Fundraising Expenses in Line 13</t>
  </si>
  <si>
    <t>Less: Insurance Proceeds Received for Primarily SNSP Expenses</t>
  </si>
  <si>
    <t>Total Net Eligible Education Expenses for Program Participants</t>
  </si>
  <si>
    <t>REQUIRED CASH &amp; INVESTMENT BALANCE</t>
  </si>
  <si>
    <t>Remaining Depreciation on Fixed Assets</t>
  </si>
  <si>
    <t>TOTAL REQUIRED CASH AND INVESTMENT BALANCE</t>
  </si>
  <si>
    <t>Cash &amp; Investment Balance</t>
  </si>
  <si>
    <t>SCHEDULE 10: RESERVE BALANCES</t>
  </si>
  <si>
    <t>This tab is part of the required budget for schools participating in Wisconsin School Choice.
This is for budgeting SNSP pupils only.</t>
  </si>
  <si>
    <t>All schools fill out</t>
  </si>
  <si>
    <t>WI Choice Schools Only</t>
  </si>
  <si>
    <r>
      <t xml:space="preserve">Rows 10:24 should be filled out for </t>
    </r>
    <r>
      <rPr>
        <b/>
        <sz val="12"/>
        <color theme="1"/>
        <rFont val="Aptos Narrow"/>
        <family val="2"/>
        <scheme val="minor"/>
      </rPr>
      <t>ALL</t>
    </r>
    <r>
      <rPr>
        <sz val="12"/>
        <color theme="1"/>
        <rFont val="Aptos Narrow"/>
        <family val="2"/>
        <scheme val="minor"/>
      </rPr>
      <t xml:space="preserve"> schools.  
Data from row 26 and below is for schools participating in WI School Choice </t>
    </r>
    <r>
      <rPr>
        <b/>
        <sz val="12"/>
        <color theme="1"/>
        <rFont val="Aptos Narrow"/>
        <family val="2"/>
        <scheme val="minor"/>
      </rPr>
      <t>only</t>
    </r>
    <r>
      <rPr>
        <sz val="12"/>
        <color theme="1"/>
        <rFont val="Aptos Narrow"/>
        <family val="2"/>
        <scheme val="minor"/>
      </rPr>
      <t>.</t>
    </r>
  </si>
  <si>
    <t xml:space="preserve">Schools not participating in WI School Choice may enter their budgeted enrollment in "B Preliminary Enrollment" in rows 15:24.  </t>
  </si>
  <si>
    <t>Wisconsin School Choice</t>
  </si>
  <si>
    <t>Budget Information</t>
  </si>
  <si>
    <t>o    Schedule of anticipated beginning and ending net assets (This schedule should include prior year and forecasted year Statement of Financial Position or a similar statement such as Schedule 7-1 of the Choice/SNSP Budget &amp; Cash Flow Report at https://dpi.wi.gov/parental-education-options/choice-programs/school-reports.)</t>
  </si>
  <si>
    <t>o    Anticipated beginning and ending Choice program reserve balance (An example of how to calculate the reserve balance would be to use Schedule 10 of the Choice/SNSP Budget &amp; Cash Flow Report at https://dpi.wi.gov/parental-education-options/choice-programs/school-reports.)</t>
  </si>
  <si>
    <t>The following instructions are taken from the "Private School Choice Programs Audit Guide" for the Fiscal and Internal Control Practices Report, due on December 15, 2024.
Schools are responsible for tracking changes issued from DPI for future years.</t>
  </si>
  <si>
    <r>
      <t>o</t>
    </r>
    <r>
      <rPr>
        <sz val="12"/>
        <color theme="1"/>
        <rFont val="Times New Roman"/>
        <family val="1"/>
      </rPr>
      <t>    Total September and January full time equivalent (FTE) Enrollment</t>
    </r>
  </si>
  <si>
    <r>
      <t>o</t>
    </r>
    <r>
      <rPr>
        <sz val="12"/>
        <color theme="1"/>
        <rFont val="Times New Roman"/>
        <family val="1"/>
      </rPr>
      <t>    Choice September and January FTE Enrollment</t>
    </r>
  </si>
  <si>
    <r>
      <t>o</t>
    </r>
    <r>
      <rPr>
        <sz val="12"/>
        <color theme="1"/>
        <rFont val="Times New Roman"/>
        <family val="1"/>
      </rPr>
      <t>    Estimated total revenues and costs</t>
    </r>
  </si>
  <si>
    <r>
      <t>o</t>
    </r>
    <r>
      <rPr>
        <sz val="12"/>
        <color theme="1"/>
        <rFont val="Times New Roman"/>
        <family val="1"/>
      </rPr>
      <t>    Estimated eligible education expenses for the Choice program</t>
    </r>
  </si>
  <si>
    <r>
      <t>o</t>
    </r>
    <r>
      <rPr>
        <sz val="12"/>
        <color theme="1"/>
        <rFont val="Times New Roman"/>
        <family val="1"/>
      </rPr>
      <t>    Estimated offsetting revenues for the Choice program</t>
    </r>
  </si>
  <si>
    <r>
      <t>o</t>
    </r>
    <r>
      <rPr>
        <sz val="12"/>
        <color theme="1"/>
        <rFont val="Times New Roman"/>
        <family val="1"/>
      </rPr>
      <t>    Identification of the contingent funding sources the school will use should actual enrollments be less than expected.</t>
    </r>
  </si>
  <si>
    <r>
      <t xml:space="preserve">1.       </t>
    </r>
    <r>
      <rPr>
        <b/>
        <u/>
        <sz val="12"/>
        <color theme="1"/>
        <rFont val="Times New Roman"/>
        <family val="1"/>
      </rPr>
      <t>Budget Requirements [PI 35.13 (2) &amp; PI 48.13 (2)]</t>
    </r>
  </si>
  <si>
    <r>
      <t>By June 30</t>
    </r>
    <r>
      <rPr>
        <vertAlign val="superscript"/>
        <sz val="12"/>
        <color theme="1"/>
        <rFont val="Times New Roman"/>
        <family val="1"/>
      </rPr>
      <t>th</t>
    </r>
    <r>
      <rPr>
        <sz val="12"/>
        <color theme="1"/>
        <rFont val="Times New Roman"/>
        <family val="1"/>
      </rPr>
      <t>, a school that participated in the PSCP in the immediately preceding school year (continuing school) and schools that are in their first year of participating in the PSCP (new school) that completed the surety bond option must prepare a budget for the following school year containing all of the following:</t>
    </r>
  </si>
  <si>
    <r>
      <t>All schools participating in the PSCP must revise their budget by November 1</t>
    </r>
    <r>
      <rPr>
        <vertAlign val="superscript"/>
        <sz val="12"/>
        <color theme="1"/>
        <rFont val="Times New Roman"/>
        <family val="1"/>
      </rPr>
      <t>st</t>
    </r>
    <r>
      <rPr>
        <sz val="12"/>
        <color theme="1"/>
        <rFont val="Times New Roman"/>
        <family val="1"/>
      </rPr>
      <t xml:space="preserve"> to reflect revenues resulting from the school’s actual third Friday in September enrollment along with related required budget changes if the actual third Friday in September enrollment of either the “all pupil” enrollment or the Choice pupil enrollment varies by the lesser of 20% or 20 pupils from the school’s budgeted enrollment.</t>
    </r>
  </si>
  <si>
    <t>https://dpi.wi.gov/parental-education-options/choice-programs/financial-reports/fiscal-practices</t>
  </si>
  <si>
    <t xml:space="preserve">Schools participating in Wisconsin School Choice should review budget requirements from the Department of Public Instruction's (DPI's).
These are posted on the website: </t>
  </si>
  <si>
    <r>
      <t>To help schools participating in School Choice, tabs have been inserted into this budget template file.  Please see the</t>
    </r>
    <r>
      <rPr>
        <b/>
        <sz val="11"/>
        <color theme="9" tint="-0.249977111117893"/>
        <rFont val="Aptos Narrow"/>
        <family val="2"/>
        <scheme val="minor"/>
      </rPr>
      <t xml:space="preserve"> dark green</t>
    </r>
    <r>
      <rPr>
        <sz val="11"/>
        <color theme="1"/>
        <rFont val="Aptos Narrow"/>
        <family val="2"/>
        <scheme val="minor"/>
      </rPr>
      <t xml:space="preserve"> tabs.  Refer to DPI's website for detailed instructions.</t>
    </r>
  </si>
  <si>
    <t>Private School Choice Programs: School Submitted Reports and Forms | Wisconsin Department of Public Instruction</t>
  </si>
  <si>
    <t>PSCP_Eligible_Expenses_Bulletin_9-22.pdf</t>
  </si>
  <si>
    <t>See link above for DPI information on eligible expenses.</t>
  </si>
  <si>
    <t>A format for the eligible education expenses is not specified.</t>
  </si>
  <si>
    <t>Schools should review their expense budgets and identify which expenses qualify as eligible education expenses and document them here.</t>
  </si>
  <si>
    <t>Eligible Education Expenses Requirements</t>
  </si>
  <si>
    <t>Overview</t>
  </si>
  <si>
    <t>Eligible education expenses are used to calculate the school’s PSCP reserve balance. The reserve balance is the difference between the PSCP revenue received and the amount spent on PSCP eligible education expenses. For additional information on the calculation of the reserve balance, see the Financial Audit and PSCP/SNSP Reserve Balance Bulletin.</t>
  </si>
  <si>
    <t>Eligible education expenses are determined based on the school’s written eligible education expenses policy. Eligible education expenses include all expenses associated with a school’s educational programming for all pupils enrolled in grades K4 to 12 that are reasonable for the school to achieve its educational purpose. These expenses are eligible education expenses whether or not they are specifically for the choice pupils at the school.</t>
  </si>
  <si>
    <t>Additional eligible education expense requirements</t>
  </si>
  <si>
    <t>1. The expenses must have been incurred and have already been paid or will be paid in a future school year.</t>
  </si>
  <si>
    <t>2. The expenses must be supported by evidence of the good or service purchased and the amount expended.</t>
  </si>
  <si>
    <t>3. Eligible education expenses may only be included one time.</t>
  </si>
  <si>
    <t>4. Eligible education expenses may only include those expenses that may be included in the Statement of Activities based on generally accepted accounting principles (GAAP) for that school year except for the following:</t>
  </si>
  <si>
    <t>o The amount that the school paid for land is included as an eligible education expense in the first year the land is used for educational programming.</t>
  </si>
  <si>
    <t>o Modified Financial Audit Only: Post retirement benefits may be included based on the actual cost of the benefits in that year.</t>
  </si>
  <si>
    <t>5. Fixed assets must meet the requirements in the Financial Audit and PSCP/SNSP Reserve Balance Bulletin. The determination of which assets are capitalized must be based on the school’s capitalization policy that states what assets are fixed assets and how they will be depreciated. If the school is participating in the Choice program and the Special Needs Scholarship Program (SNSP), the same capitalization policy must be used. Appendix 1 includes an optional template for creating a capitalization policy. If the school owns land and chooses to include it in the financial audit, land is a required fixed asset category.</t>
  </si>
  <si>
    <t>1. Expenses that the independent auditor determines were not associated with the school's educational purpose or programming, as determined by the school’s written eligible education expenses policy.</t>
  </si>
  <si>
    <t>2. Services, fixed assets, or goods that are donated to the school.</t>
  </si>
  <si>
    <t>3. Scholarship awards and financial support for pupils to attend the school, including payments to parents or others on behalf of pupils.</t>
  </si>
  <si>
    <t>4. If the school contracts with a public school district to provide educational programming, such as K4 programming, the expenses for this program and any related services should not be included as an eligible education expense. These pupils are not included in the all pupil count. The revenue from the school district is also not included as offsetting revenue on the financial audit supplemental schedule.</t>
  </si>
  <si>
    <t>5. Daycare/preschool expenses, except expenses for before or after school care for K4 through 12th grade pupils that are enrolled in educational programming at the school. If the school has a program for four-year-old or five-year-old children and the grades are not available for SNSP or Choice program pupils, it may determine if the program is daycare/preschool or educational programming.</t>
  </si>
  <si>
    <t>• If it is daycare/preschool, the students are excluded from the all pupil count and the costs are excluded from eligible education expenses.</t>
  </si>
  <si>
    <t>• If it is educational programming, the students are included in the all pupil count and the costs are included in eligible education expenses.</t>
  </si>
  <si>
    <t>If K4 and/or five-year-old kindergarten (K5) are grades that SNSP or Choice program pupils are able to apply to, the grade or grades are considered educational programming.</t>
  </si>
  <si>
    <t>6. Expenses that are included as primarily SNSP eligible education expenses or as eligible in a SNSP Statement of Actual Cost. See the SNSP Eligible Education Expense Bulletin at https://dpi.wi.gov/parental-education-options/special-needs-scholarship/bulletins for additional information on how the amount that is excluded from the Choice eligible education expenses is determined.</t>
  </si>
  <si>
    <t>7. Uncollectable amounts owed to the school (bad debt expenses). An example of this would be tuition that a school is not able to collect from a student.</t>
  </si>
  <si>
    <r>
      <t xml:space="preserve">Eligible education expenses may </t>
    </r>
    <r>
      <rPr>
        <b/>
        <i/>
        <u/>
        <sz val="11"/>
        <color theme="1"/>
        <rFont val="Aptos Narrow"/>
        <family val="2"/>
        <scheme val="minor"/>
      </rPr>
      <t>not</t>
    </r>
    <r>
      <rPr>
        <b/>
        <u/>
        <sz val="11"/>
        <color theme="1"/>
        <rFont val="Aptos Narrow"/>
        <family val="2"/>
        <scheme val="minor"/>
      </rPr>
      <t xml:space="preserve"> include</t>
    </r>
  </si>
  <si>
    <t>Special Needs Scholarship Program: Bulletins | Wisconsin Department of Public Instruction</t>
  </si>
  <si>
    <t>Financial_Audit_and_PSCP_SNSP_Reserve_Balance_9-22.pdf</t>
  </si>
  <si>
    <t>Offsetting Revenue</t>
  </si>
  <si>
    <t xml:space="preserve"> Offsetting Revenue </t>
  </si>
  <si>
    <r>
      <t xml:space="preserve"> </t>
    </r>
    <r>
      <rPr>
        <b/>
        <u/>
        <sz val="11"/>
        <color rgb="FF000000"/>
        <rFont val="Tahoma"/>
        <family val="2"/>
      </rPr>
      <t xml:space="preserve">Overview </t>
    </r>
  </si>
  <si>
    <t xml:space="preserve"> Offsetting revenue is revenue that decreases the eligible education expenses included in the PSCP/SNSP </t>
  </si>
  <si>
    <t xml:space="preserve"> reserve calculation. The offsetting revenues are: </t>
  </si>
  <si>
    <t xml:space="preserve"> If offsetting revenue is received for an expense that is included as a primarily SNSP eligible education </t>
  </si>
  <si>
    <t xml:space="preserve"> expense, the revenue offsets the primarily SNSP eligible education expenses. If any government assistance </t>
  </si>
  <si>
    <t xml:space="preserve">is received for expenses included in the statement of actual cost, the revenue offsets the statement of </t>
  </si>
  <si>
    <t xml:space="preserve"> actual cost eligible education expenses. </t>
  </si>
  <si>
    <t xml:space="preserve"> If any offsetting revenue is partially used for educational programming and partially used for non- </t>
  </si>
  <si>
    <t xml:space="preserve"> educational programming, an allocation method must be used to determine the portion that is related to </t>
  </si>
  <si>
    <t xml:space="preserve"> educational programming. See the eligible education expenses bulletins for additional information on </t>
  </si>
  <si>
    <t xml:space="preserve"> methods for allocating revenues.</t>
  </si>
  <si>
    <t xml:space="preserve">1)  Government assistance revenues received for eligible education expenses except for Paycheck  Protection Program (PPP) forgiven loans. For information on how to include other COVID related  government assistance, see the COVID Funding Bulletin. </t>
  </si>
  <si>
    <t xml:space="preserve">2)  Insurance proceeds received for eligible education expenses. </t>
  </si>
  <si>
    <t>3) Fundraising revenue, up to the non-administrative fundraising expenses included in eligible education expenses.</t>
  </si>
  <si>
    <t xml:space="preserve">Government Assistance </t>
  </si>
  <si>
    <t xml:space="preserve"> The full amount of government assistance revenues received for educational programming are included as </t>
  </si>
  <si>
    <t xml:space="preserve"> offsetting, even if the expenses that the revenues are used for are less than the amount received. This is </t>
  </si>
  <si>
    <t xml:space="preserve"> because government assistance generally requires that the amount received be expended on eligible </t>
  </si>
  <si>
    <t xml:space="preserve"> education expenses, even if it isn’t in the same school year that the government assistance is included as </t>
  </si>
  <si>
    <t xml:space="preserve"> revenue. The only exception is that forgiven PPP loans are not included as offsetting government </t>
  </si>
  <si>
    <t xml:space="preserve"> assistance revenue in the reserve balance schedule. For information on how to include other COVID </t>
  </si>
  <si>
    <t xml:space="preserve"> related government assistance, see the COVID Funding Bulletin. </t>
  </si>
  <si>
    <r>
      <t xml:space="preserve"> </t>
    </r>
    <r>
      <rPr>
        <b/>
        <u/>
        <sz val="11"/>
        <color rgb="FF000000"/>
        <rFont val="Tahoma"/>
        <family val="2"/>
      </rPr>
      <t xml:space="preserve">Insurance Proceeds </t>
    </r>
  </si>
  <si>
    <t xml:space="preserve"> The full amount of insurance proceeds received for educational programming are included as offsetting </t>
  </si>
  <si>
    <t xml:space="preserve"> revenue in the year it is determined that the school will receive the insurance proceeds and the amount to </t>
  </si>
  <si>
    <t xml:space="preserve"> be received can be determined. </t>
  </si>
  <si>
    <r>
      <t xml:space="preserve"> </t>
    </r>
    <r>
      <rPr>
        <b/>
        <u/>
        <sz val="11"/>
        <color rgb="FF000000"/>
        <rFont val="Tahoma"/>
        <family val="2"/>
      </rPr>
      <t xml:space="preserve">Fundraising Revenue </t>
    </r>
  </si>
  <si>
    <t xml:space="preserve"> The amount of fundraising revenue that is offsetting is the lesser of the fundraising revenue received or the </t>
  </si>
  <si>
    <t xml:space="preserve"> amount of non-administrative fundraising expenses included in eligible education expenses. Administrative </t>
  </si>
  <si>
    <t xml:space="preserve"> expenses (those expenses that are NOT included in the offsetting revenue determination) include expenses </t>
  </si>
  <si>
    <t xml:space="preserve"> for school personnel, copying, mailing, or fixed assets used for other school purposes. </t>
  </si>
  <si>
    <t xml:space="preserve"> For example, during the school year the school has the following fundraising costs and revenues:</t>
  </si>
  <si>
    <t xml:space="preserve"> various mailings and make copies of the program. The allocated cost for the school gym, </t>
  </si>
  <si>
    <t xml:space="preserve"> administrative staff time, mailings and copying is $500. The cost for the food for the benefit dinner </t>
  </si>
  <si>
    <t xml:space="preserve"> is $2,000. The benefit raises $5,000. Since the school gym is a fixed asset that is being used for </t>
  </si>
  <si>
    <t xml:space="preserve"> other school purposes, its cost is not included in the determination of offsetting revenue. </t>
  </si>
  <si>
    <t xml:space="preserve"> Administrative staff time, mailings, and copy costs are also considered administrative expenses. </t>
  </si>
  <si>
    <t xml:space="preserve"> cost of the mailings is $250. This event raises $25,000.</t>
  </si>
  <si>
    <t>1)  The school participates in the SCRIP program and receives $5,000 for gift cards that cost the school $4,000.00.</t>
  </si>
  <si>
    <t>2) The school holds a benefit dinner in the school gym. The administrative staff of the school send out</t>
  </si>
  <si>
    <t xml:space="preserve">3)  The school sells candy bars that cost the school $500 to purchase. The school sells them for $750. </t>
  </si>
  <si>
    <t xml:space="preserve">4)  The school sends out mailings requesting donations to pay down the school building mortgage. The </t>
  </si>
  <si>
    <t xml:space="preserve"> The following table summarizes the fundraising revenue, non-administrative expenses for fundraising, and </t>
  </si>
  <si>
    <t xml:space="preserve"> administrative expenses for fundraising from the example above:</t>
  </si>
  <si>
    <t xml:space="preserve"> Fundraising </t>
  </si>
  <si>
    <t xml:space="preserve"> Revenue </t>
  </si>
  <si>
    <t xml:space="preserve"> Non-Administrative </t>
  </si>
  <si>
    <t xml:space="preserve"> Expenses for Fundraising </t>
  </si>
  <si>
    <t xml:space="preserve"> Administrative Expenses </t>
  </si>
  <si>
    <t xml:space="preserve"> for Fundraising </t>
  </si>
  <si>
    <t xml:space="preserve"> Scrip Program </t>
  </si>
  <si>
    <t xml:space="preserve"> Benefit Dinner </t>
  </si>
  <si>
    <t xml:space="preserve"> Candy Bar Sale </t>
  </si>
  <si>
    <t xml:space="preserve"> Building Mortgage Drive </t>
  </si>
  <si>
    <t xml:space="preserve"> Total </t>
  </si>
  <si>
    <t xml:space="preserve">The amount that is offsetting is the lesser of the fundraising revenue of $35,750 or the non-administrative </t>
  </si>
  <si>
    <t xml:space="preserve"> expenses for fundraising of $6,500. Therefore, the offsetting revenue for this school would be $6,500.</t>
  </si>
  <si>
    <t>See PDF pages 7-8 for "Offsetting Revenue."</t>
  </si>
  <si>
    <t>A format for offsetting revenue is not specified.</t>
  </si>
  <si>
    <t>Schools may wish to replicate the table (in the instructions below) and list the budgeted events to calculate the budgeted offsetting revenue.</t>
  </si>
  <si>
    <t>School Assessment &amp; Marketing Fees
$ Amt to Budget</t>
  </si>
  <si>
    <t>Enter a value.
Should match Shared Service Agreement, if applicable.</t>
  </si>
  <si>
    <t>From "Assumptions - School Enrollment" tab</t>
  </si>
  <si>
    <t>From "Assumptions - Arch" tab</t>
  </si>
  <si>
    <t>Tuition Budget Amt</t>
  </si>
  <si>
    <t>C=A*B</t>
  </si>
  <si>
    <t>Tuition Revenue</t>
  </si>
  <si>
    <t>Total, SNSP</t>
  </si>
  <si>
    <t>Total, PSCP</t>
  </si>
  <si>
    <t>Special Needs Scholarship Program (SNSP), Full Scholarship</t>
  </si>
  <si>
    <t>Special Needs Scholarship Program (SNSP), Partial Scholarship K-8</t>
  </si>
  <si>
    <t>Special Needs Scholarship Program (SNSP), Partial Scholarship 9-12</t>
  </si>
  <si>
    <t>Revenue, E&amp;O, Tolerance, %:</t>
  </si>
  <si>
    <t>Assumptions - Arch</t>
  </si>
  <si>
    <t>Assumptions - Parish</t>
  </si>
  <si>
    <t>WI School Choice</t>
  </si>
  <si>
    <t>Assumptions - School Enrollment</t>
  </si>
  <si>
    <t>School Choice - Sch7 Net Assets</t>
  </si>
  <si>
    <t>School Choice - Sch10 Reserves</t>
  </si>
  <si>
    <t>School Choice Eligible Expenses</t>
  </si>
  <si>
    <t>School Choice - Offsetting Rev</t>
  </si>
  <si>
    <t>Optional - Monthly Allocations</t>
  </si>
  <si>
    <t>FY 2025-26 Budget Summary</t>
  </si>
  <si>
    <t>School</t>
  </si>
  <si>
    <t>Administrative</t>
  </si>
  <si>
    <t>Restricted Funds</t>
  </si>
  <si>
    <t>Consolidated Parish</t>
  </si>
  <si>
    <t>Consolidated Budget</t>
  </si>
  <si>
    <t>Finance Council - Summary</t>
  </si>
  <si>
    <t>Cover Sheet</t>
  </si>
  <si>
    <t>Table of Contents</t>
  </si>
  <si>
    <t>#</t>
  </si>
  <si>
    <t>RETURN TO TABLE OF CONTENTS</t>
  </si>
  <si>
    <t>Budget Tabs</t>
  </si>
  <si>
    <t>Reports</t>
  </si>
  <si>
    <t>RETURN TO ASSUMPTIONS - PARISH</t>
  </si>
  <si>
    <t>RETURN TO ASSUMPTIONS - ARCH</t>
  </si>
  <si>
    <t>Budget Template</t>
  </si>
  <si>
    <t>Priest Professional Expense Allowance</t>
  </si>
  <si>
    <t>Priest Continuing Education Allowance</t>
  </si>
  <si>
    <t>Priest Long Term Disability Premiums</t>
  </si>
  <si>
    <t>Notes</t>
  </si>
  <si>
    <t>https://dpi.wi.gov/parental-education-options/choice-programs/payment-amounts-frequently-asked-questions#Q1</t>
  </si>
  <si>
    <t>Invoice sent October based on July 1st headcount (invoice from Madison Diocese; contact info@cuppwi.org for billing questions).</t>
  </si>
  <si>
    <t>Expense Variance Tolerance, %:</t>
  </si>
  <si>
    <t>Expense Variance Tolerance, $:</t>
  </si>
  <si>
    <t xml:space="preserve">Schools participating in Wisconsin School Choice are responsible for verifying the budget requirements specified by Dept. of Public Instruction (DPI).
The data table below is based on DPI's "2024-25_Choice_SNSP_Budget_v3."  Instructions may change for FY 2025-26.  Parish schools are responsible for checking for latest instructions from DPI.
</t>
  </si>
  <si>
    <t>Critical Illness</t>
  </si>
  <si>
    <t>Hospital Indemnity</t>
  </si>
  <si>
    <t>Accident Protection</t>
  </si>
  <si>
    <t>Table of Content Name</t>
  </si>
  <si>
    <t>WI School Choice Tuition Calculation</t>
  </si>
  <si>
    <t>No Data Entry Needed</t>
  </si>
  <si>
    <t>ALL PUPILS ANTICPATED ENROLLMENTS - FY 2025-26</t>
  </si>
  <si>
    <r>
      <t>C
3rd Friday</t>
    </r>
    <r>
      <rPr>
        <b/>
        <sz val="10"/>
        <color indexed="10"/>
        <rFont val="Aptos Narrow"/>
        <family val="2"/>
        <scheme val="minor"/>
      </rPr>
      <t xml:space="preserve"> </t>
    </r>
    <r>
      <rPr>
        <b/>
        <sz val="10"/>
        <rFont val="Aptos Narrow"/>
        <family val="2"/>
        <scheme val="minor"/>
      </rPr>
      <t>Sept Count</t>
    </r>
  </si>
  <si>
    <t>RETURN TO OPTIONAL - MONTHLY ALLOCATIONS</t>
  </si>
  <si>
    <t>Change from
Prior Year
(Preliminary Enrollment- PY)</t>
  </si>
  <si>
    <t>Church Unemployment Pay Program (CUPP)
Administrative Fee, per person</t>
  </si>
  <si>
    <t xml:space="preserve">3-Year-Old K </t>
  </si>
  <si>
    <t>Count 4 K and 5 K</t>
  </si>
  <si>
    <t>Total K3-8 ALL PUPILS</t>
  </si>
  <si>
    <t>TOTAL ALL PUPILS, 4K - 12</t>
  </si>
  <si>
    <t>Other Fund Raiser Expense</t>
  </si>
  <si>
    <t>FY 2026-27</t>
  </si>
  <si>
    <t>School Choice Tuition Calc</t>
  </si>
  <si>
    <t>M34</t>
  </si>
  <si>
    <t>Corpus Christi</t>
  </si>
  <si>
    <t>Past Fiscal Years</t>
  </si>
  <si>
    <t>Insurance Proceeds</t>
  </si>
  <si>
    <t>Summary Tabs</t>
  </si>
  <si>
    <t>JULY 1, 2026 - JUNE 30, 2027</t>
  </si>
  <si>
    <t>FY 2026-27 Budget Summary</t>
  </si>
  <si>
    <t>Parish Department Summary</t>
  </si>
  <si>
    <t>Impairment Loss</t>
  </si>
  <si>
    <t>From "School Choice-Sch2-2 SNSP" tab</t>
  </si>
  <si>
    <t>Use Budget Assumption or Make Manual Adjustment
(Drop-down box)</t>
  </si>
  <si>
    <t>Assumptions - SNSP Enrollment</t>
  </si>
  <si>
    <t>To Schools tab cell O22.</t>
  </si>
  <si>
    <t>To Schools tab cell O23.</t>
  </si>
  <si>
    <t>Buildings &amp; Grounds</t>
  </si>
  <si>
    <t>Sacred Life &amp; Worship</t>
  </si>
  <si>
    <t>Christian Formation</t>
  </si>
  <si>
    <t>Social Ministry</t>
  </si>
  <si>
    <t>Other</t>
  </si>
  <si>
    <t>https://dpi.wi.gov/parental-education-options/special-needs-scholarship/payments</t>
  </si>
  <si>
    <t xml:space="preserve">Schools participating in Wisconsin School Choice are responsible for verifying the budget requirements specified by Dept. of Public Instruction (DPI).
The data table below is based on DPI's "2025-26_Choice_SNSP_Budget_v2."  From the link below, click on "2025-26 Budget and Cash Flow Report" link.  Instructions may change for FY 2026-27.
</t>
  </si>
  <si>
    <t xml:space="preserve"> and PROJECTED </t>
  </si>
  <si>
    <t>August 2025</t>
  </si>
  <si>
    <t>September 2025</t>
  </si>
  <si>
    <t>If the net current obligation is less than $15,000, summarize how the entity plans to fund operations for the months of July, August, and September until the September  Choice/SNSP payment.</t>
  </si>
  <si>
    <t>If the school is participating in the Choice program or SNSP in the  school year, insert the anticipated ending reserve balance in Line 1. If the school is participating in the SNSP, it must identify what portion of the primarily SNSP expenses on Line 9, Column C are for SNSP pupils and insert it on Line 13, Column C. Primarily SNSP expenses are those that are primarily related to SNSP students. In order to be included in this category, the expenses must be at least 50% related to the SNSP pupils. See the SNSP Eligible Education Expenses Bulletin at https://dpi.wi.gov/sms/special-needs-scholarship/bulletins for additional information. Once the other schedules are completed, the school must review the schedule to ensure the cash and investment balance on Line 21 is at least as much as the amount in Line 20.</t>
  </si>
  <si>
    <t xml:space="preserve"> Reserve Balance</t>
  </si>
  <si>
    <t>A
Attachment Description</t>
  </si>
  <si>
    <t>Rates for 2026-27 school year are expected to be published summer 2026.
Rates shown are 2025-2026 Rates.</t>
  </si>
  <si>
    <t>Parish Depreciation Expense</t>
  </si>
  <si>
    <t>School Depreciation Expense</t>
  </si>
  <si>
    <t>Total Depreciation Expense</t>
  </si>
  <si>
    <t>Other Income + Expense</t>
  </si>
  <si>
    <t>Other Income</t>
  </si>
  <si>
    <t>To be published March 2026</t>
  </si>
  <si>
    <t>Assessment will remain 6% in FY 2026-27</t>
  </si>
  <si>
    <t>Effective January 1, 2026; web link below:</t>
  </si>
  <si>
    <t>https://www.irs.gov/newsroom/irs-sets-2026-business-standard-mileage-rate-at-725-cents-per-mile-up-25-cents</t>
  </si>
  <si>
    <t xml:space="preserve">Schools participating in Wisconsin School Choice are responsible for verifying the budget requirements specified by Dept. of Public Instruction (DPI).
The data table below is based on DPI's "2025-26_Choice_SNSP_Budget_v2."  From the link below, click on "2025-26 Budget and Cash Flow Report" link.  Instructions may change for FY 2026-27, but were not published as of January 20, 2026.
</t>
  </si>
  <si>
    <t xml:space="preserve">Schools participating in Wisconsin School Choice are responsible for verifying the budget requirements specified by Dept. of Public Instruction (DPI).
The data table below is based on DPI's "2025-26_Choice_SNSP_Budget_v2."  From the link below, click on "2025-26 Budget and Cash Flow Report" link.    Instructions may change for FY 2026-27, but were not published as of January 20, 2026.
</t>
  </si>
  <si>
    <t>Per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</si>
</sst>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
    <numFmt numFmtId="168" formatCode="#,##0.0_);[Red]\(#,##0.0\)"/>
    <numFmt numFmtId="169" formatCode="_(* #,##0.0_);_(* \(#,##0.0\);_(* &quot;-&quot;?_);_(@_)"/>
    <numFmt numFmtId="170" formatCode="mmmm\ d\,\ yyyy"/>
    <numFmt numFmtId="171" formatCode="_(* #,##0.00_);_(* \(#,##0.00\);_(* &quot;-&quot;_);_(@_)"/>
    <numFmt numFmtId="172" formatCode="_(&quot;$&quot;* #,##0.000_);_(&quot;$&quot;* \(#,##0.000\);_(&quot;$&quot;* &quot;-&quot;??_);_(@_)"/>
  </numFmts>
  <fonts count="94"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Tahoma"/>
      <family val="2"/>
    </font>
    <font>
      <b/>
      <sz val="10"/>
      <name val="Tahoma"/>
      <family val="2"/>
    </font>
    <font>
      <sz val="12"/>
      <color theme="1"/>
      <name val="Times New Roman"/>
      <family val="1"/>
    </font>
    <font>
      <i/>
      <sz val="11"/>
      <color theme="1"/>
      <name val="Aptos Narrow"/>
      <family val="2"/>
      <scheme val="minor"/>
    </font>
    <font>
      <sz val="10"/>
      <name val="Tahoma"/>
      <family val="2"/>
    </font>
    <font>
      <sz val="9"/>
      <color indexed="81"/>
      <name val="Tahoma"/>
      <family val="2"/>
    </font>
    <font>
      <b/>
      <sz val="9"/>
      <color indexed="81"/>
      <name val="Tahoma"/>
      <family val="2"/>
    </font>
    <font>
      <sz val="10"/>
      <name val="Verdana"/>
      <family val="2"/>
    </font>
    <font>
      <sz val="9"/>
      <name val="Verdana"/>
      <family val="2"/>
    </font>
    <font>
      <b/>
      <sz val="9"/>
      <color indexed="9"/>
      <name val="Verdana"/>
      <family val="2"/>
    </font>
    <font>
      <b/>
      <sz val="10"/>
      <name val="Verdana"/>
      <family val="2"/>
    </font>
    <font>
      <b/>
      <sz val="10"/>
      <color theme="1"/>
      <name val="Verdana"/>
      <family val="2"/>
    </font>
    <font>
      <b/>
      <sz val="9"/>
      <name val="Verdana"/>
      <family val="2"/>
    </font>
    <font>
      <sz val="9"/>
      <color indexed="9"/>
      <name val="Verdana"/>
      <family val="2"/>
    </font>
    <font>
      <b/>
      <sz val="9"/>
      <color rgb="FFFF0000"/>
      <name val="Verdana"/>
      <family val="2"/>
    </font>
    <font>
      <b/>
      <sz val="14"/>
      <color theme="1"/>
      <name val="Aptos Narrow"/>
      <family val="2"/>
      <scheme val="minor"/>
    </font>
    <font>
      <sz val="9"/>
      <color rgb="FFFF0000"/>
      <name val="Verdana"/>
      <family val="2"/>
    </font>
    <font>
      <sz val="11"/>
      <color rgb="FFFF0000"/>
      <name val="Aptos Narrow"/>
      <family val="2"/>
      <scheme val="minor"/>
    </font>
    <font>
      <sz val="8"/>
      <name val="Aptos Narrow"/>
      <family val="2"/>
      <scheme val="minor"/>
    </font>
    <font>
      <b/>
      <sz val="12"/>
      <color theme="0"/>
      <name val="Verdana"/>
      <family val="2"/>
    </font>
    <font>
      <sz val="10"/>
      <color theme="0"/>
      <name val="Verdana"/>
      <family val="2"/>
    </font>
    <font>
      <b/>
      <sz val="11"/>
      <color theme="0"/>
      <name val="Aptos Narrow"/>
      <family val="2"/>
      <scheme val="minor"/>
    </font>
    <font>
      <sz val="11"/>
      <color theme="0"/>
      <name val="Aptos Narrow"/>
      <family val="2"/>
      <scheme val="minor"/>
    </font>
    <font>
      <i/>
      <sz val="11"/>
      <color theme="0"/>
      <name val="Aptos Narrow"/>
      <family val="2"/>
      <scheme val="minor"/>
    </font>
    <font>
      <b/>
      <i/>
      <sz val="11"/>
      <color theme="0"/>
      <name val="Aptos Narrow"/>
      <family val="2"/>
      <scheme val="minor"/>
    </font>
    <font>
      <sz val="10"/>
      <color rgb="FF009900"/>
      <name val="Verdana"/>
      <family val="2"/>
    </font>
    <font>
      <b/>
      <sz val="10"/>
      <color theme="0"/>
      <name val="Verdana"/>
      <family val="2"/>
    </font>
    <font>
      <b/>
      <sz val="12"/>
      <name val="Arial"/>
      <family val="2"/>
    </font>
    <font>
      <sz val="10"/>
      <name val="Arial"/>
      <family val="2"/>
    </font>
    <font>
      <sz val="12"/>
      <name val="Arial"/>
      <family val="2"/>
    </font>
    <font>
      <sz val="11"/>
      <name val="Arial"/>
      <family val="2"/>
    </font>
    <font>
      <b/>
      <sz val="11"/>
      <name val="Arial"/>
      <family val="2"/>
    </font>
    <font>
      <i/>
      <sz val="10"/>
      <name val="Arial"/>
      <family val="2"/>
    </font>
    <font>
      <b/>
      <sz val="16"/>
      <name val="Verdana"/>
      <family val="2"/>
    </font>
    <font>
      <b/>
      <sz val="20"/>
      <color theme="1"/>
      <name val="Aptos Narrow"/>
      <family val="2"/>
      <scheme val="minor"/>
    </font>
    <font>
      <b/>
      <sz val="18"/>
      <color theme="1"/>
      <name val="Verdana"/>
      <family val="2"/>
    </font>
    <font>
      <b/>
      <sz val="12"/>
      <name val="Verdana"/>
      <family val="2"/>
    </font>
    <font>
      <b/>
      <u/>
      <sz val="12"/>
      <color theme="1"/>
      <name val="Verdana"/>
      <family val="2"/>
    </font>
    <font>
      <b/>
      <sz val="12"/>
      <color theme="1"/>
      <name val="Verdana"/>
      <family val="2"/>
    </font>
    <font>
      <sz val="12"/>
      <name val="Verdana"/>
      <family val="2"/>
    </font>
    <font>
      <u val="singleAccounting"/>
      <sz val="12"/>
      <name val="Verdana"/>
      <family val="2"/>
    </font>
    <font>
      <sz val="12"/>
      <color indexed="9"/>
      <name val="Verdana"/>
      <family val="2"/>
    </font>
    <font>
      <b/>
      <u val="doubleAccounting"/>
      <sz val="12"/>
      <name val="Verdana"/>
      <family val="2"/>
    </font>
    <font>
      <u val="doubleAccounting"/>
      <sz val="12"/>
      <name val="Verdana"/>
      <family val="2"/>
    </font>
    <font>
      <b/>
      <sz val="20"/>
      <color theme="1"/>
      <name val="Verdana"/>
      <family val="2"/>
    </font>
    <font>
      <sz val="9"/>
      <color theme="1"/>
      <name val="Verdana"/>
      <family val="2"/>
    </font>
    <font>
      <sz val="8"/>
      <name val="Arial"/>
      <family val="2"/>
    </font>
    <font>
      <sz val="10"/>
      <name val="Times New Roman"/>
      <family val="1"/>
    </font>
    <font>
      <b/>
      <sz val="8"/>
      <name val="Arial"/>
      <family val="2"/>
    </font>
    <font>
      <b/>
      <sz val="8"/>
      <color indexed="10"/>
      <name val="Arial"/>
      <family val="2"/>
    </font>
    <font>
      <b/>
      <i/>
      <u/>
      <sz val="8"/>
      <name val="Arial"/>
      <family val="2"/>
    </font>
    <font>
      <b/>
      <sz val="8"/>
      <color rgb="FF002060"/>
      <name val="Arial"/>
      <family val="2"/>
    </font>
    <font>
      <b/>
      <sz val="8"/>
      <color indexed="30"/>
      <name val="Arial"/>
      <family val="2"/>
    </font>
    <font>
      <b/>
      <sz val="10"/>
      <name val="Times New Roman"/>
      <family val="1"/>
    </font>
    <font>
      <sz val="8"/>
      <color indexed="30"/>
      <name val="Arial"/>
      <family val="2"/>
    </font>
    <font>
      <i/>
      <sz val="8"/>
      <name val="Arial"/>
      <family val="2"/>
    </font>
    <font>
      <sz val="12"/>
      <color theme="1"/>
      <name val="Aptos Narrow"/>
      <family val="2"/>
      <scheme val="minor"/>
    </font>
    <font>
      <b/>
      <sz val="12"/>
      <color theme="3" tint="0.249977111117893"/>
      <name val="Arial"/>
      <family val="2"/>
    </font>
    <font>
      <b/>
      <sz val="8"/>
      <color theme="1"/>
      <name val="Arial"/>
      <family val="2"/>
    </font>
    <font>
      <sz val="8"/>
      <color theme="1"/>
      <name val="Arial"/>
      <family val="2"/>
    </font>
    <font>
      <sz val="10"/>
      <color theme="1"/>
      <name val="Times New Roman"/>
      <family val="1"/>
    </font>
    <font>
      <b/>
      <sz val="8"/>
      <color rgb="FFFF0000"/>
      <name val="Arial"/>
      <family val="2"/>
    </font>
    <font>
      <sz val="10"/>
      <color theme="1"/>
      <name val="Aptos Narrow"/>
      <family val="2"/>
      <scheme val="minor"/>
    </font>
    <font>
      <b/>
      <sz val="12"/>
      <color theme="1"/>
      <name val="Aptos Narrow"/>
      <family val="2"/>
      <scheme val="minor"/>
    </font>
    <font>
      <i/>
      <sz val="12"/>
      <color theme="1"/>
      <name val="Aptos Narrow"/>
      <family val="2"/>
      <scheme val="minor"/>
    </font>
    <font>
      <u/>
      <sz val="11"/>
      <color theme="10"/>
      <name val="Aptos Narrow"/>
      <family val="2"/>
      <scheme val="minor"/>
    </font>
    <font>
      <b/>
      <sz val="11"/>
      <color theme="9" tint="-0.249977111117893"/>
      <name val="Aptos Narrow"/>
      <family val="2"/>
      <scheme val="minor"/>
    </font>
    <font>
      <b/>
      <sz val="12"/>
      <color theme="1"/>
      <name val="Times New Roman"/>
      <family val="1"/>
    </font>
    <font>
      <b/>
      <u/>
      <sz val="12"/>
      <color theme="1"/>
      <name val="Times New Roman"/>
      <family val="1"/>
    </font>
    <font>
      <vertAlign val="superscript"/>
      <sz val="12"/>
      <color theme="1"/>
      <name val="Times New Roman"/>
      <family val="1"/>
    </font>
    <font>
      <sz val="12"/>
      <color theme="1"/>
      <name val="Courier New"/>
      <family val="3"/>
    </font>
    <font>
      <u/>
      <sz val="12"/>
      <color theme="10"/>
      <name val="Aptos Narrow"/>
      <family val="2"/>
      <scheme val="minor"/>
    </font>
    <font>
      <b/>
      <u/>
      <sz val="11"/>
      <color theme="1"/>
      <name val="Aptos Narrow"/>
      <family val="2"/>
      <scheme val="minor"/>
    </font>
    <font>
      <b/>
      <i/>
      <u/>
      <sz val="11"/>
      <color theme="1"/>
      <name val="Aptos Narrow"/>
      <family val="2"/>
      <scheme val="minor"/>
    </font>
    <font>
      <b/>
      <sz val="12"/>
      <color rgb="FF000000"/>
      <name val="Tahoma"/>
      <family val="2"/>
    </font>
    <font>
      <b/>
      <sz val="11"/>
      <color rgb="FF000000"/>
      <name val="Tahoma"/>
      <family val="2"/>
    </font>
    <font>
      <b/>
      <u/>
      <sz val="11"/>
      <color rgb="FF000000"/>
      <name val="Tahoma"/>
      <family val="2"/>
    </font>
    <font>
      <sz val="11"/>
      <color theme="1"/>
      <name val="Tahoma"/>
      <family val="2"/>
    </font>
    <font>
      <sz val="11"/>
      <color rgb="FF000000"/>
      <name val="Tahoma"/>
      <family val="2"/>
    </font>
    <font>
      <sz val="9"/>
      <color theme="1"/>
      <name val="Tahoma"/>
      <family val="2"/>
    </font>
    <font>
      <b/>
      <sz val="11"/>
      <color rgb="FFFF0000"/>
      <name val="Aptos Narrow"/>
      <family val="2"/>
      <scheme val="minor"/>
    </font>
    <font>
      <b/>
      <u/>
      <sz val="11"/>
      <color theme="0"/>
      <name val="Aptos Narrow"/>
      <family val="2"/>
      <scheme val="minor"/>
    </font>
    <font>
      <b/>
      <sz val="11"/>
      <name val="Aptos Narrow"/>
      <family val="2"/>
      <scheme val="minor"/>
    </font>
    <font>
      <b/>
      <u/>
      <sz val="11"/>
      <color rgb="FF0000FF"/>
      <name val="Aptos Narrow"/>
      <family val="2"/>
      <scheme val="minor"/>
    </font>
    <font>
      <sz val="11"/>
      <color theme="4" tint="0.39997558519241921"/>
      <name val="Aptos Narrow"/>
      <family val="2"/>
      <scheme val="minor"/>
    </font>
    <font>
      <b/>
      <sz val="8"/>
      <name val="Aptos Narrow"/>
      <family val="2"/>
      <scheme val="minor"/>
    </font>
    <font>
      <sz val="10"/>
      <name val="Aptos Narrow"/>
      <family val="2"/>
      <scheme val="minor"/>
    </font>
    <font>
      <b/>
      <sz val="10"/>
      <name val="Aptos Narrow"/>
      <family val="2"/>
      <scheme val="minor"/>
    </font>
    <font>
      <b/>
      <sz val="10"/>
      <color indexed="10"/>
      <name val="Aptos Narrow"/>
      <family val="2"/>
      <scheme val="minor"/>
    </font>
    <font>
      <sz val="11"/>
      <name val="Aptos Narrow"/>
      <family val="2"/>
      <scheme val="minor"/>
    </font>
    <font>
      <b/>
      <u/>
      <sz val="10"/>
      <color rgb="FF0000FF"/>
      <name val="Aptos Narrow"/>
      <family val="2"/>
      <scheme val="minor"/>
    </font>
  </fonts>
  <fills count="2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0033CC"/>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1"/>
        <bgColor indexed="64"/>
      </patternFill>
    </fill>
    <fill>
      <patternFill patternType="solid">
        <fgColor rgb="FF62D2E8"/>
        <bgColor indexed="64"/>
      </patternFill>
    </fill>
    <fill>
      <patternFill patternType="solid">
        <fgColor rgb="FF009900"/>
        <bgColor indexed="64"/>
      </patternFill>
    </fill>
    <fill>
      <patternFill patternType="solid">
        <fgColor rgb="FF0000FF"/>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rgb="FFFFFF66"/>
        <bgColor indexed="64"/>
      </patternFill>
    </fill>
    <fill>
      <patternFill patternType="solid">
        <fgColor theme="9" tint="0.39997558519241921"/>
        <bgColor indexed="64"/>
      </patternFill>
    </fill>
    <fill>
      <patternFill patternType="solid">
        <fgColor rgb="FFFF8669"/>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FFF99"/>
        <bgColor indexed="64"/>
      </patternFill>
    </fill>
    <fill>
      <patternFill patternType="solid">
        <fgColor indexed="43"/>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rgb="FF3333FF"/>
      </left>
      <right/>
      <top style="medium">
        <color rgb="FF3333FF"/>
      </top>
      <bottom/>
      <diagonal/>
    </border>
    <border>
      <left style="thin">
        <color indexed="64"/>
      </left>
      <right/>
      <top style="medium">
        <color rgb="FF3333FF"/>
      </top>
      <bottom style="thin">
        <color indexed="64"/>
      </bottom>
      <diagonal/>
    </border>
    <border>
      <left/>
      <right style="thin">
        <color indexed="64"/>
      </right>
      <top style="medium">
        <color rgb="FF3333FF"/>
      </top>
      <bottom style="thin">
        <color indexed="64"/>
      </bottom>
      <diagonal/>
    </border>
    <border>
      <left style="thin">
        <color indexed="64"/>
      </left>
      <right style="medium">
        <color rgb="FF3333FF"/>
      </right>
      <top style="medium">
        <color rgb="FF3333FF"/>
      </top>
      <bottom style="thin">
        <color indexed="64"/>
      </bottom>
      <diagonal/>
    </border>
    <border>
      <left style="medium">
        <color rgb="FF3333FF"/>
      </left>
      <right/>
      <top/>
      <bottom/>
      <diagonal/>
    </border>
    <border>
      <left style="thin">
        <color indexed="64"/>
      </left>
      <right style="medium">
        <color rgb="FF3333FF"/>
      </right>
      <top style="thin">
        <color indexed="64"/>
      </top>
      <bottom style="thin">
        <color indexed="64"/>
      </bottom>
      <diagonal/>
    </border>
    <border>
      <left style="thin">
        <color indexed="64"/>
      </left>
      <right/>
      <top style="thin">
        <color indexed="64"/>
      </top>
      <bottom/>
      <diagonal/>
    </border>
    <border>
      <left style="medium">
        <color theme="3" tint="0.249977111117893"/>
      </left>
      <right/>
      <top style="medium">
        <color theme="3" tint="0.249977111117893"/>
      </top>
      <bottom/>
      <diagonal/>
    </border>
    <border>
      <left/>
      <right/>
      <top style="medium">
        <color theme="3" tint="0.249977111117893"/>
      </top>
      <bottom/>
      <diagonal/>
    </border>
    <border>
      <left style="medium">
        <color theme="3" tint="0.249977111117893"/>
      </left>
      <right/>
      <top/>
      <bottom/>
      <diagonal/>
    </border>
    <border>
      <left style="thin">
        <color indexed="64"/>
      </left>
      <right style="medium">
        <color theme="3" tint="0.249977111117893"/>
      </right>
      <top style="thin">
        <color indexed="64"/>
      </top>
      <bottom style="thin">
        <color indexed="64"/>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style="thin">
        <color indexed="64"/>
      </left>
      <right style="thin">
        <color indexed="64"/>
      </right>
      <top style="thin">
        <color indexed="64"/>
      </top>
      <bottom style="medium">
        <color theme="3" tint="0.249977111117893"/>
      </bottom>
      <diagonal/>
    </border>
    <border>
      <left/>
      <right style="medium">
        <color theme="3" tint="0.249977111117893"/>
      </right>
      <top style="medium">
        <color theme="3" tint="0.249977111117893"/>
      </top>
      <bottom/>
      <diagonal/>
    </border>
    <border>
      <left style="thin">
        <color indexed="64"/>
      </left>
      <right style="medium">
        <color theme="3" tint="0.249977111117893"/>
      </right>
      <top/>
      <bottom style="thin">
        <color indexed="64"/>
      </bottom>
      <diagonal/>
    </border>
    <border>
      <left style="medium">
        <color rgb="FF3333FF"/>
      </left>
      <right/>
      <top/>
      <bottom style="medium">
        <color rgb="FF3333FF"/>
      </bottom>
      <diagonal/>
    </border>
    <border>
      <left style="medium">
        <color rgb="FFCC9900"/>
      </left>
      <right style="medium">
        <color rgb="FFCC9900"/>
      </right>
      <top style="medium">
        <color rgb="FFCC9900"/>
      </top>
      <bottom style="medium">
        <color rgb="FFCC9900"/>
      </bottom>
      <diagonal/>
    </border>
    <border>
      <left/>
      <right/>
      <top style="thin">
        <color indexed="64"/>
      </top>
      <bottom style="thin">
        <color indexed="64"/>
      </bottom>
      <diagonal/>
    </border>
    <border>
      <left style="medium">
        <color rgb="FF0000FF"/>
      </left>
      <right style="medium">
        <color rgb="FF0000FF"/>
      </right>
      <top style="medium">
        <color rgb="FF0000FF"/>
      </top>
      <bottom style="medium">
        <color rgb="FFCC9900"/>
      </bottom>
      <diagonal/>
    </border>
    <border>
      <left style="medium">
        <color rgb="FF0000FF"/>
      </left>
      <right style="medium">
        <color rgb="FF0000FF"/>
      </right>
      <top style="medium">
        <color rgb="FFCC9900"/>
      </top>
      <bottom style="medium">
        <color rgb="FF0000FF"/>
      </bottom>
      <diagonal/>
    </border>
    <border>
      <left style="medium">
        <color rgb="FF0000FF"/>
      </left>
      <right/>
      <top/>
      <bottom/>
      <diagonal/>
    </border>
    <border>
      <left style="medium">
        <color rgb="FFCC9900"/>
      </left>
      <right style="medium">
        <color rgb="FFCC9900"/>
      </right>
      <top style="medium">
        <color rgb="FFCC9900"/>
      </top>
      <bottom style="medium">
        <color rgb="FF0000FF"/>
      </bottom>
      <diagonal/>
    </border>
    <border>
      <left style="medium">
        <color theme="9" tint="-0.499984740745262"/>
      </left>
      <right style="thin">
        <color theme="9" tint="-0.249977111117893"/>
      </right>
      <top style="medium">
        <color theme="9" tint="-0.499984740745262"/>
      </top>
      <bottom style="medium">
        <color theme="9" tint="-0.499984740745262"/>
      </bottom>
      <diagonal/>
    </border>
    <border>
      <left style="thin">
        <color theme="9" tint="-0.249977111117893"/>
      </left>
      <right style="thin">
        <color theme="9" tint="-0.249977111117893"/>
      </right>
      <top style="medium">
        <color theme="9" tint="-0.499984740745262"/>
      </top>
      <bottom style="medium">
        <color theme="9" tint="-0.499984740745262"/>
      </bottom>
      <diagonal/>
    </border>
    <border>
      <left style="thin">
        <color theme="9" tint="-0.249977111117893"/>
      </left>
      <right style="medium">
        <color theme="9" tint="-0.499984740745262"/>
      </right>
      <top style="medium">
        <color theme="9" tint="-0.499984740745262"/>
      </top>
      <bottom style="medium">
        <color theme="9" tint="-0.499984740745262"/>
      </bottom>
      <diagonal/>
    </border>
    <border>
      <left style="medium">
        <color rgb="FFCC9900"/>
      </left>
      <right style="medium">
        <color rgb="FFCC9900"/>
      </right>
      <top/>
      <bottom style="medium">
        <color rgb="FFCC9900"/>
      </bottom>
      <diagonal/>
    </border>
    <border>
      <left/>
      <right/>
      <top/>
      <bottom style="medium">
        <color theme="9" tint="-0.499984740745262"/>
      </bottom>
      <diagonal/>
    </border>
    <border>
      <left style="medium">
        <color theme="3" tint="0.249977111117893"/>
      </left>
      <right/>
      <top/>
      <bottom style="medium">
        <color rgb="FF0000FF"/>
      </bottom>
      <diagonal/>
    </border>
    <border>
      <left/>
      <right style="thin">
        <color indexed="64"/>
      </right>
      <top/>
      <bottom style="medium">
        <color rgb="FF0000FF"/>
      </bottom>
      <diagonal/>
    </border>
    <border>
      <left style="thin">
        <color indexed="64"/>
      </left>
      <right style="thin">
        <color indexed="64"/>
      </right>
      <top style="thin">
        <color indexed="64"/>
      </top>
      <bottom style="medium">
        <color rgb="FF0000FF"/>
      </bottom>
      <diagonal/>
    </border>
    <border>
      <left style="thin">
        <color indexed="64"/>
      </left>
      <right style="thin">
        <color indexed="64"/>
      </right>
      <top/>
      <bottom style="medium">
        <color rgb="FF0000FF"/>
      </bottom>
      <diagonal/>
    </border>
    <border>
      <left style="thin">
        <color indexed="64"/>
      </left>
      <right style="medium">
        <color theme="3" tint="0.249977111117893"/>
      </right>
      <top style="thin">
        <color indexed="64"/>
      </top>
      <bottom style="medium">
        <color rgb="FF0000FF"/>
      </bottom>
      <diagonal/>
    </border>
    <border>
      <left style="thin">
        <color indexed="64"/>
      </left>
      <right style="thin">
        <color indexed="64"/>
      </right>
      <top/>
      <bottom style="medium">
        <color theme="3" tint="0.249977111117893"/>
      </bottom>
      <diagonal/>
    </border>
    <border>
      <left style="thin">
        <color indexed="64"/>
      </left>
      <right style="medium">
        <color theme="3" tint="0.249977111117893"/>
      </right>
      <top/>
      <bottom style="medium">
        <color theme="3" tint="0.249977111117893"/>
      </bottom>
      <diagonal/>
    </border>
    <border>
      <left style="thin">
        <color indexed="64"/>
      </left>
      <right style="thin">
        <color indexed="64"/>
      </right>
      <top/>
      <bottom/>
      <diagonal/>
    </border>
    <border>
      <left style="thin">
        <color indexed="64"/>
      </left>
      <right style="medium">
        <color theme="3" tint="0.249977111117893"/>
      </right>
      <top/>
      <bottom style="medium">
        <color rgb="FF0000FF"/>
      </bottom>
      <diagonal/>
    </border>
    <border>
      <left style="medium">
        <color rgb="FF0000FF"/>
      </left>
      <right/>
      <top style="medium">
        <color rgb="FF0000FF"/>
      </top>
      <bottom/>
      <diagonal/>
    </border>
    <border>
      <left/>
      <right/>
      <top style="medium">
        <color rgb="FF0000FF"/>
      </top>
      <bottom/>
      <diagonal/>
    </border>
    <border>
      <left style="thin">
        <color indexed="64"/>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top/>
      <bottom style="medium">
        <color rgb="FF0000FF"/>
      </bottom>
      <diagonal/>
    </border>
    <border>
      <left/>
      <right/>
      <top/>
      <bottom style="medium">
        <color rgb="FF0000FF"/>
      </bottom>
      <diagonal/>
    </border>
    <border>
      <left style="thin">
        <color indexed="64"/>
      </left>
      <right style="medium">
        <color rgb="FF0000FF"/>
      </right>
      <top style="thin">
        <color indexed="64"/>
      </top>
      <bottom style="medium">
        <color rgb="FF0000FF"/>
      </bottom>
      <diagonal/>
    </border>
    <border>
      <left/>
      <right style="thin">
        <color indexed="64"/>
      </right>
      <top style="medium">
        <color rgb="FF0000FF"/>
      </top>
      <bottom/>
      <diagonal/>
    </border>
    <border>
      <left style="thin">
        <color indexed="64"/>
      </left>
      <right style="medium">
        <color rgb="FF0000FF"/>
      </right>
      <top/>
      <bottom style="thin">
        <color indexed="64"/>
      </bottom>
      <diagonal/>
    </border>
    <border>
      <left/>
      <right style="medium">
        <color rgb="FF0000FF"/>
      </right>
      <top style="medium">
        <color rgb="FF0000FF"/>
      </top>
      <bottom/>
      <diagonal/>
    </border>
    <border>
      <left style="thin">
        <color indexed="64"/>
      </left>
      <right style="medium">
        <color rgb="FF0000FF"/>
      </right>
      <top style="thin">
        <color indexed="64"/>
      </top>
      <bottom style="thin">
        <color indexed="64"/>
      </bottom>
      <diagonal/>
    </border>
    <border>
      <left/>
      <right style="medium">
        <color rgb="FF0000FF"/>
      </right>
      <top/>
      <bottom/>
      <diagonal/>
    </border>
    <border>
      <left style="medium">
        <color rgb="FF0000FF"/>
      </left>
      <right style="thin">
        <color theme="9" tint="-0.249977111117893"/>
      </right>
      <top style="medium">
        <color rgb="FF0000FF"/>
      </top>
      <bottom style="medium">
        <color theme="9" tint="-0.499984740745262"/>
      </bottom>
      <diagonal/>
    </border>
    <border>
      <left style="thin">
        <color theme="9" tint="-0.249977111117893"/>
      </left>
      <right style="thin">
        <color theme="9" tint="-0.249977111117893"/>
      </right>
      <top style="medium">
        <color rgb="FF0000FF"/>
      </top>
      <bottom style="medium">
        <color theme="9" tint="-0.499984740745262"/>
      </bottom>
      <diagonal/>
    </border>
    <border>
      <left style="thin">
        <color theme="9" tint="-0.249977111117893"/>
      </left>
      <right style="medium">
        <color rgb="FF0000FF"/>
      </right>
      <top style="medium">
        <color rgb="FF0000FF"/>
      </top>
      <bottom style="medium">
        <color theme="9" tint="-0.499984740745262"/>
      </bottom>
      <diagonal/>
    </border>
    <border>
      <left style="medium">
        <color rgb="FF0000FF"/>
      </left>
      <right style="thin">
        <color indexed="64"/>
      </right>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medium">
        <color theme="3" tint="0.249977111117893"/>
      </bottom>
      <diagonal/>
    </border>
    <border>
      <left style="medium">
        <color rgb="FF0000FF"/>
      </left>
      <right style="medium">
        <color theme="3" tint="0.249977111117893"/>
      </right>
      <top style="thin">
        <color indexed="64"/>
      </top>
      <bottom style="thin">
        <color indexed="64"/>
      </bottom>
      <diagonal/>
    </border>
    <border>
      <left style="medium">
        <color rgb="FF0000FF"/>
      </left>
      <right style="medium">
        <color theme="3" tint="0.249977111117893"/>
      </right>
      <top style="thin">
        <color indexed="64"/>
      </top>
      <bottom style="medium">
        <color theme="3" tint="0.249977111117893"/>
      </bottom>
      <diagonal/>
    </border>
    <border>
      <left style="medium">
        <color rgb="FF0000FF"/>
      </left>
      <right style="medium">
        <color theme="3" tint="0.249977111117893"/>
      </right>
      <top style="thin">
        <color indexed="64"/>
      </top>
      <bottom style="medium">
        <color rgb="FF0000FF"/>
      </bottom>
      <diagonal/>
    </border>
    <border>
      <left style="medium">
        <color rgb="FF3333FF"/>
      </left>
      <right style="thin">
        <color theme="9" tint="-0.249977111117893"/>
      </right>
      <top style="medium">
        <color rgb="FF3333FF"/>
      </top>
      <bottom style="medium">
        <color theme="9" tint="-0.499984740745262"/>
      </bottom>
      <diagonal/>
    </border>
    <border>
      <left style="thin">
        <color theme="9" tint="-0.249977111117893"/>
      </left>
      <right style="thin">
        <color theme="9" tint="-0.249977111117893"/>
      </right>
      <top style="medium">
        <color rgb="FF3333FF"/>
      </top>
      <bottom style="medium">
        <color theme="9" tint="-0.499984740745262"/>
      </bottom>
      <diagonal/>
    </border>
    <border>
      <left style="thin">
        <color theme="9" tint="-0.249977111117893"/>
      </left>
      <right style="medium">
        <color rgb="FF3333FF"/>
      </right>
      <top style="medium">
        <color rgb="FF3333FF"/>
      </top>
      <bottom style="medium">
        <color theme="9" tint="-0.499984740745262"/>
      </bottom>
      <diagonal/>
    </border>
    <border>
      <left style="medium">
        <color rgb="FF3333FF"/>
      </left>
      <right style="thin">
        <color indexed="64"/>
      </right>
      <top/>
      <bottom style="thin">
        <color indexed="64"/>
      </bottom>
      <diagonal/>
    </border>
    <border>
      <left style="thin">
        <color indexed="64"/>
      </left>
      <right style="medium">
        <color rgb="FF3333FF"/>
      </right>
      <top/>
      <bottom style="thin">
        <color indexed="64"/>
      </bottom>
      <diagonal/>
    </border>
    <border>
      <left style="medium">
        <color rgb="FF3333FF"/>
      </left>
      <right style="thin">
        <color indexed="64"/>
      </right>
      <top style="thin">
        <color indexed="64"/>
      </top>
      <bottom style="thin">
        <color indexed="64"/>
      </bottom>
      <diagonal/>
    </border>
    <border>
      <left style="thin">
        <color indexed="64"/>
      </left>
      <right style="medium">
        <color rgb="FF3333FF"/>
      </right>
      <top style="thin">
        <color indexed="64"/>
      </top>
      <bottom/>
      <diagonal/>
    </border>
    <border>
      <left style="medium">
        <color rgb="FF3333FF"/>
      </left>
      <right style="thin">
        <color indexed="64"/>
      </right>
      <top style="thin">
        <color indexed="64"/>
      </top>
      <bottom style="medium">
        <color theme="3" tint="0.249977111117893"/>
      </bottom>
      <diagonal/>
    </border>
    <border>
      <left style="thin">
        <color indexed="64"/>
      </left>
      <right style="medium">
        <color rgb="FF3333FF"/>
      </right>
      <top style="thin">
        <color indexed="64"/>
      </top>
      <bottom style="medium">
        <color theme="3" tint="0.249977111117893"/>
      </bottom>
      <diagonal/>
    </border>
    <border>
      <left style="medium">
        <color rgb="FF3333FF"/>
      </left>
      <right style="thin">
        <color indexed="64"/>
      </right>
      <top style="thin">
        <color indexed="64"/>
      </top>
      <bottom style="medium">
        <color rgb="FF3333FF"/>
      </bottom>
      <diagonal/>
    </border>
    <border>
      <left style="thin">
        <color indexed="64"/>
      </left>
      <right style="thin">
        <color indexed="64"/>
      </right>
      <top style="thin">
        <color indexed="64"/>
      </top>
      <bottom style="medium">
        <color rgb="FF3333FF"/>
      </bottom>
      <diagonal/>
    </border>
    <border>
      <left style="thin">
        <color indexed="64"/>
      </left>
      <right style="medium">
        <color rgb="FF3333FF"/>
      </right>
      <top style="thin">
        <color indexed="64"/>
      </top>
      <bottom style="medium">
        <color rgb="FF3333FF"/>
      </bottom>
      <diagonal/>
    </border>
    <border>
      <left/>
      <right/>
      <top/>
      <bottom style="thin">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rgb="FFCC9900"/>
      </left>
      <right/>
      <top style="thin">
        <color indexed="64"/>
      </top>
      <bottom style="medium">
        <color rgb="FF3333FF"/>
      </bottom>
      <diagonal/>
    </border>
    <border>
      <left/>
      <right style="medium">
        <color rgb="FF0000FF"/>
      </right>
      <top style="thin">
        <color indexed="64"/>
      </top>
      <bottom style="medium">
        <color rgb="FF3333FF"/>
      </bottom>
      <diagonal/>
    </border>
    <border>
      <left style="medium">
        <color rgb="FFCC9900"/>
      </left>
      <right/>
      <top style="thin">
        <color indexed="64"/>
      </top>
      <bottom style="thin">
        <color indexed="64"/>
      </bottom>
      <diagonal/>
    </border>
    <border>
      <left/>
      <right style="medium">
        <color rgb="FF0000FF"/>
      </right>
      <top style="thin">
        <color indexed="64"/>
      </top>
      <bottom style="thin">
        <color indexed="64"/>
      </bottom>
      <diagonal/>
    </border>
    <border>
      <left style="medium">
        <color rgb="FF3333FF"/>
      </left>
      <right style="thin">
        <color indexed="64"/>
      </right>
      <top style="thin">
        <color indexed="64"/>
      </top>
      <bottom/>
      <diagonal/>
    </border>
    <border>
      <left/>
      <right/>
      <top style="medium">
        <color rgb="FF3333FF"/>
      </top>
      <bottom/>
      <diagonal/>
    </border>
    <border>
      <left/>
      <right style="medium">
        <color rgb="FF3333FF"/>
      </right>
      <top style="medium">
        <color rgb="FF3333FF"/>
      </top>
      <bottom/>
      <diagonal/>
    </border>
    <border>
      <left/>
      <right style="medium">
        <color rgb="FF3333FF"/>
      </right>
      <top/>
      <bottom/>
      <diagonal/>
    </border>
    <border>
      <left/>
      <right/>
      <top/>
      <bottom style="medium">
        <color rgb="FF3333FF"/>
      </bottom>
      <diagonal/>
    </border>
    <border>
      <left/>
      <right style="medium">
        <color rgb="FF3333FF"/>
      </right>
      <top/>
      <bottom style="medium">
        <color rgb="FF3333FF"/>
      </bottom>
      <diagonal/>
    </border>
    <border>
      <left style="medium">
        <color rgb="FF0000FF"/>
      </left>
      <right style="thin">
        <color indexed="64"/>
      </right>
      <top style="thin">
        <color indexed="64"/>
      </top>
      <bottom/>
      <diagonal/>
    </border>
    <border>
      <left style="thin">
        <color indexed="64"/>
      </left>
      <right style="medium">
        <color rgb="FF0000FF"/>
      </right>
      <top style="thin">
        <color indexed="64"/>
      </top>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top style="medium">
        <color indexed="64"/>
      </top>
      <bottom style="thick">
        <color indexed="64"/>
      </bottom>
      <diagonal/>
    </border>
    <border>
      <left/>
      <right style="thin">
        <color indexed="64"/>
      </right>
      <top style="thick">
        <color indexed="64"/>
      </top>
      <bottom style="double">
        <color indexed="64"/>
      </bottom>
      <diagonal/>
    </border>
    <border>
      <left style="thin">
        <color indexed="64"/>
      </left>
      <right/>
      <top style="thick">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style="medium">
        <color rgb="FF0000FF"/>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7" fillId="0" borderId="0"/>
    <xf numFmtId="43" fontId="1" fillId="0" borderId="0" applyFont="0" applyFill="0" applyBorder="0" applyAlignment="0" applyProtection="0"/>
    <xf numFmtId="9" fontId="1" fillId="0" borderId="0" applyFont="0" applyFill="0" applyBorder="0" applyAlignment="0" applyProtection="0"/>
    <xf numFmtId="0" fontId="68" fillId="0" borderId="0" applyNumberFormat="0" applyFill="0" applyBorder="0" applyAlignment="0" applyProtection="0"/>
  </cellStyleXfs>
  <cellXfs count="833">
    <xf numFmtId="0" fontId="0" fillId="0" borderId="0" xfId="0"/>
    <xf numFmtId="0" fontId="4" fillId="0" borderId="1" xfId="4" applyFont="1" applyBorder="1" applyAlignment="1">
      <alignment horizontal="center"/>
    </xf>
    <xf numFmtId="0" fontId="3" fillId="0" borderId="0" xfId="4"/>
    <xf numFmtId="0" fontId="4" fillId="0" borderId="2" xfId="4" applyFont="1" applyBorder="1" applyAlignment="1">
      <alignment horizontal="left"/>
    </xf>
    <xf numFmtId="0" fontId="3" fillId="0" borderId="0" xfId="4" applyAlignment="1">
      <alignment horizontal="center"/>
    </xf>
    <xf numFmtId="0" fontId="5" fillId="0" borderId="0" xfId="4" applyFont="1"/>
    <xf numFmtId="0" fontId="2" fillId="0" borderId="0" xfId="0" applyFont="1" applyAlignment="1">
      <alignment horizont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xf>
    <xf numFmtId="16" fontId="0" fillId="0" borderId="0" xfId="0" quotePrefix="1" applyNumberFormat="1" applyAlignment="1">
      <alignment horizontal="center"/>
    </xf>
    <xf numFmtId="0" fontId="0" fillId="0" borderId="0" xfId="0" quotePrefix="1" applyAlignment="1">
      <alignment horizontal="center"/>
    </xf>
    <xf numFmtId="0" fontId="2" fillId="0" borderId="0" xfId="0" applyFont="1" applyAlignment="1">
      <alignment horizontal="center" wrapText="1"/>
    </xf>
    <xf numFmtId="37" fontId="11" fillId="2" borderId="1" xfId="5" applyNumberFormat="1" applyFont="1" applyFill="1" applyBorder="1" applyProtection="1">
      <protection locked="0"/>
    </xf>
    <xf numFmtId="44" fontId="0" fillId="0" borderId="0" xfId="0" applyNumberFormat="1" applyAlignment="1">
      <alignment vertical="center"/>
    </xf>
    <xf numFmtId="37" fontId="11" fillId="0" borderId="1" xfId="5" applyNumberFormat="1" applyFont="1" applyBorder="1" applyAlignment="1" applyProtection="1">
      <alignment wrapText="1"/>
      <protection locked="0"/>
    </xf>
    <xf numFmtId="0" fontId="18" fillId="0" borderId="0" xfId="0" applyFont="1" applyAlignment="1">
      <alignment vertical="center"/>
    </xf>
    <xf numFmtId="0" fontId="6" fillId="0" borderId="0" xfId="0" applyFont="1" applyAlignment="1">
      <alignment horizontal="center" vertical="center"/>
    </xf>
    <xf numFmtId="44" fontId="0" fillId="0" borderId="0" xfId="2" applyFont="1" applyAlignment="1" applyProtection="1">
      <alignment vertical="center"/>
    </xf>
    <xf numFmtId="10" fontId="0" fillId="0" borderId="0" xfId="3" applyNumberFormat="1" applyFont="1" applyBorder="1" applyAlignment="1" applyProtection="1">
      <alignment vertical="center"/>
    </xf>
    <xf numFmtId="10" fontId="0" fillId="2" borderId="1" xfId="3" applyNumberFormat="1" applyFont="1" applyFill="1" applyBorder="1" applyAlignment="1" applyProtection="1">
      <alignment vertical="center"/>
      <protection locked="0"/>
    </xf>
    <xf numFmtId="0" fontId="0" fillId="2" borderId="25" xfId="0" applyFill="1" applyBorder="1" applyAlignment="1" applyProtection="1">
      <alignment horizontal="left" vertical="center" wrapText="1"/>
      <protection locked="0"/>
    </xf>
    <xf numFmtId="0" fontId="0" fillId="2" borderId="7" xfId="0" applyFill="1" applyBorder="1" applyAlignment="1" applyProtection="1">
      <alignment vertical="center"/>
      <protection locked="0"/>
    </xf>
    <xf numFmtId="0" fontId="0" fillId="2" borderId="30" xfId="0" applyFill="1" applyBorder="1" applyAlignment="1" applyProtection="1">
      <alignment horizontal="left" vertical="center" wrapText="1"/>
      <protection locked="0"/>
    </xf>
    <xf numFmtId="165" fontId="11" fillId="0" borderId="0" xfId="3" applyNumberFormat="1" applyFont="1" applyProtection="1"/>
    <xf numFmtId="165" fontId="10" fillId="0" borderId="41" xfId="3" applyNumberFormat="1" applyFont="1" applyFill="1" applyBorder="1" applyProtection="1"/>
    <xf numFmtId="165" fontId="10" fillId="0" borderId="32" xfId="3" applyNumberFormat="1" applyFont="1" applyFill="1" applyBorder="1" applyProtection="1"/>
    <xf numFmtId="165" fontId="10" fillId="0" borderId="32" xfId="3" applyNumberFormat="1" applyFont="1" applyBorder="1" applyProtection="1"/>
    <xf numFmtId="165" fontId="12" fillId="5" borderId="7" xfId="3" applyNumberFormat="1" applyFont="1" applyFill="1" applyBorder="1" applyProtection="1"/>
    <xf numFmtId="164" fontId="11" fillId="0" borderId="1" xfId="1" applyNumberFormat="1" applyFont="1" applyBorder="1" applyProtection="1"/>
    <xf numFmtId="10" fontId="11" fillId="0" borderId="1" xfId="3" applyNumberFormat="1" applyFont="1" applyBorder="1" applyAlignment="1" applyProtection="1">
      <alignment horizontal="center"/>
    </xf>
    <xf numFmtId="165" fontId="11" fillId="0" borderId="1" xfId="3" applyNumberFormat="1" applyFont="1" applyBorder="1" applyProtection="1"/>
    <xf numFmtId="165" fontId="11" fillId="9" borderId="1" xfId="3" applyNumberFormat="1" applyFont="1" applyFill="1" applyBorder="1" applyProtection="1"/>
    <xf numFmtId="164" fontId="11" fillId="9" borderId="1" xfId="1" applyNumberFormat="1" applyFont="1" applyFill="1" applyBorder="1" applyProtection="1"/>
    <xf numFmtId="164" fontId="15" fillId="6" borderId="1" xfId="1" applyNumberFormat="1" applyFont="1" applyFill="1" applyBorder="1" applyProtection="1"/>
    <xf numFmtId="164" fontId="15" fillId="6" borderId="1" xfId="1" applyNumberFormat="1" applyFont="1" applyFill="1" applyBorder="1" applyAlignment="1" applyProtection="1">
      <alignment horizontal="center"/>
    </xf>
    <xf numFmtId="165" fontId="15" fillId="6" borderId="1" xfId="3" applyNumberFormat="1" applyFont="1" applyFill="1" applyBorder="1" applyProtection="1"/>
    <xf numFmtId="164" fontId="15" fillId="6" borderId="1" xfId="1" applyNumberFormat="1" applyFont="1" applyFill="1" applyBorder="1" applyAlignment="1" applyProtection="1">
      <alignment wrapText="1"/>
    </xf>
    <xf numFmtId="165" fontId="12" fillId="5" borderId="1" xfId="3" applyNumberFormat="1" applyFont="1" applyFill="1" applyBorder="1" applyProtection="1"/>
    <xf numFmtId="164" fontId="12" fillId="5" borderId="1" xfId="1" applyNumberFormat="1" applyFont="1" applyFill="1" applyBorder="1" applyProtection="1"/>
    <xf numFmtId="164" fontId="11" fillId="7" borderId="1" xfId="1" applyNumberFormat="1" applyFont="1" applyFill="1" applyBorder="1" applyProtection="1"/>
    <xf numFmtId="165" fontId="11" fillId="5" borderId="1" xfId="3" applyNumberFormat="1" applyFont="1" applyFill="1" applyBorder="1" applyProtection="1"/>
    <xf numFmtId="164" fontId="11" fillId="5" borderId="1" xfId="1" applyNumberFormat="1" applyFont="1" applyFill="1" applyBorder="1" applyProtection="1"/>
    <xf numFmtId="164" fontId="15" fillId="8" borderId="1" xfId="1" applyNumberFormat="1" applyFont="1" applyFill="1" applyBorder="1" applyProtection="1"/>
    <xf numFmtId="165" fontId="15" fillId="8" borderId="1" xfId="3" applyNumberFormat="1" applyFont="1" applyFill="1" applyBorder="1" applyProtection="1"/>
    <xf numFmtId="10" fontId="11" fillId="7" borderId="1" xfId="3" applyNumberFormat="1" applyFont="1" applyFill="1" applyBorder="1" applyAlignment="1" applyProtection="1">
      <alignment horizontal="center"/>
    </xf>
    <xf numFmtId="165" fontId="11" fillId="7" borderId="1" xfId="3" applyNumberFormat="1" applyFont="1" applyFill="1" applyBorder="1" applyProtection="1"/>
    <xf numFmtId="10" fontId="11" fillId="0" borderId="1" xfId="3" applyNumberFormat="1" applyFont="1" applyFill="1" applyBorder="1" applyAlignment="1" applyProtection="1">
      <alignment horizontal="center"/>
    </xf>
    <xf numFmtId="10" fontId="11" fillId="7" borderId="1" xfId="3" applyNumberFormat="1" applyFont="1" applyFill="1" applyBorder="1" applyProtection="1"/>
    <xf numFmtId="10" fontId="11" fillId="9" borderId="1" xfId="3" applyNumberFormat="1" applyFont="1" applyFill="1" applyBorder="1" applyAlignment="1" applyProtection="1">
      <alignment horizontal="center"/>
    </xf>
    <xf numFmtId="165" fontId="11" fillId="9" borderId="1" xfId="3" applyNumberFormat="1" applyFont="1" applyFill="1" applyBorder="1" applyAlignment="1" applyProtection="1">
      <alignment horizontal="center"/>
    </xf>
    <xf numFmtId="10" fontId="11" fillId="9" borderId="1" xfId="3" applyNumberFormat="1" applyFont="1" applyFill="1" applyBorder="1" applyAlignment="1" applyProtection="1">
      <alignment horizontal="center" wrapText="1"/>
    </xf>
    <xf numFmtId="166" fontId="15" fillId="10" borderId="28" xfId="2" applyNumberFormat="1" applyFont="1" applyFill="1" applyBorder="1" applyAlignment="1" applyProtection="1">
      <alignment vertical="center"/>
    </xf>
    <xf numFmtId="166" fontId="15" fillId="10" borderId="28" xfId="2" applyNumberFormat="1" applyFont="1" applyFill="1" applyBorder="1" applyAlignment="1" applyProtection="1">
      <alignment horizontal="center" vertical="center"/>
    </xf>
    <xf numFmtId="166" fontId="15" fillId="10" borderId="28" xfId="2" applyNumberFormat="1" applyFont="1" applyFill="1" applyBorder="1" applyAlignment="1" applyProtection="1">
      <alignment vertical="center" wrapText="1"/>
    </xf>
    <xf numFmtId="165" fontId="15" fillId="10" borderId="28" xfId="3" applyNumberFormat="1" applyFont="1" applyFill="1" applyBorder="1" applyAlignment="1" applyProtection="1">
      <alignment vertical="center"/>
    </xf>
    <xf numFmtId="0" fontId="10" fillId="2" borderId="18" xfId="5" applyFont="1" applyFill="1" applyBorder="1" applyProtection="1">
      <protection locked="0"/>
    </xf>
    <xf numFmtId="0" fontId="10" fillId="2" borderId="34" xfId="5" applyFont="1" applyFill="1" applyBorder="1" applyAlignment="1" applyProtection="1">
      <alignment horizontal="left"/>
      <protection locked="0"/>
    </xf>
    <xf numFmtId="0" fontId="10" fillId="2" borderId="32" xfId="5" applyFont="1" applyFill="1" applyBorder="1" applyProtection="1">
      <protection locked="0"/>
    </xf>
    <xf numFmtId="165" fontId="10" fillId="2" borderId="32" xfId="3" applyNumberFormat="1" applyFont="1" applyFill="1" applyBorder="1" applyProtection="1">
      <protection locked="0"/>
    </xf>
    <xf numFmtId="44" fontId="0" fillId="0" borderId="0" xfId="2" applyFont="1" applyBorder="1" applyAlignment="1" applyProtection="1">
      <alignment vertical="center"/>
    </xf>
    <xf numFmtId="0" fontId="0" fillId="2" borderId="47" xfId="0" applyFill="1" applyBorder="1" applyAlignment="1" applyProtection="1">
      <alignment horizontal="left" vertical="center" wrapText="1"/>
      <protection locked="0"/>
    </xf>
    <xf numFmtId="17" fontId="0" fillId="2" borderId="48" xfId="0" applyNumberFormat="1" applyFill="1" applyBorder="1" applyAlignment="1" applyProtection="1">
      <alignment vertical="center"/>
      <protection locked="0"/>
    </xf>
    <xf numFmtId="0" fontId="0" fillId="2" borderId="49" xfId="0" applyFill="1" applyBorder="1" applyAlignment="1" applyProtection="1">
      <alignment horizontal="left" vertical="center" wrapText="1"/>
      <protection locked="0"/>
    </xf>
    <xf numFmtId="0" fontId="0" fillId="2" borderId="51" xfId="0" applyFill="1" applyBorder="1" applyAlignment="1" applyProtection="1">
      <alignment horizontal="left" vertical="center" wrapText="1"/>
      <protection locked="0"/>
    </xf>
    <xf numFmtId="167" fontId="0" fillId="2" borderId="45" xfId="0" applyNumberFormat="1" applyFill="1" applyBorder="1" applyAlignment="1" applyProtection="1">
      <alignment vertical="center"/>
      <protection locked="0"/>
    </xf>
    <xf numFmtId="0" fontId="0" fillId="2" borderId="55" xfId="0" applyFill="1" applyBorder="1" applyAlignment="1" applyProtection="1">
      <alignment horizontal="left" vertical="center" wrapText="1"/>
      <protection locked="0"/>
    </xf>
    <xf numFmtId="0" fontId="0" fillId="2" borderId="58" xfId="0" applyFill="1" applyBorder="1" applyAlignment="1" applyProtection="1">
      <alignment horizontal="left" vertical="center" wrapText="1"/>
      <protection locked="0"/>
    </xf>
    <xf numFmtId="0" fontId="0" fillId="2" borderId="60" xfId="0" applyFill="1" applyBorder="1" applyAlignment="1" applyProtection="1">
      <alignment horizontal="left" vertical="center" wrapText="1"/>
      <protection locked="0"/>
    </xf>
    <xf numFmtId="0" fontId="0" fillId="2" borderId="62" xfId="0" applyFill="1" applyBorder="1" applyAlignment="1" applyProtection="1">
      <alignment horizontal="left" vertical="center" wrapText="1"/>
      <protection locked="0"/>
    </xf>
    <xf numFmtId="2"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6" fontId="15" fillId="0" borderId="0" xfId="2" applyNumberFormat="1" applyFont="1" applyFill="1" applyBorder="1" applyAlignment="1" applyProtection="1">
      <alignment vertical="center"/>
    </xf>
    <xf numFmtId="166" fontId="15" fillId="0" borderId="0" xfId="2" applyNumberFormat="1" applyFont="1" applyFill="1" applyBorder="1" applyAlignment="1" applyProtection="1">
      <alignment horizontal="center" vertical="center"/>
    </xf>
    <xf numFmtId="166" fontId="15" fillId="0" borderId="0" xfId="2" applyNumberFormat="1" applyFont="1" applyFill="1" applyBorder="1" applyAlignment="1" applyProtection="1">
      <alignment vertical="center" wrapText="1"/>
    </xf>
    <xf numFmtId="165" fontId="15" fillId="0" borderId="0" xfId="3" applyNumberFormat="1" applyFont="1" applyFill="1" applyBorder="1" applyAlignment="1" applyProtection="1">
      <alignment vertical="center"/>
    </xf>
    <xf numFmtId="0" fontId="10" fillId="2" borderId="37" xfId="5" applyFont="1" applyFill="1" applyBorder="1" applyProtection="1">
      <protection locked="0"/>
    </xf>
    <xf numFmtId="164" fontId="11" fillId="0" borderId="1" xfId="1" applyNumberFormat="1" applyFont="1" applyFill="1" applyBorder="1" applyProtection="1"/>
    <xf numFmtId="165" fontId="11" fillId="0" borderId="1" xfId="3" applyNumberFormat="1" applyFont="1" applyFill="1" applyBorder="1" applyProtection="1"/>
    <xf numFmtId="166" fontId="15" fillId="9" borderId="0" xfId="2" applyNumberFormat="1" applyFont="1" applyFill="1" applyBorder="1" applyAlignment="1" applyProtection="1">
      <alignment vertical="center"/>
    </xf>
    <xf numFmtId="164" fontId="15" fillId="6" borderId="62" xfId="1" applyNumberFormat="1" applyFont="1" applyFill="1" applyBorder="1" applyProtection="1"/>
    <xf numFmtId="164" fontId="15" fillId="8" borderId="62" xfId="1" applyNumberFormat="1" applyFont="1" applyFill="1" applyBorder="1" applyProtection="1"/>
    <xf numFmtId="166" fontId="15" fillId="10" borderId="69" xfId="2" applyNumberFormat="1" applyFont="1" applyFill="1" applyBorder="1" applyAlignment="1" applyProtection="1">
      <alignment vertical="center"/>
    </xf>
    <xf numFmtId="166" fontId="15" fillId="9" borderId="63" xfId="2" applyNumberFormat="1" applyFont="1" applyFill="1" applyBorder="1" applyAlignment="1" applyProtection="1">
      <alignment vertical="center"/>
    </xf>
    <xf numFmtId="165" fontId="14" fillId="3" borderId="74" xfId="3" applyNumberFormat="1" applyFont="1" applyFill="1" applyBorder="1" applyAlignment="1" applyProtection="1">
      <alignment horizontal="center" wrapText="1"/>
    </xf>
    <xf numFmtId="0" fontId="11" fillId="0" borderId="20" xfId="5" applyFont="1" applyBorder="1" applyAlignment="1" applyProtection="1">
      <alignment wrapText="1"/>
      <protection locked="0"/>
    </xf>
    <xf numFmtId="0" fontId="11" fillId="0" borderId="20" xfId="5" applyFont="1" applyBorder="1" applyAlignment="1" applyProtection="1">
      <alignment vertical="center" wrapText="1"/>
      <protection locked="0"/>
    </xf>
    <xf numFmtId="0" fontId="11" fillId="7" borderId="78" xfId="1" applyNumberFormat="1" applyFont="1" applyFill="1" applyBorder="1" applyProtection="1"/>
    <xf numFmtId="166" fontId="15" fillId="10" borderId="83" xfId="2" applyNumberFormat="1" applyFont="1" applyFill="1" applyBorder="1" applyAlignment="1" applyProtection="1">
      <alignment vertical="center"/>
    </xf>
    <xf numFmtId="166" fontId="15" fillId="10" borderId="83" xfId="2" applyNumberFormat="1" applyFont="1" applyFill="1" applyBorder="1" applyAlignment="1" applyProtection="1">
      <alignment horizontal="center" vertical="center"/>
    </xf>
    <xf numFmtId="166" fontId="15" fillId="10" borderId="83" xfId="2" applyNumberFormat="1" applyFont="1" applyFill="1" applyBorder="1" applyAlignment="1" applyProtection="1">
      <alignment vertical="center" wrapText="1"/>
    </xf>
    <xf numFmtId="165" fontId="15" fillId="10" borderId="83" xfId="3" applyNumberFormat="1" applyFont="1" applyFill="1" applyBorder="1" applyAlignment="1" applyProtection="1">
      <alignment vertical="center"/>
    </xf>
    <xf numFmtId="0" fontId="31" fillId="0" borderId="0" xfId="0" applyFont="1"/>
    <xf numFmtId="0" fontId="32" fillId="0" borderId="0" xfId="0" applyFont="1"/>
    <xf numFmtId="0" fontId="33" fillId="0" borderId="0" xfId="0" applyFont="1"/>
    <xf numFmtId="166" fontId="33" fillId="0" borderId="0" xfId="2" applyNumberFormat="1" applyFont="1" applyAlignment="1">
      <alignment vertical="top"/>
    </xf>
    <xf numFmtId="0" fontId="33" fillId="0" borderId="0" xfId="0" applyFont="1" applyAlignment="1">
      <alignment vertical="top" wrapText="1"/>
    </xf>
    <xf numFmtId="0" fontId="31" fillId="0" borderId="86" xfId="0" applyFont="1" applyBorder="1" applyAlignment="1">
      <alignment horizontal="left"/>
    </xf>
    <xf numFmtId="0" fontId="31" fillId="0" borderId="86" xfId="0" applyFont="1" applyBorder="1"/>
    <xf numFmtId="0" fontId="35" fillId="0" borderId="0" xfId="0" applyFont="1"/>
    <xf numFmtId="0" fontId="4" fillId="0" borderId="0" xfId="4" applyFont="1" applyAlignment="1">
      <alignment horizontal="center"/>
    </xf>
    <xf numFmtId="0" fontId="19" fillId="0" borderId="0" xfId="5" applyFont="1" applyAlignment="1">
      <alignment horizontal="left" vertical="center"/>
    </xf>
    <xf numFmtId="0" fontId="17" fillId="0" borderId="0" xfId="5" applyFont="1" applyAlignment="1">
      <alignment vertical="center"/>
    </xf>
    <xf numFmtId="0" fontId="22" fillId="11" borderId="0" xfId="5" applyFont="1" applyFill="1"/>
    <xf numFmtId="0" fontId="23" fillId="11" borderId="0" xfId="5" applyFont="1" applyFill="1"/>
    <xf numFmtId="0" fontId="12" fillId="5" borderId="15" xfId="0" applyFont="1" applyFill="1" applyBorder="1" applyAlignment="1">
      <alignment horizontal="right"/>
    </xf>
    <xf numFmtId="0" fontId="10" fillId="0" borderId="16" xfId="5" applyFont="1" applyBorder="1"/>
    <xf numFmtId="0" fontId="12" fillId="5" borderId="17" xfId="0" applyFont="1" applyFill="1" applyBorder="1" applyAlignment="1">
      <alignment horizontal="right"/>
    </xf>
    <xf numFmtId="0" fontId="10" fillId="0" borderId="0" xfId="5" applyFont="1"/>
    <xf numFmtId="0" fontId="14" fillId="3" borderId="38" xfId="0" applyFont="1" applyFill="1" applyBorder="1" applyAlignment="1">
      <alignment horizontal="center" wrapText="1"/>
    </xf>
    <xf numFmtId="0" fontId="14" fillId="3" borderId="39" xfId="0" applyFont="1" applyFill="1" applyBorder="1" applyAlignment="1">
      <alignment horizontal="center" wrapText="1"/>
    </xf>
    <xf numFmtId="0" fontId="14" fillId="3" borderId="40" xfId="0" applyFont="1" applyFill="1" applyBorder="1" applyAlignment="1">
      <alignment horizontal="left" wrapText="1"/>
    </xf>
    <xf numFmtId="0" fontId="12" fillId="5" borderId="19" xfId="0" applyFont="1" applyFill="1" applyBorder="1" applyAlignment="1">
      <alignment horizontal="right"/>
    </xf>
    <xf numFmtId="0" fontId="10" fillId="0" borderId="21" xfId="5" applyFont="1" applyBorder="1"/>
    <xf numFmtId="0" fontId="12" fillId="5" borderId="4" xfId="0" applyFont="1" applyFill="1" applyBorder="1" applyAlignment="1">
      <alignment horizontal="right"/>
    </xf>
    <xf numFmtId="0" fontId="10" fillId="0" borderId="6" xfId="5" applyFont="1" applyBorder="1"/>
    <xf numFmtId="0" fontId="10" fillId="0" borderId="36" xfId="5" applyFont="1" applyBorder="1"/>
    <xf numFmtId="0" fontId="10" fillId="0" borderId="41" xfId="5" applyFont="1" applyBorder="1"/>
    <xf numFmtId="0" fontId="10" fillId="0" borderId="20" xfId="5" applyFont="1" applyBorder="1"/>
    <xf numFmtId="0" fontId="10" fillId="0" borderId="19" xfId="5" applyFont="1" applyBorder="1"/>
    <xf numFmtId="0" fontId="10" fillId="0" borderId="32" xfId="5" applyFont="1" applyBorder="1"/>
    <xf numFmtId="0" fontId="10" fillId="0" borderId="20" xfId="5" applyFont="1" applyBorder="1" applyAlignment="1">
      <alignment horizontal="left"/>
    </xf>
    <xf numFmtId="0" fontId="12" fillId="5" borderId="31" xfId="0" applyFont="1" applyFill="1" applyBorder="1" applyAlignment="1">
      <alignment horizontal="right"/>
    </xf>
    <xf numFmtId="0" fontId="10" fillId="0" borderId="35" xfId="5" applyFont="1" applyBorder="1" applyAlignment="1">
      <alignment horizontal="left"/>
    </xf>
    <xf numFmtId="0" fontId="36" fillId="0" borderId="0" xfId="5" applyFont="1"/>
    <xf numFmtId="0" fontId="2" fillId="0" borderId="0" xfId="0" applyFont="1"/>
    <xf numFmtId="0" fontId="2" fillId="0" borderId="85" xfId="0" applyFont="1" applyBorder="1" applyAlignment="1">
      <alignment horizontal="center"/>
    </xf>
    <xf numFmtId="166" fontId="2" fillId="0" borderId="0" xfId="2" applyNumberFormat="1" applyFont="1" applyProtection="1"/>
    <xf numFmtId="166" fontId="2" fillId="0" borderId="85" xfId="2" applyNumberFormat="1" applyFont="1" applyBorder="1" applyProtection="1"/>
    <xf numFmtId="166" fontId="2" fillId="0" borderId="0" xfId="2" applyNumberFormat="1" applyFont="1" applyBorder="1" applyProtection="1"/>
    <xf numFmtId="166" fontId="2" fillId="0" borderId="0" xfId="0" applyNumberFormat="1" applyFont="1"/>
    <xf numFmtId="0" fontId="0" fillId="0" borderId="0" xfId="0" applyAlignment="1">
      <alignment vertical="center" wrapText="1"/>
    </xf>
    <xf numFmtId="164" fontId="0" fillId="0" borderId="0" xfId="1" applyNumberFormat="1" applyFont="1" applyBorder="1" applyAlignment="1" applyProtection="1">
      <alignment horizontal="center" vertical="center"/>
    </xf>
    <xf numFmtId="0" fontId="6" fillId="0" borderId="0" xfId="0" applyFont="1" applyAlignment="1">
      <alignment horizontal="left" vertical="center"/>
    </xf>
    <xf numFmtId="164" fontId="0" fillId="0" borderId="57" xfId="1" applyNumberFormat="1" applyFont="1" applyBorder="1" applyAlignment="1" applyProtection="1">
      <alignment horizontal="center" vertical="center"/>
    </xf>
    <xf numFmtId="0" fontId="6" fillId="0" borderId="57" xfId="0" applyFont="1" applyBorder="1" applyAlignment="1">
      <alignment horizontal="left" vertical="center"/>
    </xf>
    <xf numFmtId="164" fontId="0" fillId="0" borderId="0" xfId="1" applyNumberFormat="1" applyFont="1" applyFill="1" applyBorder="1" applyAlignment="1" applyProtection="1">
      <alignment horizontal="center" vertical="center"/>
    </xf>
    <xf numFmtId="0" fontId="0" fillId="0" borderId="36" xfId="0" applyBorder="1" applyAlignment="1">
      <alignment vertical="center"/>
    </xf>
    <xf numFmtId="0" fontId="0" fillId="0" borderId="0" xfId="0" applyAlignment="1">
      <alignment horizontal="left" vertical="center" wrapText="1"/>
    </xf>
    <xf numFmtId="0" fontId="26" fillId="12" borderId="53" xfId="0" applyFont="1" applyFill="1" applyBorder="1" applyAlignment="1">
      <alignment horizontal="left" vertical="center"/>
    </xf>
    <xf numFmtId="0" fontId="25" fillId="12" borderId="53" xfId="0" applyFont="1" applyFill="1" applyBorder="1" applyAlignment="1">
      <alignment vertical="center"/>
    </xf>
    <xf numFmtId="164" fontId="25" fillId="12" borderId="53" xfId="1" applyNumberFormat="1" applyFont="1" applyFill="1" applyBorder="1" applyAlignment="1" applyProtection="1">
      <alignment horizontal="center" vertical="center"/>
    </xf>
    <xf numFmtId="0" fontId="25" fillId="12" borderId="61" xfId="0" applyFont="1" applyFill="1" applyBorder="1" applyAlignment="1">
      <alignment horizontal="left" vertical="center" wrapText="1"/>
    </xf>
    <xf numFmtId="164" fontId="0" fillId="0" borderId="27" xfId="1" applyNumberFormat="1" applyFont="1" applyBorder="1" applyAlignment="1" applyProtection="1">
      <alignment horizontal="center" vertical="center"/>
    </xf>
    <xf numFmtId="0" fontId="0" fillId="0" borderId="24" xfId="0" applyBorder="1" applyAlignment="1">
      <alignment vertical="center"/>
    </xf>
    <xf numFmtId="0" fontId="0" fillId="0" borderId="26" xfId="0" applyBorder="1" applyAlignment="1">
      <alignment vertical="center"/>
    </xf>
    <xf numFmtId="0" fontId="6" fillId="0" borderId="27" xfId="0" applyFont="1" applyBorder="1" applyAlignment="1">
      <alignment horizontal="left" vertical="center"/>
    </xf>
    <xf numFmtId="0" fontId="24" fillId="12" borderId="22" xfId="0" applyFont="1" applyFill="1" applyBorder="1" applyAlignment="1">
      <alignment vertical="center"/>
    </xf>
    <xf numFmtId="17" fontId="0" fillId="0" borderId="0" xfId="0" applyNumberFormat="1" applyAlignment="1">
      <alignment vertical="center"/>
    </xf>
    <xf numFmtId="0" fontId="27" fillId="12" borderId="23" xfId="0" applyFont="1" applyFill="1" applyBorder="1" applyAlignment="1">
      <alignment horizontal="left" vertical="center"/>
    </xf>
    <xf numFmtId="0" fontId="2" fillId="0" borderId="0" xfId="0" applyFont="1" applyAlignment="1">
      <alignment horizontal="center" vertical="center" wrapText="1"/>
    </xf>
    <xf numFmtId="2" fontId="0" fillId="7" borderId="7" xfId="0" applyNumberFormat="1" applyFill="1" applyBorder="1" applyAlignment="1">
      <alignment vertical="center"/>
    </xf>
    <xf numFmtId="43" fontId="0" fillId="0" borderId="0" xfId="1" applyFont="1" applyBorder="1" applyAlignment="1" applyProtection="1">
      <alignment horizontal="center" vertical="center"/>
    </xf>
    <xf numFmtId="2" fontId="0" fillId="7" borderId="1" xfId="0" applyNumberFormat="1" applyFill="1" applyBorder="1" applyAlignment="1">
      <alignment vertical="center"/>
    </xf>
    <xf numFmtId="0" fontId="0" fillId="0" borderId="43" xfId="0" applyBorder="1" applyAlignment="1">
      <alignment vertical="center"/>
    </xf>
    <xf numFmtId="0" fontId="6" fillId="0" borderId="44" xfId="0" applyFont="1" applyBorder="1" applyAlignment="1">
      <alignment horizontal="left" vertical="center"/>
    </xf>
    <xf numFmtId="2" fontId="0" fillId="7" borderId="45" xfId="0" applyNumberFormat="1" applyFill="1" applyBorder="1" applyAlignment="1">
      <alignment vertical="center"/>
    </xf>
    <xf numFmtId="43" fontId="0" fillId="0" borderId="46" xfId="1" applyFont="1" applyBorder="1" applyAlignment="1" applyProtection="1">
      <alignment horizontal="center" vertical="center"/>
    </xf>
    <xf numFmtId="0" fontId="0" fillId="0" borderId="52" xfId="0" applyBorder="1" applyAlignment="1">
      <alignment vertical="center"/>
    </xf>
    <xf numFmtId="0" fontId="6" fillId="0" borderId="59" xfId="0" applyFont="1" applyBorder="1" applyAlignment="1">
      <alignment horizontal="left" vertical="center"/>
    </xf>
    <xf numFmtId="164" fontId="0" fillId="0" borderId="53" xfId="1" applyNumberFormat="1" applyFont="1" applyBorder="1" applyAlignment="1" applyProtection="1">
      <alignment horizontal="center" vertical="center"/>
    </xf>
    <xf numFmtId="0" fontId="0" fillId="7" borderId="7" xfId="0" applyFill="1" applyBorder="1" applyAlignment="1">
      <alignment vertical="center"/>
    </xf>
    <xf numFmtId="0" fontId="0" fillId="0" borderId="56" xfId="0" applyBorder="1" applyAlignment="1">
      <alignment vertical="center"/>
    </xf>
    <xf numFmtId="2" fontId="0" fillId="7" borderId="46" xfId="0" applyNumberFormat="1" applyFill="1" applyBorder="1" applyAlignment="1">
      <alignment vertical="center"/>
    </xf>
    <xf numFmtId="0" fontId="6" fillId="0" borderId="5" xfId="0" applyFont="1" applyBorder="1" applyAlignment="1">
      <alignment horizontal="left" vertical="center"/>
    </xf>
    <xf numFmtId="43" fontId="0" fillId="0" borderId="50" xfId="1" applyFont="1" applyBorder="1" applyAlignment="1" applyProtection="1">
      <alignment horizontal="center" vertical="center"/>
    </xf>
    <xf numFmtId="0" fontId="0" fillId="4" borderId="48" xfId="0" applyFill="1" applyBorder="1" applyAlignment="1">
      <alignment vertical="center"/>
    </xf>
    <xf numFmtId="10" fontId="0" fillId="0" borderId="0" xfId="3" applyNumberFormat="1" applyFont="1" applyAlignment="1" applyProtection="1">
      <alignment vertical="center"/>
    </xf>
    <xf numFmtId="0" fontId="2" fillId="0" borderId="0" xfId="0" applyFont="1" applyAlignment="1">
      <alignment horizontal="left" vertical="center" wrapText="1"/>
    </xf>
    <xf numFmtId="0" fontId="24" fillId="12" borderId="23" xfId="0" applyFont="1" applyFill="1" applyBorder="1" applyAlignment="1">
      <alignment horizontal="center" vertical="center" wrapText="1"/>
    </xf>
    <xf numFmtId="0" fontId="24" fillId="12" borderId="29" xfId="0" applyFont="1" applyFill="1" applyBorder="1" applyAlignment="1">
      <alignment horizontal="left" vertical="center" wrapText="1"/>
    </xf>
    <xf numFmtId="0" fontId="2" fillId="0" borderId="0" xfId="0" applyFont="1" applyAlignment="1">
      <alignment horizontal="center" vertical="center"/>
    </xf>
    <xf numFmtId="0" fontId="11" fillId="0" borderId="0" xfId="5" applyFont="1"/>
    <xf numFmtId="0" fontId="11" fillId="0" borderId="0" xfId="5" applyFont="1" applyAlignment="1">
      <alignment wrapText="1"/>
    </xf>
    <xf numFmtId="0" fontId="22" fillId="0" borderId="0" xfId="5" applyFont="1"/>
    <xf numFmtId="0" fontId="23" fillId="0" borderId="0" xfId="5" applyFont="1"/>
    <xf numFmtId="0" fontId="12" fillId="0" borderId="0" xfId="0" applyFont="1" applyAlignment="1">
      <alignment horizontal="right"/>
    </xf>
    <xf numFmtId="0" fontId="10" fillId="0" borderId="0" xfId="5" applyFont="1" applyAlignment="1">
      <alignment horizontal="left"/>
    </xf>
    <xf numFmtId="0" fontId="13" fillId="0" borderId="0" xfId="5" applyFont="1"/>
    <xf numFmtId="0" fontId="14" fillId="3" borderId="73" xfId="0" applyFont="1" applyFill="1" applyBorder="1" applyAlignment="1">
      <alignment horizontal="center" wrapText="1"/>
    </xf>
    <xf numFmtId="0" fontId="14" fillId="3" borderId="74" xfId="0" applyFont="1" applyFill="1" applyBorder="1" applyAlignment="1">
      <alignment horizontal="center" wrapText="1"/>
    </xf>
    <xf numFmtId="0" fontId="14" fillId="3" borderId="75" xfId="0" applyFont="1" applyFill="1" applyBorder="1" applyAlignment="1">
      <alignment horizontal="center" wrapText="1"/>
    </xf>
    <xf numFmtId="0" fontId="14" fillId="3" borderId="64" xfId="0" applyFont="1" applyFill="1" applyBorder="1" applyAlignment="1">
      <alignment horizontal="center" wrapText="1"/>
    </xf>
    <xf numFmtId="0" fontId="14" fillId="3" borderId="65" xfId="0" applyFont="1" applyFill="1" applyBorder="1" applyAlignment="1">
      <alignment horizontal="center" wrapText="1"/>
    </xf>
    <xf numFmtId="0" fontId="14" fillId="3" borderId="66" xfId="0" applyFont="1" applyFill="1" applyBorder="1" applyAlignment="1">
      <alignment horizontal="left" wrapText="1"/>
    </xf>
    <xf numFmtId="0" fontId="12" fillId="5" borderId="76" xfId="5" applyFont="1" applyFill="1" applyBorder="1"/>
    <xf numFmtId="0" fontId="12" fillId="5" borderId="7" xfId="5" applyFont="1" applyFill="1" applyBorder="1"/>
    <xf numFmtId="37" fontId="12" fillId="5" borderId="7" xfId="5" applyNumberFormat="1" applyFont="1" applyFill="1" applyBorder="1"/>
    <xf numFmtId="37" fontId="12" fillId="5" borderId="7" xfId="5" applyNumberFormat="1" applyFont="1" applyFill="1" applyBorder="1" applyAlignment="1">
      <alignment wrapText="1"/>
    </xf>
    <xf numFmtId="37" fontId="12" fillId="5" borderId="77" xfId="5" applyNumberFormat="1" applyFont="1" applyFill="1" applyBorder="1"/>
    <xf numFmtId="37" fontId="12" fillId="5" borderId="67" xfId="5" applyNumberFormat="1" applyFont="1" applyFill="1" applyBorder="1"/>
    <xf numFmtId="37" fontId="12" fillId="5" borderId="60" xfId="5" applyNumberFormat="1" applyFont="1" applyFill="1" applyBorder="1"/>
    <xf numFmtId="0" fontId="11" fillId="0" borderId="78" xfId="5" applyFont="1" applyBorder="1"/>
    <xf numFmtId="0" fontId="11" fillId="0" borderId="1" xfId="5" applyFont="1" applyBorder="1"/>
    <xf numFmtId="164" fontId="11" fillId="0" borderId="1" xfId="5" applyNumberFormat="1" applyFont="1" applyBorder="1"/>
    <xf numFmtId="0" fontId="11" fillId="0" borderId="62" xfId="5" applyFont="1" applyBorder="1"/>
    <xf numFmtId="37" fontId="11" fillId="9" borderId="1" xfId="5" applyNumberFormat="1" applyFont="1" applyFill="1" applyBorder="1"/>
    <xf numFmtId="37" fontId="11" fillId="9" borderId="1" xfId="5" applyNumberFormat="1" applyFont="1" applyFill="1" applyBorder="1" applyAlignment="1">
      <alignment wrapText="1"/>
    </xf>
    <xf numFmtId="0" fontId="11" fillId="9" borderId="1" xfId="5" applyFont="1" applyFill="1" applyBorder="1"/>
    <xf numFmtId="0" fontId="11" fillId="9" borderId="20" xfId="5" applyFont="1" applyFill="1" applyBorder="1" applyAlignment="1">
      <alignment wrapText="1"/>
    </xf>
    <xf numFmtId="0" fontId="11" fillId="9" borderId="68" xfId="5" applyFont="1" applyFill="1" applyBorder="1"/>
    <xf numFmtId="164" fontId="11" fillId="9" borderId="1" xfId="5" applyNumberFormat="1" applyFont="1" applyFill="1" applyBorder="1"/>
    <xf numFmtId="0" fontId="11" fillId="9" borderId="62" xfId="5" applyFont="1" applyFill="1" applyBorder="1"/>
    <xf numFmtId="37" fontId="11" fillId="9" borderId="1" xfId="5" applyNumberFormat="1" applyFont="1" applyFill="1" applyBorder="1" applyAlignment="1">
      <alignment horizontal="center"/>
    </xf>
    <xf numFmtId="37" fontId="11" fillId="0" borderId="1" xfId="5" applyNumberFormat="1" applyFont="1" applyBorder="1"/>
    <xf numFmtId="0" fontId="15" fillId="6" borderId="78" xfId="5" applyFont="1" applyFill="1" applyBorder="1"/>
    <xf numFmtId="0" fontId="15" fillId="6" borderId="1" xfId="5" applyFont="1" applyFill="1" applyBorder="1"/>
    <xf numFmtId="0" fontId="15" fillId="6" borderId="20" xfId="5" applyFont="1" applyFill="1" applyBorder="1"/>
    <xf numFmtId="0" fontId="15" fillId="0" borderId="0" xfId="5" applyFont="1"/>
    <xf numFmtId="0" fontId="15" fillId="6" borderId="68" xfId="5" applyFont="1" applyFill="1" applyBorder="1"/>
    <xf numFmtId="0" fontId="15" fillId="6" borderId="62" xfId="5" applyFont="1" applyFill="1" applyBorder="1"/>
    <xf numFmtId="0" fontId="12" fillId="5" borderId="78" xfId="5" applyFont="1" applyFill="1" applyBorder="1"/>
    <xf numFmtId="0" fontId="12" fillId="5" borderId="1" xfId="5" applyFont="1" applyFill="1" applyBorder="1"/>
    <xf numFmtId="37" fontId="12" fillId="5" borderId="1" xfId="5" applyNumberFormat="1" applyFont="1" applyFill="1" applyBorder="1"/>
    <xf numFmtId="37" fontId="12" fillId="5" borderId="1" xfId="5" applyNumberFormat="1" applyFont="1" applyFill="1" applyBorder="1" applyAlignment="1">
      <alignment horizontal="center"/>
    </xf>
    <xf numFmtId="37" fontId="12" fillId="5" borderId="1" xfId="5" applyNumberFormat="1" applyFont="1" applyFill="1" applyBorder="1" applyAlignment="1">
      <alignment wrapText="1"/>
    </xf>
    <xf numFmtId="0" fontId="12" fillId="5" borderId="20" xfId="5" applyFont="1" applyFill="1" applyBorder="1"/>
    <xf numFmtId="0" fontId="12" fillId="5" borderId="68" xfId="5" applyFont="1" applyFill="1" applyBorder="1"/>
    <xf numFmtId="0" fontId="12" fillId="5" borderId="62" xfId="5" applyFont="1" applyFill="1" applyBorder="1"/>
    <xf numFmtId="0" fontId="11" fillId="0" borderId="1" xfId="5" applyFont="1" applyBorder="1" applyAlignment="1">
      <alignment vertical="center"/>
    </xf>
    <xf numFmtId="0" fontId="11" fillId="0" borderId="78" xfId="5" applyFont="1" applyBorder="1" applyAlignment="1">
      <alignment horizontal="right"/>
    </xf>
    <xf numFmtId="0" fontId="11" fillId="5" borderId="78" xfId="5" applyFont="1" applyFill="1" applyBorder="1"/>
    <xf numFmtId="0" fontId="11" fillId="5" borderId="1" xfId="5" applyFont="1" applyFill="1" applyBorder="1"/>
    <xf numFmtId="37" fontId="11" fillId="5" borderId="1" xfId="5" applyNumberFormat="1" applyFont="1" applyFill="1" applyBorder="1"/>
    <xf numFmtId="37" fontId="11" fillId="5" borderId="1" xfId="5" applyNumberFormat="1" applyFont="1" applyFill="1" applyBorder="1" applyAlignment="1">
      <alignment horizontal="center"/>
    </xf>
    <xf numFmtId="37" fontId="11" fillId="5" borderId="1" xfId="5" applyNumberFormat="1" applyFont="1" applyFill="1" applyBorder="1" applyAlignment="1">
      <alignment wrapText="1"/>
    </xf>
    <xf numFmtId="0" fontId="11" fillId="5" borderId="20" xfId="5" applyFont="1" applyFill="1" applyBorder="1"/>
    <xf numFmtId="0" fontId="11" fillId="5" borderId="68" xfId="5" applyFont="1" applyFill="1" applyBorder="1"/>
    <xf numFmtId="0" fontId="11" fillId="5" borderId="62" xfId="5" applyFont="1" applyFill="1" applyBorder="1"/>
    <xf numFmtId="0" fontId="15" fillId="8" borderId="78" xfId="5" applyFont="1" applyFill="1" applyBorder="1"/>
    <xf numFmtId="0" fontId="15" fillId="8" borderId="1" xfId="5" applyFont="1" applyFill="1" applyBorder="1" applyAlignment="1">
      <alignment horizontal="left"/>
    </xf>
    <xf numFmtId="0" fontId="15" fillId="8" borderId="20" xfId="5" applyFont="1" applyFill="1" applyBorder="1" applyAlignment="1">
      <alignment horizontal="left"/>
    </xf>
    <xf numFmtId="0" fontId="15" fillId="8" borderId="68" xfId="5" applyFont="1" applyFill="1" applyBorder="1" applyAlignment="1">
      <alignment horizontal="left"/>
    </xf>
    <xf numFmtId="0" fontId="15" fillId="8" borderId="62" xfId="5" applyFont="1" applyFill="1" applyBorder="1"/>
    <xf numFmtId="0" fontId="11" fillId="7" borderId="78" xfId="5" applyFont="1" applyFill="1" applyBorder="1"/>
    <xf numFmtId="0" fontId="11" fillId="7" borderId="1" xfId="5" applyFont="1" applyFill="1" applyBorder="1"/>
    <xf numFmtId="37" fontId="11" fillId="7" borderId="1" xfId="5" applyNumberFormat="1" applyFont="1" applyFill="1" applyBorder="1"/>
    <xf numFmtId="37" fontId="11" fillId="7" borderId="1" xfId="5" applyNumberFormat="1" applyFont="1" applyFill="1" applyBorder="1" applyAlignment="1">
      <alignment wrapText="1"/>
    </xf>
    <xf numFmtId="0" fontId="11" fillId="7" borderId="20" xfId="5" applyFont="1" applyFill="1" applyBorder="1"/>
    <xf numFmtId="0" fontId="11" fillId="7" borderId="68" xfId="5" applyFont="1" applyFill="1" applyBorder="1"/>
    <xf numFmtId="164" fontId="11" fillId="7" borderId="1" xfId="5" applyNumberFormat="1" applyFont="1" applyFill="1" applyBorder="1"/>
    <xf numFmtId="0" fontId="11" fillId="7" borderId="62" xfId="5" applyFont="1" applyFill="1" applyBorder="1"/>
    <xf numFmtId="0" fontId="11" fillId="0" borderId="78" xfId="5" applyFont="1" applyBorder="1" applyAlignment="1">
      <alignment vertical="center"/>
    </xf>
    <xf numFmtId="0" fontId="11" fillId="0" borderId="0" xfId="5" applyFont="1" applyAlignment="1">
      <alignment vertical="center"/>
    </xf>
    <xf numFmtId="0" fontId="11" fillId="0" borderId="3" xfId="5" applyFont="1" applyBorder="1"/>
    <xf numFmtId="0" fontId="11" fillId="7" borderId="3" xfId="5" applyFont="1" applyFill="1" applyBorder="1"/>
    <xf numFmtId="0" fontId="11" fillId="7" borderId="79" xfId="5" applyFont="1" applyFill="1" applyBorder="1"/>
    <xf numFmtId="37" fontId="15" fillId="6" borderId="1" xfId="5" applyNumberFormat="1" applyFont="1" applyFill="1" applyBorder="1" applyAlignment="1">
      <alignment horizontal="center"/>
    </xf>
    <xf numFmtId="37" fontId="15" fillId="6" borderId="1" xfId="5" applyNumberFormat="1" applyFont="1" applyFill="1" applyBorder="1"/>
    <xf numFmtId="37" fontId="15" fillId="6" borderId="1" xfId="5" applyNumberFormat="1" applyFont="1" applyFill="1" applyBorder="1" applyAlignment="1">
      <alignment wrapText="1"/>
    </xf>
    <xf numFmtId="37" fontId="15" fillId="8" borderId="1" xfId="5" applyNumberFormat="1" applyFont="1" applyFill="1" applyBorder="1" applyAlignment="1">
      <alignment horizontal="center"/>
    </xf>
    <xf numFmtId="37" fontId="15" fillId="8" borderId="1" xfId="5" applyNumberFormat="1" applyFont="1" applyFill="1" applyBorder="1"/>
    <xf numFmtId="37" fontId="15" fillId="8" borderId="1" xfId="5" applyNumberFormat="1" applyFont="1" applyFill="1" applyBorder="1" applyAlignment="1">
      <alignment wrapText="1"/>
    </xf>
    <xf numFmtId="0" fontId="15" fillId="10" borderId="80" xfId="5" applyFont="1" applyFill="1" applyBorder="1" applyAlignment="1">
      <alignment vertical="center"/>
    </xf>
    <xf numFmtId="0" fontId="15" fillId="10" borderId="28" xfId="5" applyFont="1" applyFill="1" applyBorder="1" applyAlignment="1">
      <alignment horizontal="left" vertical="center"/>
    </xf>
    <xf numFmtId="0" fontId="15" fillId="10" borderId="81" xfId="5" applyFont="1" applyFill="1" applyBorder="1" applyAlignment="1">
      <alignment horizontal="left" vertical="center"/>
    </xf>
    <xf numFmtId="0" fontId="15" fillId="0" borderId="0" xfId="5" applyFont="1" applyAlignment="1">
      <alignment vertical="center"/>
    </xf>
    <xf numFmtId="0" fontId="15" fillId="9" borderId="36" xfId="5" applyFont="1" applyFill="1" applyBorder="1" applyAlignment="1">
      <alignment horizontal="left" vertical="center"/>
    </xf>
    <xf numFmtId="0" fontId="15" fillId="8" borderId="1" xfId="5" applyFont="1" applyFill="1" applyBorder="1"/>
    <xf numFmtId="0" fontId="15" fillId="8" borderId="20" xfId="5" applyFont="1" applyFill="1" applyBorder="1"/>
    <xf numFmtId="0" fontId="15" fillId="8" borderId="70" xfId="5" applyFont="1" applyFill="1" applyBorder="1"/>
    <xf numFmtId="0" fontId="11" fillId="9" borderId="20" xfId="5" applyFont="1" applyFill="1" applyBorder="1"/>
    <xf numFmtId="0" fontId="15" fillId="10" borderId="71" xfId="5" applyFont="1" applyFill="1" applyBorder="1" applyAlignment="1">
      <alignment horizontal="left" vertical="center"/>
    </xf>
    <xf numFmtId="0" fontId="15" fillId="10" borderId="82" xfId="5" applyFont="1" applyFill="1" applyBorder="1" applyAlignment="1">
      <alignment vertical="center"/>
    </xf>
    <xf numFmtId="0" fontId="15" fillId="10" borderId="83" xfId="5" applyFont="1" applyFill="1" applyBorder="1" applyAlignment="1">
      <alignment horizontal="left" vertical="center"/>
    </xf>
    <xf numFmtId="0" fontId="15" fillId="10" borderId="84" xfId="5" applyFont="1" applyFill="1" applyBorder="1" applyAlignment="1">
      <alignment horizontal="left" vertical="center"/>
    </xf>
    <xf numFmtId="0" fontId="15" fillId="10" borderId="72" xfId="5" applyFont="1" applyFill="1" applyBorder="1" applyAlignment="1">
      <alignment horizontal="left" vertical="center"/>
    </xf>
    <xf numFmtId="0" fontId="15" fillId="0" borderId="0" xfId="5" applyFont="1" applyAlignment="1">
      <alignment horizontal="left" vertical="center"/>
    </xf>
    <xf numFmtId="0" fontId="17" fillId="0" borderId="0" xfId="5" applyFont="1" applyAlignment="1">
      <alignment horizontal="left" vertical="center"/>
    </xf>
    <xf numFmtId="164" fontId="15" fillId="8" borderId="3" xfId="1" applyNumberFormat="1" applyFont="1" applyFill="1" applyBorder="1" applyProtection="1"/>
    <xf numFmtId="164" fontId="15" fillId="8" borderId="3" xfId="1" applyNumberFormat="1" applyFont="1" applyFill="1" applyBorder="1" applyAlignment="1" applyProtection="1">
      <alignment horizontal="center"/>
    </xf>
    <xf numFmtId="165" fontId="15" fillId="8" borderId="3" xfId="3" applyNumberFormat="1" applyFont="1" applyFill="1" applyBorder="1" applyProtection="1"/>
    <xf numFmtId="164" fontId="15" fillId="8" borderId="3" xfId="1" applyNumberFormat="1" applyFont="1" applyFill="1" applyBorder="1" applyAlignment="1" applyProtection="1">
      <alignment wrapText="1"/>
    </xf>
    <xf numFmtId="164" fontId="11" fillId="0" borderId="7" xfId="1" applyNumberFormat="1" applyFont="1" applyBorder="1" applyProtection="1"/>
    <xf numFmtId="10" fontId="11" fillId="0" borderId="7" xfId="3" applyNumberFormat="1" applyFont="1" applyBorder="1" applyAlignment="1" applyProtection="1">
      <alignment horizontal="center"/>
    </xf>
    <xf numFmtId="165" fontId="11" fillId="0" borderId="7" xfId="3" applyNumberFormat="1" applyFont="1" applyBorder="1" applyProtection="1"/>
    <xf numFmtId="0" fontId="16" fillId="5" borderId="0" xfId="5" applyFont="1" applyFill="1"/>
    <xf numFmtId="37" fontId="16" fillId="5" borderId="0" xfId="5" applyNumberFormat="1" applyFont="1" applyFill="1"/>
    <xf numFmtId="37" fontId="16" fillId="5" borderId="0" xfId="5" applyNumberFormat="1" applyFont="1" applyFill="1" applyAlignment="1">
      <alignment horizontal="center"/>
    </xf>
    <xf numFmtId="165" fontId="16" fillId="5" borderId="0" xfId="3" applyNumberFormat="1" applyFont="1" applyFill="1" applyBorder="1" applyProtection="1"/>
    <xf numFmtId="37" fontId="16" fillId="5" borderId="0" xfId="5" applyNumberFormat="1" applyFont="1" applyFill="1" applyAlignment="1">
      <alignment wrapText="1"/>
    </xf>
    <xf numFmtId="164" fontId="16" fillId="5" borderId="0" xfId="1" applyNumberFormat="1" applyFont="1" applyFill="1" applyBorder="1" applyProtection="1"/>
    <xf numFmtId="0" fontId="12" fillId="5" borderId="0" xfId="5" applyFont="1" applyFill="1"/>
    <xf numFmtId="0" fontId="16" fillId="5" borderId="15" xfId="5" applyFont="1" applyFill="1" applyBorder="1"/>
    <xf numFmtId="0" fontId="16" fillId="5" borderId="94" xfId="5" applyFont="1" applyFill="1" applyBorder="1"/>
    <xf numFmtId="37" fontId="16" fillId="5" borderId="94" xfId="5" applyNumberFormat="1" applyFont="1" applyFill="1" applyBorder="1"/>
    <xf numFmtId="37" fontId="16" fillId="5" borderId="94" xfId="5" applyNumberFormat="1" applyFont="1" applyFill="1" applyBorder="1" applyAlignment="1">
      <alignment horizontal="center"/>
    </xf>
    <xf numFmtId="165" fontId="16" fillId="5" borderId="94" xfId="3" applyNumberFormat="1" applyFont="1" applyFill="1" applyBorder="1" applyProtection="1"/>
    <xf numFmtId="37" fontId="16" fillId="5" borderId="94" xfId="5" applyNumberFormat="1" applyFont="1" applyFill="1" applyBorder="1" applyAlignment="1">
      <alignment wrapText="1"/>
    </xf>
    <xf numFmtId="164" fontId="16" fillId="5" borderId="94" xfId="1" applyNumberFormat="1" applyFont="1" applyFill="1" applyBorder="1" applyProtection="1"/>
    <xf numFmtId="0" fontId="16" fillId="5" borderId="95" xfId="5" applyFont="1" applyFill="1" applyBorder="1"/>
    <xf numFmtId="0" fontId="16" fillId="5" borderId="19" xfId="5" applyFont="1" applyFill="1" applyBorder="1"/>
    <xf numFmtId="0" fontId="12" fillId="5" borderId="96" xfId="5" applyFont="1" applyFill="1" applyBorder="1"/>
    <xf numFmtId="0" fontId="16" fillId="5" borderId="96" xfId="5" applyFont="1" applyFill="1" applyBorder="1"/>
    <xf numFmtId="0" fontId="16" fillId="5" borderId="31" xfId="5" applyFont="1" applyFill="1" applyBorder="1"/>
    <xf numFmtId="0" fontId="12" fillId="5" borderId="97" xfId="5" applyFont="1" applyFill="1" applyBorder="1"/>
    <xf numFmtId="37" fontId="16" fillId="5" borderId="97" xfId="5" applyNumberFormat="1" applyFont="1" applyFill="1" applyBorder="1"/>
    <xf numFmtId="37" fontId="16" fillId="5" borderId="97" xfId="5" applyNumberFormat="1" applyFont="1" applyFill="1" applyBorder="1" applyAlignment="1">
      <alignment horizontal="center"/>
    </xf>
    <xf numFmtId="165" fontId="16" fillId="5" borderId="97" xfId="3" applyNumberFormat="1" applyFont="1" applyFill="1" applyBorder="1" applyProtection="1"/>
    <xf numFmtId="37" fontId="16" fillId="5" borderId="97" xfId="5" applyNumberFormat="1" applyFont="1" applyFill="1" applyBorder="1" applyAlignment="1">
      <alignment wrapText="1"/>
    </xf>
    <xf numFmtId="164" fontId="16" fillId="5" borderId="97" xfId="1" applyNumberFormat="1" applyFont="1" applyFill="1" applyBorder="1" applyProtection="1"/>
    <xf numFmtId="0" fontId="12" fillId="5" borderId="98" xfId="5" applyFont="1" applyFill="1" applyBorder="1"/>
    <xf numFmtId="166" fontId="15" fillId="10" borderId="3" xfId="2" applyNumberFormat="1" applyFont="1" applyFill="1" applyBorder="1" applyAlignment="1" applyProtection="1">
      <alignment vertical="center"/>
    </xf>
    <xf numFmtId="166" fontId="15" fillId="10" borderId="3" xfId="2" applyNumberFormat="1" applyFont="1" applyFill="1" applyBorder="1" applyAlignment="1" applyProtection="1">
      <alignment horizontal="center" vertical="center"/>
    </xf>
    <xf numFmtId="166" fontId="15" fillId="10" borderId="3" xfId="2" applyNumberFormat="1" applyFont="1" applyFill="1" applyBorder="1" applyAlignment="1" applyProtection="1">
      <alignment vertical="center" wrapText="1"/>
    </xf>
    <xf numFmtId="165" fontId="15" fillId="10" borderId="3" xfId="3" applyNumberFormat="1" applyFont="1" applyFill="1" applyBorder="1" applyAlignment="1" applyProtection="1">
      <alignment vertical="center"/>
    </xf>
    <xf numFmtId="165" fontId="11" fillId="9" borderId="7" xfId="3" applyNumberFormat="1" applyFont="1" applyFill="1" applyBorder="1" applyProtection="1"/>
    <xf numFmtId="164" fontId="11" fillId="9" borderId="7" xfId="1" applyNumberFormat="1" applyFont="1" applyFill="1" applyBorder="1" applyProtection="1"/>
    <xf numFmtId="0" fontId="16" fillId="5" borderId="97" xfId="5" applyFont="1" applyFill="1" applyBorder="1"/>
    <xf numFmtId="0" fontId="16" fillId="5" borderId="98" xfId="5" applyFont="1" applyFill="1" applyBorder="1"/>
    <xf numFmtId="166" fontId="15" fillId="10" borderId="100" xfId="2" applyNumberFormat="1" applyFont="1" applyFill="1" applyBorder="1" applyAlignment="1" applyProtection="1">
      <alignment vertical="center"/>
    </xf>
    <xf numFmtId="0" fontId="12" fillId="5" borderId="19" xfId="5" applyFont="1" applyFill="1" applyBorder="1"/>
    <xf numFmtId="0" fontId="12" fillId="5" borderId="31" xfId="5" applyFont="1" applyFill="1" applyBorder="1"/>
    <xf numFmtId="0" fontId="14" fillId="0" borderId="0" xfId="0" applyFont="1" applyAlignment="1">
      <alignment horizontal="center" wrapText="1"/>
    </xf>
    <xf numFmtId="0" fontId="38" fillId="0" borderId="0" xfId="0" applyFont="1" applyAlignment="1">
      <alignment horizontal="left"/>
    </xf>
    <xf numFmtId="0" fontId="14" fillId="0" borderId="85" xfId="0" applyFont="1" applyBorder="1" applyAlignment="1">
      <alignment horizontal="center" wrapText="1"/>
    </xf>
    <xf numFmtId="0" fontId="39" fillId="0" borderId="0" xfId="5" applyFont="1"/>
    <xf numFmtId="0" fontId="40" fillId="0" borderId="0" xfId="0" applyFont="1" applyAlignment="1">
      <alignment horizontal="left" wrapText="1"/>
    </xf>
    <xf numFmtId="0" fontId="41" fillId="0" borderId="0" xfId="0" applyFont="1" applyAlignment="1">
      <alignment horizontal="center" wrapText="1"/>
    </xf>
    <xf numFmtId="0" fontId="42" fillId="0" borderId="0" xfId="5" applyFont="1" applyAlignment="1">
      <alignment horizontal="left"/>
    </xf>
    <xf numFmtId="164" fontId="42" fillId="0" borderId="0" xfId="1" applyNumberFormat="1" applyFont="1" applyFill="1" applyBorder="1" applyProtection="1"/>
    <xf numFmtId="165" fontId="42" fillId="0" borderId="0" xfId="3" applyNumberFormat="1" applyFont="1" applyFill="1" applyBorder="1" applyProtection="1"/>
    <xf numFmtId="0" fontId="42" fillId="0" borderId="0" xfId="5" applyFont="1" applyAlignment="1">
      <alignment horizontal="left" vertical="center"/>
    </xf>
    <xf numFmtId="164" fontId="43" fillId="0" borderId="0" xfId="1" applyNumberFormat="1" applyFont="1" applyFill="1" applyBorder="1" applyProtection="1"/>
    <xf numFmtId="0" fontId="39" fillId="0" borderId="0" xfId="5" applyFont="1" applyAlignment="1">
      <alignment horizontal="left"/>
    </xf>
    <xf numFmtId="164" fontId="39" fillId="0" borderId="0" xfId="1" applyNumberFormat="1" applyFont="1" applyFill="1" applyBorder="1" applyProtection="1"/>
    <xf numFmtId="165" fontId="39" fillId="0" borderId="0" xfId="3" applyNumberFormat="1" applyFont="1" applyFill="1" applyBorder="1" applyProtection="1"/>
    <xf numFmtId="0" fontId="42" fillId="0" borderId="0" xfId="5" applyFont="1"/>
    <xf numFmtId="0" fontId="40" fillId="0" borderId="0" xfId="5" applyFont="1" applyAlignment="1">
      <alignment horizontal="left"/>
    </xf>
    <xf numFmtId="37" fontId="44" fillId="0" borderId="0" xfId="5" applyNumberFormat="1" applyFont="1"/>
    <xf numFmtId="164" fontId="44" fillId="0" borderId="0" xfId="1" applyNumberFormat="1" applyFont="1" applyFill="1" applyBorder="1" applyProtection="1"/>
    <xf numFmtId="165" fontId="44" fillId="0" borderId="0" xfId="3" applyNumberFormat="1" applyFont="1" applyFill="1" applyBorder="1" applyProtection="1"/>
    <xf numFmtId="0" fontId="42" fillId="0" borderId="0" xfId="5" applyFont="1" applyAlignment="1">
      <alignment vertical="center"/>
    </xf>
    <xf numFmtId="164" fontId="45" fillId="0" borderId="0" xfId="1" applyNumberFormat="1" applyFont="1" applyFill="1" applyBorder="1" applyProtection="1"/>
    <xf numFmtId="0" fontId="39" fillId="0" borderId="0" xfId="5" applyFont="1" applyAlignment="1">
      <alignment vertical="center"/>
    </xf>
    <xf numFmtId="0" fontId="39" fillId="0" borderId="0" xfId="5" applyFont="1" applyAlignment="1">
      <alignment horizontal="left" vertical="center"/>
    </xf>
    <xf numFmtId="166" fontId="39" fillId="0" borderId="0" xfId="2" applyNumberFormat="1" applyFont="1" applyFill="1" applyBorder="1" applyAlignment="1" applyProtection="1">
      <alignment vertical="center"/>
    </xf>
    <xf numFmtId="165" fontId="39" fillId="0" borderId="0" xfId="3" applyNumberFormat="1" applyFont="1" applyFill="1" applyBorder="1" applyAlignment="1" applyProtection="1">
      <alignment vertical="center"/>
    </xf>
    <xf numFmtId="0" fontId="44" fillId="0" borderId="0" xfId="5" applyFont="1"/>
    <xf numFmtId="164" fontId="46" fillId="0" borderId="0" xfId="1" applyNumberFormat="1" applyFont="1" applyFill="1" applyBorder="1" applyProtection="1"/>
    <xf numFmtId="10" fontId="42" fillId="0" borderId="0" xfId="3" applyNumberFormat="1" applyFont="1" applyFill="1" applyBorder="1" applyAlignment="1" applyProtection="1">
      <alignment horizontal="center"/>
    </xf>
    <xf numFmtId="166" fontId="45" fillId="0" borderId="0" xfId="2" applyNumberFormat="1" applyFont="1" applyFill="1" applyBorder="1" applyAlignment="1" applyProtection="1">
      <alignment vertical="center"/>
    </xf>
    <xf numFmtId="0" fontId="13" fillId="0" borderId="0" xfId="5" applyFont="1" applyAlignment="1">
      <alignment horizontal="left" vertical="center"/>
    </xf>
    <xf numFmtId="164" fontId="42" fillId="0" borderId="85" xfId="1" applyNumberFormat="1" applyFont="1" applyFill="1" applyBorder="1" applyProtection="1"/>
    <xf numFmtId="166" fontId="39" fillId="0" borderId="101" xfId="2" applyNumberFormat="1" applyFont="1" applyFill="1" applyBorder="1" applyAlignment="1" applyProtection="1">
      <alignment vertical="center"/>
    </xf>
    <xf numFmtId="164" fontId="39" fillId="0" borderId="85" xfId="1" applyNumberFormat="1" applyFont="1" applyFill="1" applyBorder="1" applyProtection="1"/>
    <xf numFmtId="164" fontId="39" fillId="0" borderId="33" xfId="1" applyNumberFormat="1" applyFont="1" applyFill="1" applyBorder="1" applyProtection="1"/>
    <xf numFmtId="0" fontId="47" fillId="0" borderId="0" xfId="0" applyFont="1" applyAlignment="1">
      <alignment horizontal="left"/>
    </xf>
    <xf numFmtId="165" fontId="11" fillId="0" borderId="1" xfId="3" applyNumberFormat="1" applyFont="1" applyFill="1" applyBorder="1" applyProtection="1">
      <protection locked="0"/>
    </xf>
    <xf numFmtId="37" fontId="11" fillId="0" borderId="1" xfId="5" applyNumberFormat="1" applyFont="1" applyBorder="1" applyProtection="1">
      <protection locked="0"/>
    </xf>
    <xf numFmtId="164" fontId="48" fillId="0" borderId="1" xfId="1" applyNumberFormat="1" applyFont="1" applyFill="1" applyBorder="1" applyProtection="1"/>
    <xf numFmtId="0" fontId="15" fillId="8" borderId="93" xfId="5" applyFont="1" applyFill="1" applyBorder="1"/>
    <xf numFmtId="0" fontId="15" fillId="8" borderId="3" xfId="5" applyFont="1" applyFill="1" applyBorder="1" applyAlignment="1">
      <alignment horizontal="left"/>
    </xf>
    <xf numFmtId="0" fontId="15" fillId="8" borderId="79" xfId="5" applyFont="1" applyFill="1" applyBorder="1" applyAlignment="1">
      <alignment horizontal="left"/>
    </xf>
    <xf numFmtId="0" fontId="15" fillId="8" borderId="99" xfId="5" applyFont="1" applyFill="1" applyBorder="1" applyAlignment="1">
      <alignment horizontal="left"/>
    </xf>
    <xf numFmtId="0" fontId="15" fillId="8" borderId="100" xfId="5" applyFont="1" applyFill="1" applyBorder="1"/>
    <xf numFmtId="0" fontId="11" fillId="0" borderId="76" xfId="5" applyFont="1" applyBorder="1"/>
    <xf numFmtId="0" fontId="11" fillId="0" borderId="7" xfId="5" applyFont="1" applyBorder="1"/>
    <xf numFmtId="0" fontId="11" fillId="0" borderId="7" xfId="5" applyFont="1" applyBorder="1" applyAlignment="1">
      <alignment vertical="center"/>
    </xf>
    <xf numFmtId="164" fontId="11" fillId="0" borderId="7" xfId="5" applyNumberFormat="1" applyFont="1" applyBorder="1"/>
    <xf numFmtId="0" fontId="11" fillId="0" borderId="60" xfId="5" applyFont="1" applyBorder="1"/>
    <xf numFmtId="0" fontId="15" fillId="10" borderId="93" xfId="5" applyFont="1" applyFill="1" applyBorder="1" applyAlignment="1">
      <alignment vertical="center"/>
    </xf>
    <xf numFmtId="0" fontId="15" fillId="10" borderId="3" xfId="5" applyFont="1" applyFill="1" applyBorder="1" applyAlignment="1">
      <alignment horizontal="left" vertical="center"/>
    </xf>
    <xf numFmtId="0" fontId="15" fillId="10" borderId="79" xfId="5" applyFont="1" applyFill="1" applyBorder="1" applyAlignment="1">
      <alignment horizontal="left" vertical="center"/>
    </xf>
    <xf numFmtId="0" fontId="15" fillId="10" borderId="99" xfId="5" applyFont="1" applyFill="1" applyBorder="1" applyAlignment="1">
      <alignment horizontal="left" vertical="center"/>
    </xf>
    <xf numFmtId="37" fontId="11" fillId="9" borderId="7" xfId="5" applyNumberFormat="1" applyFont="1" applyFill="1" applyBorder="1" applyAlignment="1">
      <alignment horizontal="center"/>
    </xf>
    <xf numFmtId="37" fontId="11" fillId="9" borderId="7" xfId="5" applyNumberFormat="1" applyFont="1" applyFill="1" applyBorder="1"/>
    <xf numFmtId="37" fontId="11" fillId="9" borderId="7" xfId="5" applyNumberFormat="1" applyFont="1" applyFill="1" applyBorder="1" applyAlignment="1">
      <alignment wrapText="1"/>
    </xf>
    <xf numFmtId="0" fontId="11" fillId="9" borderId="7" xfId="5" applyFont="1" applyFill="1" applyBorder="1"/>
    <xf numFmtId="0" fontId="11" fillId="9" borderId="77" xfId="5" applyFont="1" applyFill="1" applyBorder="1" applyAlignment="1">
      <alignment wrapText="1"/>
    </xf>
    <xf numFmtId="0" fontId="0" fillId="0" borderId="0" xfId="0" applyAlignment="1" applyProtection="1">
      <alignment horizontal="left" vertical="center" wrapText="1"/>
      <protection locked="0"/>
    </xf>
    <xf numFmtId="0" fontId="24" fillId="0" borderId="0" xfId="0" applyFont="1" applyAlignment="1">
      <alignment vertical="center"/>
    </xf>
    <xf numFmtId="164" fontId="24" fillId="0" borderId="0" xfId="1" applyNumberFormat="1" applyFont="1" applyFill="1" applyBorder="1" applyAlignment="1" applyProtection="1">
      <alignment horizontal="center" vertical="center"/>
    </xf>
    <xf numFmtId="0" fontId="24" fillId="12" borderId="0" xfId="0" applyFont="1" applyFill="1" applyAlignment="1">
      <alignment vertical="center"/>
    </xf>
    <xf numFmtId="0" fontId="49" fillId="0" borderId="103" xfId="0" applyFont="1" applyBorder="1" applyAlignment="1">
      <alignment vertical="center"/>
    </xf>
    <xf numFmtId="0" fontId="49" fillId="0" borderId="6" xfId="0" applyFont="1" applyBorder="1" applyAlignment="1">
      <alignment vertical="center"/>
    </xf>
    <xf numFmtId="0" fontId="0" fillId="0" borderId="0" xfId="0" applyAlignment="1">
      <alignment horizontal="left" vertical="center"/>
    </xf>
    <xf numFmtId="43" fontId="50" fillId="0" borderId="6" xfId="0" applyNumberFormat="1" applyFont="1" applyBorder="1" applyAlignment="1">
      <alignment vertical="center"/>
    </xf>
    <xf numFmtId="43" fontId="50" fillId="0" borderId="103" xfId="0" applyNumberFormat="1" applyFont="1" applyBorder="1" applyAlignment="1">
      <alignment vertical="center"/>
    </xf>
    <xf numFmtId="43" fontId="50" fillId="0" borderId="105" xfId="0" applyNumberFormat="1" applyFont="1" applyBorder="1" applyAlignment="1">
      <alignment vertical="center"/>
    </xf>
    <xf numFmtId="0" fontId="50" fillId="13" borderId="101" xfId="0" applyFont="1" applyFill="1" applyBorder="1" applyAlignment="1">
      <alignment vertical="center"/>
    </xf>
    <xf numFmtId="43" fontId="50" fillId="0" borderId="107" xfId="0" applyNumberFormat="1" applyFont="1" applyBorder="1" applyAlignment="1">
      <alignment vertical="center"/>
    </xf>
    <xf numFmtId="41" fontId="50" fillId="0" borderId="106" xfId="0" applyNumberFormat="1" applyFont="1" applyBorder="1" applyAlignment="1">
      <alignment vertical="center"/>
    </xf>
    <xf numFmtId="0" fontId="51" fillId="0" borderId="102" xfId="0" applyFont="1" applyBorder="1" applyAlignment="1">
      <alignment horizontal="center"/>
    </xf>
    <xf numFmtId="0" fontId="51" fillId="0" borderId="0" xfId="0" applyFont="1" applyAlignment="1">
      <alignment horizontal="center" wrapText="1"/>
    </xf>
    <xf numFmtId="0" fontId="51" fillId="0" borderId="1" xfId="0" applyFont="1" applyBorder="1" applyAlignment="1">
      <alignment horizontal="center" wrapText="1"/>
    </xf>
    <xf numFmtId="0" fontId="51" fillId="0" borderId="21" xfId="0" applyFont="1" applyBorder="1" applyAlignment="1">
      <alignment horizontal="center" wrapText="1"/>
    </xf>
    <xf numFmtId="0" fontId="49" fillId="0" borderId="102" xfId="0" applyFont="1" applyBorder="1" applyAlignment="1">
      <alignment horizontal="center" vertical="center"/>
    </xf>
    <xf numFmtId="0" fontId="49" fillId="0" borderId="104" xfId="0" applyFont="1" applyBorder="1" applyAlignment="1">
      <alignment horizontal="center" vertical="center"/>
    </xf>
    <xf numFmtId="0" fontId="49" fillId="0" borderId="108" xfId="0" applyFont="1" applyBorder="1" applyAlignment="1">
      <alignment horizontal="center" vertical="center"/>
    </xf>
    <xf numFmtId="0" fontId="49" fillId="0" borderId="109" xfId="0" applyFont="1" applyBorder="1" applyAlignment="1">
      <alignment horizontal="center" vertical="center"/>
    </xf>
    <xf numFmtId="41" fontId="50" fillId="0" borderId="111" xfId="0" applyNumberFormat="1" applyFont="1" applyBorder="1" applyAlignment="1">
      <alignment vertical="center"/>
    </xf>
    <xf numFmtId="0" fontId="50" fillId="13" borderId="112" xfId="0" applyFont="1" applyFill="1" applyBorder="1" applyAlignment="1">
      <alignment vertical="center"/>
    </xf>
    <xf numFmtId="0" fontId="49" fillId="0" borderId="113" xfId="0" applyFont="1" applyBorder="1" applyAlignment="1">
      <alignment horizontal="center" vertical="center"/>
    </xf>
    <xf numFmtId="41" fontId="50" fillId="0" borderId="114" xfId="0" applyNumberFormat="1" applyFont="1" applyBorder="1" applyAlignment="1">
      <alignment vertical="center"/>
    </xf>
    <xf numFmtId="0" fontId="51" fillId="0" borderId="6" xfId="0" applyFont="1" applyBorder="1" applyAlignment="1">
      <alignment horizontal="center" wrapText="1"/>
    </xf>
    <xf numFmtId="0" fontId="49" fillId="0" borderId="116" xfId="0" applyFont="1" applyBorder="1" applyAlignment="1">
      <alignment horizontal="center" vertical="center"/>
    </xf>
    <xf numFmtId="0" fontId="51" fillId="0" borderId="105" xfId="0" applyFont="1" applyBorder="1" applyAlignment="1">
      <alignment vertical="center"/>
    </xf>
    <xf numFmtId="0" fontId="51" fillId="0" borderId="110" xfId="0" applyFont="1" applyBorder="1" applyAlignment="1">
      <alignment vertical="center"/>
    </xf>
    <xf numFmtId="0" fontId="51" fillId="0" borderId="115" xfId="0" applyFont="1" applyBorder="1" applyAlignment="1">
      <alignment horizontal="center" wrapText="1"/>
    </xf>
    <xf numFmtId="0" fontId="49" fillId="0" borderId="117" xfId="0" applyFont="1" applyBorder="1" applyAlignment="1">
      <alignment vertical="center"/>
    </xf>
    <xf numFmtId="41" fontId="50" fillId="0" borderId="117" xfId="0" applyNumberFormat="1" applyFont="1" applyBorder="1" applyAlignment="1">
      <alignment vertical="center"/>
    </xf>
    <xf numFmtId="0" fontId="0" fillId="0" borderId="0" xfId="0" applyAlignment="1" applyProtection="1">
      <alignment vertical="center"/>
      <protection locked="0"/>
    </xf>
    <xf numFmtId="0" fontId="50" fillId="0" borderId="0" xfId="0" applyFont="1" applyAlignment="1">
      <alignment vertical="center"/>
    </xf>
    <xf numFmtId="43" fontId="50" fillId="0" borderId="0" xfId="0" applyNumberFormat="1" applyFont="1" applyAlignment="1">
      <alignment vertical="center"/>
    </xf>
    <xf numFmtId="0" fontId="51" fillId="0" borderId="0" xfId="0" applyFont="1" applyAlignment="1">
      <alignment horizontal="center"/>
    </xf>
    <xf numFmtId="0" fontId="49" fillId="0" borderId="0" xfId="0" applyFont="1" applyAlignment="1">
      <alignment horizontal="center" vertical="center"/>
    </xf>
    <xf numFmtId="0" fontId="51" fillId="0" borderId="6" xfId="0" applyFont="1" applyBorder="1" applyAlignment="1">
      <alignment wrapText="1"/>
    </xf>
    <xf numFmtId="41" fontId="50" fillId="0" borderId="0" xfId="0" applyNumberFormat="1" applyFont="1" applyAlignment="1">
      <alignment vertical="center"/>
    </xf>
    <xf numFmtId="0" fontId="51" fillId="0" borderId="0" xfId="0" applyFont="1" applyAlignment="1">
      <alignment vertical="center"/>
    </xf>
    <xf numFmtId="0" fontId="51" fillId="0" borderId="21" xfId="0" applyFont="1" applyBorder="1" applyAlignment="1">
      <alignment horizontal="left" wrapText="1"/>
    </xf>
    <xf numFmtId="169" fontId="50" fillId="0" borderId="1" xfId="0" applyNumberFormat="1" applyFont="1" applyBorder="1" applyAlignment="1">
      <alignment vertical="center"/>
    </xf>
    <xf numFmtId="169" fontId="50" fillId="0" borderId="14" xfId="0" applyNumberFormat="1" applyFont="1" applyBorder="1" applyAlignment="1">
      <alignment vertical="center"/>
    </xf>
    <xf numFmtId="169" fontId="50" fillId="13" borderId="13" xfId="0" applyNumberFormat="1" applyFont="1" applyFill="1" applyBorder="1" applyAlignment="1">
      <alignment vertical="center"/>
    </xf>
    <xf numFmtId="0" fontId="49" fillId="0" borderId="120" xfId="0" applyFont="1" applyBorder="1" applyAlignment="1">
      <alignment horizontal="center" vertical="center"/>
    </xf>
    <xf numFmtId="41" fontId="50" fillId="0" borderId="121" xfId="0" applyNumberFormat="1" applyFont="1" applyBorder="1" applyAlignment="1">
      <alignment vertical="center"/>
    </xf>
    <xf numFmtId="0" fontId="50" fillId="13" borderId="122" xfId="0" applyFont="1" applyFill="1" applyBorder="1" applyAlignment="1">
      <alignment vertical="center"/>
    </xf>
    <xf numFmtId="43" fontId="50" fillId="0" borderId="119" xfId="0" applyNumberFormat="1" applyFont="1" applyBorder="1" applyAlignment="1">
      <alignment vertical="center"/>
    </xf>
    <xf numFmtId="0" fontId="24" fillId="12" borderId="53" xfId="0" applyFont="1" applyFill="1" applyBorder="1" applyAlignment="1">
      <alignment vertical="center"/>
    </xf>
    <xf numFmtId="0" fontId="51" fillId="0" borderId="119" xfId="0" applyFont="1" applyBorder="1" applyAlignment="1">
      <alignment vertical="center"/>
    </xf>
    <xf numFmtId="0" fontId="51" fillId="0" borderId="107" xfId="0" applyFont="1" applyBorder="1" applyAlignment="1">
      <alignment vertical="center"/>
    </xf>
    <xf numFmtId="164" fontId="11" fillId="0" borderId="1" xfId="1" applyNumberFormat="1" applyFont="1" applyFill="1" applyBorder="1" applyProtection="1">
      <protection locked="0"/>
    </xf>
    <xf numFmtId="49" fontId="11" fillId="0" borderId="1" xfId="5" applyNumberFormat="1" applyFont="1" applyBorder="1" applyAlignment="1" applyProtection="1">
      <alignment wrapText="1"/>
      <protection locked="0"/>
    </xf>
    <xf numFmtId="37" fontId="11" fillId="2" borderId="7" xfId="5" applyNumberFormat="1" applyFont="1" applyFill="1" applyBorder="1" applyProtection="1">
      <protection locked="0"/>
    </xf>
    <xf numFmtId="0" fontId="11" fillId="0" borderId="77" xfId="5" applyFont="1" applyBorder="1" applyAlignment="1" applyProtection="1">
      <alignment vertical="center" wrapText="1"/>
      <protection locked="0"/>
    </xf>
    <xf numFmtId="0" fontId="11" fillId="2" borderId="68" xfId="5" applyFont="1" applyFill="1" applyBorder="1" applyProtection="1">
      <protection locked="0"/>
    </xf>
    <xf numFmtId="164" fontId="15" fillId="8" borderId="25" xfId="5" applyNumberFormat="1" applyFont="1" applyFill="1" applyBorder="1"/>
    <xf numFmtId="166" fontId="15" fillId="8" borderId="25" xfId="5" applyNumberFormat="1" applyFont="1" applyFill="1" applyBorder="1"/>
    <xf numFmtId="0" fontId="51" fillId="13" borderId="124" xfId="0" applyFont="1" applyFill="1" applyBorder="1" applyAlignment="1">
      <alignment horizontal="center" vertical="center"/>
    </xf>
    <xf numFmtId="0" fontId="54" fillId="14" borderId="125" xfId="0" applyFont="1" applyFill="1" applyBorder="1" applyAlignment="1">
      <alignment horizontal="center" vertical="center"/>
    </xf>
    <xf numFmtId="0" fontId="51" fillId="14" borderId="21" xfId="0" applyFont="1" applyFill="1" applyBorder="1" applyAlignment="1">
      <alignment horizontal="center"/>
    </xf>
    <xf numFmtId="0" fontId="51" fillId="14" borderId="3" xfId="0" applyFont="1" applyFill="1" applyBorder="1" applyAlignment="1">
      <alignment horizontal="center"/>
    </xf>
    <xf numFmtId="0" fontId="51" fillId="14" borderId="0" xfId="0" applyFont="1" applyFill="1" applyAlignment="1">
      <alignment horizontal="center"/>
    </xf>
    <xf numFmtId="0" fontId="51" fillId="0" borderId="4" xfId="4" applyFont="1" applyBorder="1" applyAlignment="1">
      <alignment horizontal="center"/>
    </xf>
    <xf numFmtId="0" fontId="51" fillId="0" borderId="2" xfId="4" applyFont="1" applyBorder="1" applyAlignment="1">
      <alignment horizontal="center"/>
    </xf>
    <xf numFmtId="170" fontId="51" fillId="0" borderId="115" xfId="0" applyNumberFormat="1" applyFont="1" applyBorder="1" applyAlignment="1">
      <alignment horizontal="center"/>
    </xf>
    <xf numFmtId="170" fontId="51" fillId="0" borderId="7" xfId="4" applyNumberFormat="1" applyFont="1" applyBorder="1" applyAlignment="1">
      <alignment horizontal="center" wrapText="1"/>
    </xf>
    <xf numFmtId="37" fontId="51" fillId="0" borderId="7" xfId="4" applyNumberFormat="1" applyFont="1" applyBorder="1" applyAlignment="1">
      <alignment horizontal="center" wrapText="1"/>
    </xf>
    <xf numFmtId="170" fontId="51" fillId="0" borderId="2" xfId="4" applyNumberFormat="1" applyFont="1" applyBorder="1" applyAlignment="1">
      <alignment horizontal="center"/>
    </xf>
    <xf numFmtId="0" fontId="49" fillId="0" borderId="0" xfId="4" applyFont="1"/>
    <xf numFmtId="0" fontId="49" fillId="0" borderId="102" xfId="4" applyFont="1" applyBorder="1" applyAlignment="1">
      <alignment horizontal="center"/>
    </xf>
    <xf numFmtId="0" fontId="49" fillId="0" borderId="6" xfId="4" applyFont="1" applyBorder="1" applyAlignment="1">
      <alignment vertical="center"/>
    </xf>
    <xf numFmtId="41" fontId="50" fillId="13" borderId="1" xfId="4" applyNumberFormat="1" applyFont="1" applyFill="1" applyBorder="1" applyAlignment="1">
      <alignment vertical="center"/>
    </xf>
    <xf numFmtId="41" fontId="50" fillId="0" borderId="2" xfId="4" applyNumberFormat="1" applyFont="1" applyBorder="1" applyAlignment="1">
      <alignment vertical="center"/>
    </xf>
    <xf numFmtId="0" fontId="49" fillId="0" borderId="4" xfId="4" applyFont="1" applyBorder="1" applyAlignment="1">
      <alignment horizontal="center"/>
    </xf>
    <xf numFmtId="0" fontId="49" fillId="0" borderId="2" xfId="4" applyFont="1" applyBorder="1" applyAlignment="1">
      <alignment vertical="center"/>
    </xf>
    <xf numFmtId="41" fontId="50" fillId="13" borderId="7" xfId="4" applyNumberFormat="1" applyFont="1" applyFill="1" applyBorder="1" applyAlignment="1">
      <alignment vertical="center"/>
    </xf>
    <xf numFmtId="0" fontId="49" fillId="0" borderId="120" xfId="4" applyFont="1" applyBorder="1" applyAlignment="1">
      <alignment horizontal="center"/>
    </xf>
    <xf numFmtId="0" fontId="51" fillId="0" borderId="119" xfId="4" applyFont="1" applyBorder="1" applyAlignment="1">
      <alignment vertical="center"/>
    </xf>
    <xf numFmtId="41" fontId="50" fillId="0" borderId="119" xfId="4" applyNumberFormat="1" applyFont="1" applyBorder="1" applyAlignment="1">
      <alignment vertical="center"/>
    </xf>
    <xf numFmtId="41" fontId="50" fillId="13" borderId="121" xfId="4" applyNumberFormat="1" applyFont="1" applyFill="1" applyBorder="1" applyAlignment="1">
      <alignment vertical="center"/>
    </xf>
    <xf numFmtId="41" fontId="50" fillId="13" borderId="119" xfId="4" applyNumberFormat="1" applyFont="1" applyFill="1" applyBorder="1" applyAlignment="1">
      <alignment vertical="center"/>
    </xf>
    <xf numFmtId="0" fontId="49" fillId="0" borderId="5" xfId="4" applyFont="1" applyBorder="1" applyAlignment="1">
      <alignment horizontal="center"/>
    </xf>
    <xf numFmtId="0" fontId="49" fillId="0" borderId="6" xfId="4" applyFont="1" applyBorder="1" applyAlignment="1">
      <alignment vertical="center" wrapText="1"/>
    </xf>
    <xf numFmtId="41" fontId="50" fillId="0" borderId="115" xfId="4" applyNumberFormat="1" applyFont="1" applyBorder="1" applyAlignment="1">
      <alignment vertical="center"/>
    </xf>
    <xf numFmtId="41" fontId="50" fillId="13" borderId="50" xfId="4" applyNumberFormat="1" applyFont="1" applyFill="1" applyBorder="1" applyAlignment="1">
      <alignment vertical="center"/>
    </xf>
    <xf numFmtId="41" fontId="50" fillId="13" borderId="115" xfId="4" applyNumberFormat="1" applyFont="1" applyFill="1" applyBorder="1" applyAlignment="1">
      <alignment vertical="center"/>
    </xf>
    <xf numFmtId="41" fontId="50" fillId="0" borderId="6" xfId="4" applyNumberFormat="1" applyFont="1" applyBorder="1" applyAlignment="1">
      <alignment vertical="center"/>
    </xf>
    <xf numFmtId="41" fontId="56" fillId="13" borderId="1" xfId="4" applyNumberFormat="1" applyFont="1" applyFill="1" applyBorder="1" applyAlignment="1">
      <alignment horizontal="center" vertical="center"/>
    </xf>
    <xf numFmtId="41" fontId="56" fillId="13" borderId="21" xfId="4" applyNumberFormat="1" applyFont="1" applyFill="1" applyBorder="1" applyAlignment="1">
      <alignment horizontal="center" vertical="center"/>
    </xf>
    <xf numFmtId="41" fontId="50" fillId="0" borderId="21" xfId="4" applyNumberFormat="1" applyFont="1" applyBorder="1" applyAlignment="1">
      <alignment vertical="center"/>
    </xf>
    <xf numFmtId="0" fontId="49" fillId="0" borderId="125" xfId="4" applyFont="1" applyBorder="1" applyAlignment="1">
      <alignment horizontal="center"/>
    </xf>
    <xf numFmtId="0" fontId="49" fillId="0" borderId="21" xfId="4" applyFont="1" applyBorder="1" applyAlignment="1">
      <alignment vertical="center" wrapText="1"/>
    </xf>
    <xf numFmtId="0" fontId="49" fillId="0" borderId="104" xfId="4" applyFont="1" applyBorder="1" applyAlignment="1">
      <alignment horizontal="center"/>
    </xf>
    <xf numFmtId="0" fontId="49" fillId="0" borderId="103" xfId="4" applyFont="1" applyBorder="1" applyAlignment="1">
      <alignment vertical="center"/>
    </xf>
    <xf numFmtId="41" fontId="50" fillId="0" borderId="103" xfId="4" applyNumberFormat="1" applyFont="1" applyBorder="1" applyAlignment="1">
      <alignment vertical="center"/>
    </xf>
    <xf numFmtId="0" fontId="49" fillId="0" borderId="113" xfId="4" applyFont="1" applyBorder="1" applyAlignment="1">
      <alignment horizontal="center"/>
    </xf>
    <xf numFmtId="0" fontId="51" fillId="0" borderId="107" xfId="4" applyFont="1" applyBorder="1" applyAlignment="1">
      <alignment vertical="center"/>
    </xf>
    <xf numFmtId="41" fontId="50" fillId="0" borderId="107" xfId="4" applyNumberFormat="1" applyFont="1" applyBorder="1" applyAlignment="1">
      <alignment vertical="center"/>
    </xf>
    <xf numFmtId="41" fontId="50" fillId="14" borderId="114" xfId="4" applyNumberFormat="1" applyFont="1" applyFill="1" applyBorder="1" applyAlignment="1">
      <alignment vertical="center"/>
    </xf>
    <xf numFmtId="41" fontId="50" fillId="14" borderId="107" xfId="4" applyNumberFormat="1" applyFont="1" applyFill="1" applyBorder="1" applyAlignment="1">
      <alignment vertical="center"/>
    </xf>
    <xf numFmtId="0" fontId="51" fillId="13" borderId="0" xfId="0" applyFont="1" applyFill="1" applyAlignment="1">
      <alignment horizontal="center" vertical="center"/>
    </xf>
    <xf numFmtId="170" fontId="51" fillId="0" borderId="7" xfId="0" applyNumberFormat="1" applyFont="1" applyBorder="1" applyAlignment="1">
      <alignment horizontal="center"/>
    </xf>
    <xf numFmtId="41" fontId="50" fillId="14" borderId="1" xfId="4" applyNumberFormat="1" applyFont="1" applyFill="1" applyBorder="1" applyAlignment="1">
      <alignment vertical="center"/>
    </xf>
    <xf numFmtId="41" fontId="50" fillId="13" borderId="2" xfId="4" applyNumberFormat="1" applyFont="1" applyFill="1" applyBorder="1" applyAlignment="1">
      <alignment vertical="center"/>
    </xf>
    <xf numFmtId="0" fontId="49" fillId="0" borderId="21" xfId="4" applyFont="1" applyBorder="1" applyAlignment="1">
      <alignment vertical="center"/>
    </xf>
    <xf numFmtId="41" fontId="50" fillId="14" borderId="6" xfId="4" applyNumberFormat="1" applyFont="1" applyFill="1" applyBorder="1" applyAlignment="1">
      <alignment vertical="center"/>
    </xf>
    <xf numFmtId="41" fontId="50" fillId="13" borderId="3" xfId="4" applyNumberFormat="1" applyFont="1" applyFill="1" applyBorder="1" applyAlignment="1">
      <alignment vertical="center"/>
    </xf>
    <xf numFmtId="41" fontId="50" fillId="13" borderId="21" xfId="4" applyNumberFormat="1" applyFont="1" applyFill="1" applyBorder="1" applyAlignment="1">
      <alignment vertical="center"/>
    </xf>
    <xf numFmtId="41" fontId="50" fillId="14" borderId="121" xfId="4" applyNumberFormat="1" applyFont="1" applyFill="1" applyBorder="1" applyAlignment="1">
      <alignment vertical="center"/>
    </xf>
    <xf numFmtId="41" fontId="50" fillId="14" borderId="119" xfId="4" applyNumberFormat="1" applyFont="1" applyFill="1" applyBorder="1" applyAlignment="1">
      <alignment vertical="center"/>
    </xf>
    <xf numFmtId="0" fontId="49" fillId="0" borderId="126" xfId="4" applyFont="1" applyBorder="1" applyAlignment="1">
      <alignment horizontal="center"/>
    </xf>
    <xf numFmtId="41" fontId="50" fillId="0" borderId="127" xfId="4" applyNumberFormat="1" applyFont="1" applyBorder="1" applyAlignment="1" applyProtection="1">
      <alignment vertical="center"/>
      <protection locked="0"/>
    </xf>
    <xf numFmtId="41" fontId="50" fillId="0" borderId="128" xfId="4" applyNumberFormat="1" applyFont="1" applyBorder="1" applyAlignment="1" applyProtection="1">
      <alignment vertical="center"/>
      <protection locked="0"/>
    </xf>
    <xf numFmtId="0" fontId="49" fillId="0" borderId="129" xfId="4" applyFont="1" applyBorder="1" applyAlignment="1">
      <alignment horizontal="center"/>
    </xf>
    <xf numFmtId="0" fontId="51" fillId="0" borderId="130" xfId="4" applyFont="1" applyBorder="1" applyAlignment="1">
      <alignment vertical="center"/>
    </xf>
    <xf numFmtId="41" fontId="50" fillId="0" borderId="131" xfId="4" applyNumberFormat="1" applyFont="1" applyBorder="1" applyAlignment="1">
      <alignment vertical="center"/>
    </xf>
    <xf numFmtId="41" fontId="50" fillId="14" borderId="131" xfId="4" applyNumberFormat="1" applyFont="1" applyFill="1" applyBorder="1" applyAlignment="1">
      <alignment vertical="center"/>
    </xf>
    <xf numFmtId="41" fontId="50" fillId="14" borderId="132" xfId="4" applyNumberFormat="1" applyFont="1" applyFill="1" applyBorder="1" applyAlignment="1">
      <alignment vertical="center"/>
    </xf>
    <xf numFmtId="41" fontId="50" fillId="0" borderId="130" xfId="4" applyNumberFormat="1" applyFont="1" applyBorder="1" applyAlignment="1">
      <alignment vertical="center"/>
    </xf>
    <xf numFmtId="0" fontId="49" fillId="0" borderId="133" xfId="4" applyFont="1" applyBorder="1" applyAlignment="1">
      <alignment horizontal="center"/>
    </xf>
    <xf numFmtId="41" fontId="50" fillId="0" borderId="114" xfId="4" applyNumberFormat="1" applyFont="1" applyBorder="1" applyAlignment="1">
      <alignment vertical="center"/>
    </xf>
    <xf numFmtId="41" fontId="50" fillId="13" borderId="133" xfId="4" applyNumberFormat="1" applyFont="1" applyFill="1" applyBorder="1" applyAlignment="1">
      <alignment vertical="center"/>
    </xf>
    <xf numFmtId="41" fontId="50" fillId="14" borderId="101" xfId="4" applyNumberFormat="1" applyFont="1" applyFill="1" applyBorder="1" applyAlignment="1">
      <alignment vertical="center"/>
    </xf>
    <xf numFmtId="41" fontId="50" fillId="0" borderId="134" xfId="4" applyNumberFormat="1" applyFont="1" applyBorder="1" applyAlignment="1">
      <alignment vertical="center"/>
    </xf>
    <xf numFmtId="0" fontId="51" fillId="0" borderId="123" xfId="4" applyFont="1" applyBorder="1"/>
    <xf numFmtId="0" fontId="49" fillId="0" borderId="123" xfId="4" applyFont="1" applyBorder="1"/>
    <xf numFmtId="0" fontId="49" fillId="0" borderId="6" xfId="4" applyFont="1" applyBorder="1" applyAlignment="1">
      <alignment horizontal="left"/>
    </xf>
    <xf numFmtId="41" fontId="50" fillId="0" borderId="1" xfId="4" applyNumberFormat="1" applyFont="1" applyBorder="1"/>
    <xf numFmtId="0" fontId="50" fillId="0" borderId="1" xfId="4" applyFont="1" applyBorder="1"/>
    <xf numFmtId="0" fontId="50" fillId="0" borderId="6" xfId="4" applyFont="1" applyBorder="1"/>
    <xf numFmtId="41" fontId="50" fillId="0" borderId="6" xfId="4" applyNumberFormat="1" applyFont="1" applyBorder="1"/>
    <xf numFmtId="0" fontId="49" fillId="13" borderId="102" xfId="4" applyFont="1" applyFill="1" applyBorder="1" applyAlignment="1">
      <alignment horizontal="center"/>
    </xf>
    <xf numFmtId="0" fontId="49" fillId="0" borderId="135" xfId="4" applyFont="1" applyBorder="1" applyAlignment="1">
      <alignment horizontal="center"/>
    </xf>
    <xf numFmtId="0" fontId="51" fillId="0" borderId="0" xfId="4" applyFont="1" applyAlignment="1">
      <alignment horizontal="center"/>
    </xf>
    <xf numFmtId="0" fontId="49" fillId="0" borderId="116" xfId="4" applyFont="1" applyBorder="1" applyAlignment="1">
      <alignment horizontal="center"/>
    </xf>
    <xf numFmtId="41" fontId="50" fillId="0" borderId="117" xfId="4" applyNumberFormat="1" applyFont="1" applyBorder="1"/>
    <xf numFmtId="0" fontId="32" fillId="0" borderId="0" xfId="4" applyFont="1"/>
    <xf numFmtId="0" fontId="59" fillId="0" borderId="0" xfId="0" applyFont="1"/>
    <xf numFmtId="0" fontId="32" fillId="0" borderId="0" xfId="4" applyFont="1" applyAlignment="1">
      <alignment wrapText="1"/>
    </xf>
    <xf numFmtId="0" fontId="60" fillId="0" borderId="0" xfId="4" applyFont="1"/>
    <xf numFmtId="0" fontId="49" fillId="13" borderId="124" xfId="0" applyFont="1" applyFill="1" applyBorder="1" applyAlignment="1">
      <alignment horizontal="center"/>
    </xf>
    <xf numFmtId="0" fontId="51" fillId="13" borderId="124" xfId="0" applyFont="1" applyFill="1" applyBorder="1"/>
    <xf numFmtId="0" fontId="61" fillId="0" borderId="102" xfId="5" applyFont="1" applyBorder="1" applyAlignment="1">
      <alignment horizontal="center"/>
    </xf>
    <xf numFmtId="0" fontId="61" fillId="0" borderId="1" xfId="5" applyFont="1" applyBorder="1" applyAlignment="1">
      <alignment horizontal="center" wrapText="1"/>
    </xf>
    <xf numFmtId="0" fontId="61" fillId="0" borderId="6" xfId="5" applyFont="1" applyBorder="1" applyAlignment="1">
      <alignment horizontal="center" wrapText="1"/>
    </xf>
    <xf numFmtId="0" fontId="62" fillId="0" borderId="102" xfId="5" applyFont="1" applyBorder="1" applyAlignment="1">
      <alignment horizontal="center"/>
    </xf>
    <xf numFmtId="0" fontId="62" fillId="0" borderId="1" xfId="5" applyFont="1" applyBorder="1"/>
    <xf numFmtId="41" fontId="63" fillId="0" borderId="1" xfId="6" applyNumberFormat="1" applyFont="1" applyBorder="1" applyAlignment="1" applyProtection="1"/>
    <xf numFmtId="41" fontId="63" fillId="0" borderId="6" xfId="5" applyNumberFormat="1" applyFont="1" applyBorder="1"/>
    <xf numFmtId="0" fontId="62" fillId="0" borderId="125" xfId="5" applyFont="1" applyBorder="1" applyAlignment="1">
      <alignment horizontal="center"/>
    </xf>
    <xf numFmtId="0" fontId="62" fillId="0" borderId="3" xfId="5" applyFont="1" applyBorder="1"/>
    <xf numFmtId="41" fontId="63" fillId="0" borderId="3" xfId="6" applyNumberFormat="1" applyFont="1" applyBorder="1" applyAlignment="1" applyProtection="1"/>
    <xf numFmtId="41" fontId="63" fillId="0" borderId="21" xfId="5" applyNumberFormat="1" applyFont="1" applyBorder="1"/>
    <xf numFmtId="0" fontId="62" fillId="0" borderId="120" xfId="5" applyFont="1" applyBorder="1" applyAlignment="1">
      <alignment horizontal="center"/>
    </xf>
    <xf numFmtId="0" fontId="61" fillId="0" borderId="121" xfId="5" applyFont="1" applyBorder="1"/>
    <xf numFmtId="41" fontId="63" fillId="0" borderId="121" xfId="6" applyNumberFormat="1" applyFont="1" applyBorder="1" applyAlignment="1" applyProtection="1"/>
    <xf numFmtId="41" fontId="63" fillId="0" borderId="119" xfId="6" applyNumberFormat="1" applyFont="1" applyBorder="1" applyAlignment="1" applyProtection="1"/>
    <xf numFmtId="0" fontId="62" fillId="0" borderId="4" xfId="5" applyFont="1" applyBorder="1" applyAlignment="1">
      <alignment horizontal="center"/>
    </xf>
    <xf numFmtId="0" fontId="62" fillId="0" borderId="7" xfId="5" applyFont="1" applyBorder="1"/>
    <xf numFmtId="41" fontId="63" fillId="0" borderId="7" xfId="6" applyNumberFormat="1" applyFont="1" applyBorder="1" applyAlignment="1" applyProtection="1"/>
    <xf numFmtId="41" fontId="63" fillId="0" borderId="2" xfId="5" applyNumberFormat="1" applyFont="1" applyBorder="1"/>
    <xf numFmtId="41" fontId="50" fillId="14" borderId="1" xfId="0" applyNumberFormat="1" applyFont="1" applyFill="1" applyBorder="1"/>
    <xf numFmtId="41" fontId="50" fillId="0" borderId="6" xfId="0" applyNumberFormat="1" applyFont="1" applyBorder="1"/>
    <xf numFmtId="41" fontId="63" fillId="0" borderId="119" xfId="5" applyNumberFormat="1" applyFont="1" applyBorder="1"/>
    <xf numFmtId="0" fontId="62" fillId="0" borderId="5" xfId="5" applyFont="1" applyBorder="1" applyAlignment="1">
      <alignment horizontal="center"/>
    </xf>
    <xf numFmtId="0" fontId="62" fillId="0" borderId="50" xfId="5" applyFont="1" applyBorder="1" applyAlignment="1">
      <alignment horizontal="left"/>
    </xf>
    <xf numFmtId="9" fontId="63" fillId="0" borderId="50" xfId="7" applyFont="1" applyBorder="1" applyAlignment="1" applyProtection="1"/>
    <xf numFmtId="9" fontId="63" fillId="0" borderId="115" xfId="3" applyFont="1" applyBorder="1" applyAlignment="1" applyProtection="1"/>
    <xf numFmtId="0" fontId="61" fillId="0" borderId="121" xfId="5" applyFont="1" applyBorder="1" applyAlignment="1">
      <alignment horizontal="left"/>
    </xf>
    <xf numFmtId="0" fontId="62" fillId="0" borderId="126" xfId="5" applyFont="1" applyBorder="1" applyAlignment="1">
      <alignment horizontal="center"/>
    </xf>
    <xf numFmtId="0" fontId="62" fillId="0" borderId="50" xfId="5" applyFont="1" applyBorder="1"/>
    <xf numFmtId="41" fontId="63" fillId="13" borderId="50" xfId="6" applyNumberFormat="1" applyFont="1" applyFill="1" applyBorder="1" applyAlignment="1" applyProtection="1"/>
    <xf numFmtId="0" fontId="62" fillId="0" borderId="3" xfId="5" applyFont="1" applyBorder="1" applyAlignment="1">
      <alignment wrapText="1"/>
    </xf>
    <xf numFmtId="0" fontId="62" fillId="0" borderId="109" xfId="5" applyFont="1" applyBorder="1" applyAlignment="1">
      <alignment horizontal="center"/>
    </xf>
    <xf numFmtId="0" fontId="61" fillId="0" borderId="111" xfId="5" applyFont="1" applyBorder="1" applyAlignment="1">
      <alignment horizontal="left"/>
    </xf>
    <xf numFmtId="41" fontId="63" fillId="0" borderId="111" xfId="6" applyNumberFormat="1" applyFont="1" applyBorder="1" applyAlignment="1" applyProtection="1"/>
    <xf numFmtId="41" fontId="63" fillId="0" borderId="110" xfId="6" applyNumberFormat="1" applyFont="1" applyBorder="1" applyAlignment="1" applyProtection="1"/>
    <xf numFmtId="41" fontId="63" fillId="0" borderId="6" xfId="6" applyNumberFormat="1" applyFont="1" applyBorder="1" applyProtection="1"/>
    <xf numFmtId="3" fontId="63" fillId="0" borderId="86" xfId="5" applyNumberFormat="1" applyFont="1" applyBorder="1"/>
    <xf numFmtId="0" fontId="62" fillId="0" borderId="123" xfId="5" applyFont="1" applyBorder="1" applyAlignment="1">
      <alignment horizontal="center"/>
    </xf>
    <xf numFmtId="0" fontId="61" fillId="0" borderId="136" xfId="5" applyFont="1" applyBorder="1"/>
    <xf numFmtId="41" fontId="63" fillId="0" borderId="123" xfId="5" applyNumberFormat="1" applyFont="1" applyBorder="1"/>
    <xf numFmtId="3" fontId="63" fillId="0" borderId="0" xfId="5" applyNumberFormat="1" applyFont="1"/>
    <xf numFmtId="0" fontId="61" fillId="0" borderId="137" xfId="5" applyFont="1" applyBorder="1"/>
    <xf numFmtId="3" fontId="62" fillId="0" borderId="0" xfId="5" applyNumberFormat="1" applyFont="1"/>
    <xf numFmtId="0" fontId="62" fillId="0" borderId="0" xfId="5" applyFont="1" applyAlignment="1">
      <alignment horizontal="center"/>
    </xf>
    <xf numFmtId="0" fontId="62" fillId="0" borderId="0" xfId="5" applyFont="1"/>
    <xf numFmtId="0" fontId="66" fillId="0" borderId="0" xfId="0" applyFont="1" applyAlignment="1">
      <alignment vertical="center"/>
    </xf>
    <xf numFmtId="0" fontId="65" fillId="0" borderId="0" xfId="0" applyFont="1" applyAlignment="1">
      <alignment horizontal="left" vertical="top" wrapText="1"/>
    </xf>
    <xf numFmtId="0" fontId="0" fillId="0" borderId="0" xfId="0" applyAlignment="1">
      <alignment wrapText="1"/>
    </xf>
    <xf numFmtId="0" fontId="18" fillId="0" borderId="0" xfId="0" applyFont="1" applyAlignment="1">
      <alignment wrapText="1"/>
    </xf>
    <xf numFmtId="0" fontId="70"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3" fillId="0" borderId="0" xfId="0" applyFont="1" applyAlignment="1">
      <alignment horizontal="left" vertical="center" wrapText="1"/>
    </xf>
    <xf numFmtId="0" fontId="74" fillId="0" borderId="0" xfId="8" applyFont="1" applyAlignment="1">
      <alignment horizontal="left" vertical="center" wrapText="1"/>
    </xf>
    <xf numFmtId="0" fontId="68" fillId="0" borderId="0" xfId="8" applyAlignment="1">
      <alignment wrapText="1"/>
    </xf>
    <xf numFmtId="0" fontId="68" fillId="0" borderId="0" xfId="8"/>
    <xf numFmtId="0" fontId="32" fillId="0" borderId="0" xfId="4" applyFont="1" applyAlignment="1">
      <alignment vertical="top" wrapText="1"/>
    </xf>
    <xf numFmtId="0" fontId="2" fillId="0" borderId="0" xfId="0" applyFont="1" applyAlignment="1">
      <alignment wrapText="1"/>
    </xf>
    <xf numFmtId="0" fontId="75" fillId="0" borderId="0" xfId="0" applyFont="1" applyAlignment="1">
      <alignment wrapText="1"/>
    </xf>
    <xf numFmtId="0" fontId="0" fillId="0" borderId="0" xfId="0" applyAlignment="1">
      <alignment horizontal="left" wrapText="1" indent="2"/>
    </xf>
    <xf numFmtId="0" fontId="81" fillId="0" borderId="0" xfId="0" applyFont="1" applyAlignment="1">
      <alignment vertical="center"/>
    </xf>
    <xf numFmtId="0" fontId="80" fillId="0" borderId="0" xfId="0" applyFont="1" applyAlignment="1">
      <alignment vertical="center"/>
    </xf>
    <xf numFmtId="0" fontId="81" fillId="0" borderId="0" xfId="0" applyFont="1"/>
    <xf numFmtId="0" fontId="77" fillId="0" borderId="0" xfId="0" applyFont="1" applyAlignment="1">
      <alignment horizontal="left" vertical="center" wrapText="1"/>
    </xf>
    <xf numFmtId="0" fontId="78" fillId="0" borderId="0" xfId="0" applyFont="1" applyAlignment="1">
      <alignment horizontal="left" vertical="center" wrapText="1"/>
    </xf>
    <xf numFmtId="0" fontId="81" fillId="0" borderId="0" xfId="0" applyFont="1" applyAlignment="1">
      <alignment horizontal="left" vertical="center" wrapText="1"/>
    </xf>
    <xf numFmtId="0" fontId="82" fillId="0" borderId="0" xfId="0" applyFont="1" applyAlignment="1">
      <alignment horizontal="left" vertical="center" wrapText="1"/>
    </xf>
    <xf numFmtId="0" fontId="0" fillId="0" borderId="0" xfId="0" applyAlignment="1">
      <alignment horizontal="left" wrapText="1"/>
    </xf>
    <xf numFmtId="0" fontId="81" fillId="0" borderId="0" xfId="0" applyFont="1" applyAlignment="1">
      <alignment vertical="center" wrapText="1"/>
    </xf>
    <xf numFmtId="0" fontId="80" fillId="0" borderId="0" xfId="0" applyFont="1" applyAlignment="1">
      <alignment vertical="center" wrapText="1"/>
    </xf>
    <xf numFmtId="0" fontId="81" fillId="0" borderId="0" xfId="0" applyFont="1" applyAlignment="1">
      <alignment wrapText="1"/>
    </xf>
    <xf numFmtId="0" fontId="79" fillId="0" borderId="0" xfId="0" applyFont="1" applyAlignment="1">
      <alignment vertical="center"/>
    </xf>
    <xf numFmtId="0" fontId="78" fillId="0" borderId="0" xfId="0" applyFont="1" applyAlignment="1">
      <alignment vertical="center"/>
    </xf>
    <xf numFmtId="0" fontId="81" fillId="0" borderId="142" xfId="0" applyFont="1" applyBorder="1" applyAlignment="1">
      <alignment horizontal="center" vertical="center" wrapText="1"/>
    </xf>
    <xf numFmtId="0" fontId="81" fillId="0" borderId="143" xfId="0" applyFont="1" applyBorder="1" applyAlignment="1">
      <alignment horizontal="center" vertical="center" wrapText="1"/>
    </xf>
    <xf numFmtId="0" fontId="81" fillId="0" borderId="141" xfId="0" applyFont="1" applyBorder="1" applyAlignment="1">
      <alignment vertical="center" wrapText="1"/>
    </xf>
    <xf numFmtId="6" fontId="81" fillId="0" borderId="143" xfId="0" applyNumberFormat="1" applyFont="1" applyBorder="1" applyAlignment="1">
      <alignment horizontal="right" vertical="center" wrapText="1"/>
    </xf>
    <xf numFmtId="0" fontId="81" fillId="0" borderId="143" xfId="0" applyFont="1" applyBorder="1" applyAlignment="1">
      <alignment horizontal="right" vertical="center" wrapText="1"/>
    </xf>
    <xf numFmtId="0" fontId="78" fillId="0" borderId="141" xfId="0" applyFont="1" applyBorder="1" applyAlignment="1">
      <alignment vertical="center" wrapText="1"/>
    </xf>
    <xf numFmtId="6" fontId="78" fillId="0" borderId="143" xfId="0" applyNumberFormat="1" applyFont="1" applyBorder="1" applyAlignment="1">
      <alignment horizontal="right" vertical="center" wrapText="1"/>
    </xf>
    <xf numFmtId="0" fontId="6" fillId="0" borderId="0" xfId="0" applyFont="1" applyAlignment="1">
      <alignment horizontal="left" vertical="center" wrapText="1"/>
    </xf>
    <xf numFmtId="0" fontId="49" fillId="0" borderId="0" xfId="0" applyFont="1" applyAlignment="1">
      <alignment vertical="center"/>
    </xf>
    <xf numFmtId="41" fontId="0" fillId="0" borderId="0" xfId="0" applyNumberFormat="1"/>
    <xf numFmtId="0" fontId="0" fillId="0" borderId="0" xfId="0" applyAlignment="1">
      <alignment horizontal="center" wrapText="1"/>
    </xf>
    <xf numFmtId="44" fontId="0" fillId="0" borderId="0" xfId="0" applyNumberFormat="1"/>
    <xf numFmtId="0" fontId="83" fillId="0" borderId="0" xfId="0" applyFont="1" applyAlignment="1">
      <alignment horizontal="center"/>
    </xf>
    <xf numFmtId="44" fontId="0" fillId="0" borderId="0" xfId="2" applyFont="1" applyBorder="1"/>
    <xf numFmtId="0" fontId="49" fillId="0" borderId="0" xfId="0" applyFont="1" applyAlignment="1">
      <alignment vertical="center" wrapText="1"/>
    </xf>
    <xf numFmtId="44" fontId="2" fillId="0" borderId="135" xfId="2" applyFont="1" applyBorder="1"/>
    <xf numFmtId="0" fontId="65" fillId="16" borderId="0" xfId="0" applyFont="1" applyFill="1" applyAlignment="1">
      <alignment vertical="center" wrapText="1"/>
    </xf>
    <xf numFmtId="166" fontId="2" fillId="0" borderId="86" xfId="0" applyNumberFormat="1" applyFont="1" applyBorder="1" applyAlignment="1">
      <alignment vertical="center"/>
    </xf>
    <xf numFmtId="0" fontId="20" fillId="0" borderId="0" xfId="0" applyFont="1" applyAlignment="1">
      <alignment horizontal="center" vertical="center" wrapText="1"/>
    </xf>
    <xf numFmtId="0" fontId="85" fillId="17" borderId="0" xfId="0" applyFont="1" applyFill="1" applyAlignment="1">
      <alignment horizontal="left"/>
    </xf>
    <xf numFmtId="0" fontId="85" fillId="18" borderId="0" xfId="8" applyNumberFormat="1" applyFont="1" applyFill="1" applyAlignment="1">
      <alignment horizontal="left"/>
    </xf>
    <xf numFmtId="0" fontId="85" fillId="19" borderId="0" xfId="8" applyNumberFormat="1" applyFont="1" applyFill="1" applyAlignment="1">
      <alignment horizontal="left"/>
    </xf>
    <xf numFmtId="0" fontId="86" fillId="19" borderId="0" xfId="8" applyNumberFormat="1" applyFont="1" applyFill="1" applyAlignment="1">
      <alignment horizontal="left" indent="2"/>
    </xf>
    <xf numFmtId="0" fontId="86" fillId="17" borderId="0" xfId="8" applyNumberFormat="1" applyFont="1" applyFill="1" applyAlignment="1">
      <alignment horizontal="left" indent="2"/>
    </xf>
    <xf numFmtId="0" fontId="85" fillId="20" borderId="0" xfId="8" applyNumberFormat="1" applyFont="1" applyFill="1" applyAlignment="1">
      <alignment horizontal="left"/>
    </xf>
    <xf numFmtId="0" fontId="86" fillId="20" borderId="0" xfId="8" applyNumberFormat="1" applyFont="1" applyFill="1" applyAlignment="1">
      <alignment horizontal="left" indent="2"/>
    </xf>
    <xf numFmtId="10" fontId="0" fillId="0" borderId="0" xfId="3" applyNumberFormat="1" applyFont="1" applyAlignment="1">
      <alignment vertical="center"/>
    </xf>
    <xf numFmtId="166" fontId="0" fillId="0" borderId="0" xfId="2" applyNumberFormat="1" applyFont="1" applyBorder="1" applyAlignment="1" applyProtection="1">
      <alignment vertical="center"/>
    </xf>
    <xf numFmtId="43" fontId="11" fillId="0" borderId="1" xfId="1" applyFont="1" applyBorder="1" applyProtection="1"/>
    <xf numFmtId="10" fontId="0" fillId="0" borderId="0" xfId="3" applyNumberFormat="1" applyFont="1" applyBorder="1" applyAlignment="1" applyProtection="1">
      <alignment vertical="center"/>
      <protection locked="0"/>
    </xf>
    <xf numFmtId="44" fontId="0" fillId="0" borderId="0" xfId="2" applyFont="1" applyFill="1" applyBorder="1" applyAlignment="1" applyProtection="1">
      <alignment vertical="center"/>
      <protection locked="0"/>
    </xf>
    <xf numFmtId="44" fontId="0" fillId="0" borderId="0" xfId="2" applyFont="1" applyFill="1" applyBorder="1" applyAlignment="1" applyProtection="1">
      <alignment vertical="center" wrapText="1"/>
      <protection locked="0"/>
    </xf>
    <xf numFmtId="44" fontId="0" fillId="0" borderId="0" xfId="2" applyFont="1" applyBorder="1" applyAlignment="1" applyProtection="1">
      <alignment vertical="center"/>
      <protection locked="0"/>
    </xf>
    <xf numFmtId="44" fontId="0" fillId="9" borderId="0" xfId="2" applyFont="1" applyFill="1" applyBorder="1" applyAlignment="1" applyProtection="1">
      <alignment vertical="center"/>
      <protection locked="0"/>
    </xf>
    <xf numFmtId="44" fontId="0" fillId="0" borderId="0" xfId="2" applyFont="1" applyBorder="1" applyAlignment="1" applyProtection="1">
      <alignment vertical="center" wrapText="1"/>
      <protection locked="0"/>
    </xf>
    <xf numFmtId="44" fontId="87" fillId="0" borderId="0" xfId="2" applyFont="1" applyBorder="1" applyAlignment="1" applyProtection="1">
      <alignment vertical="center" wrapText="1"/>
      <protection locked="0"/>
    </xf>
    <xf numFmtId="44" fontId="68" fillId="0" borderId="0" xfId="8" applyNumberFormat="1" applyBorder="1" applyAlignment="1" applyProtection="1">
      <alignment vertical="center" wrapText="1"/>
      <protection locked="0"/>
    </xf>
    <xf numFmtId="0" fontId="68" fillId="0" borderId="0" xfId="8" applyAlignment="1"/>
    <xf numFmtId="0" fontId="18" fillId="0" borderId="0" xfId="0" applyFont="1"/>
    <xf numFmtId="0" fontId="1" fillId="0" borderId="0" xfId="0" applyFont="1" applyAlignment="1">
      <alignment vertical="center"/>
    </xf>
    <xf numFmtId="0" fontId="1" fillId="0" borderId="0" xfId="0" applyFont="1" applyAlignment="1">
      <alignment vertical="center" wrapText="1"/>
    </xf>
    <xf numFmtId="0" fontId="88" fillId="0" borderId="0" xfId="0" applyFont="1" applyAlignment="1">
      <alignment horizontal="left" wrapText="1"/>
    </xf>
    <xf numFmtId="0" fontId="1" fillId="15" borderId="0" xfId="0" applyFont="1" applyFill="1" applyAlignment="1">
      <alignment vertical="center"/>
    </xf>
    <xf numFmtId="0" fontId="1" fillId="0" borderId="0" xfId="0" applyFont="1" applyAlignment="1" applyProtection="1">
      <alignment horizontal="center" vertical="center"/>
      <protection locked="0"/>
    </xf>
    <xf numFmtId="0" fontId="1" fillId="2" borderId="62" xfId="0" applyFont="1" applyFill="1" applyBorder="1" applyAlignment="1" applyProtection="1">
      <alignment horizontal="left" vertical="center" wrapText="1"/>
      <protection locked="0"/>
    </xf>
    <xf numFmtId="166" fontId="1" fillId="0" borderId="0" xfId="2" applyNumberFormat="1" applyFont="1" applyAlignment="1" applyProtection="1">
      <alignment vertical="center"/>
    </xf>
    <xf numFmtId="0" fontId="1" fillId="0" borderId="0" xfId="0" applyFont="1" applyAlignment="1" applyProtection="1">
      <alignment horizontal="left" vertical="center" wrapText="1"/>
      <protection locked="0"/>
    </xf>
    <xf numFmtId="166" fontId="1" fillId="0" borderId="0" xfId="2" applyNumberFormat="1" applyFont="1" applyFill="1" applyAlignment="1" applyProtection="1">
      <alignment vertical="center"/>
    </xf>
    <xf numFmtId="166" fontId="1" fillId="0" borderId="0" xfId="0" applyNumberFormat="1" applyFont="1" applyAlignment="1">
      <alignment vertical="center"/>
    </xf>
    <xf numFmtId="44" fontId="1" fillId="0" borderId="0" xfId="2" applyFont="1" applyAlignment="1" applyProtection="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pplyProtection="1">
      <alignment vertical="center"/>
      <protection locked="0"/>
    </xf>
    <xf numFmtId="0" fontId="89" fillId="0" borderId="0" xfId="0" applyFont="1" applyAlignment="1">
      <alignment vertical="center"/>
    </xf>
    <xf numFmtId="43" fontId="89" fillId="0" borderId="0" xfId="0" applyNumberFormat="1" applyFont="1" applyAlignment="1">
      <alignment vertical="center"/>
    </xf>
    <xf numFmtId="164" fontId="1" fillId="0" borderId="0" xfId="1" applyNumberFormat="1" applyFont="1" applyFill="1" applyBorder="1" applyAlignment="1" applyProtection="1">
      <alignment horizontal="center" vertical="center"/>
    </xf>
    <xf numFmtId="0" fontId="1" fillId="0" borderId="63" xfId="0" applyFont="1" applyBorder="1" applyAlignment="1" applyProtection="1">
      <alignment horizontal="left" vertical="center" wrapText="1"/>
      <protection locked="0"/>
    </xf>
    <xf numFmtId="0" fontId="21" fillId="0" borderId="0" xfId="0" applyFont="1" applyAlignment="1">
      <alignment horizontal="center" vertical="center"/>
    </xf>
    <xf numFmtId="0" fontId="88" fillId="0" borderId="0" xfId="0" applyFont="1" applyAlignment="1">
      <alignment vertical="center"/>
    </xf>
    <xf numFmtId="41" fontId="89" fillId="0" borderId="0" xfId="0" applyNumberFormat="1" applyFont="1" applyAlignment="1">
      <alignment vertical="center"/>
    </xf>
    <xf numFmtId="37" fontId="89" fillId="0" borderId="0" xfId="0" applyNumberFormat="1" applyFont="1" applyAlignment="1">
      <alignment vertical="center"/>
    </xf>
    <xf numFmtId="0" fontId="88" fillId="0" borderId="0" xfId="0" applyFont="1" applyAlignment="1">
      <alignment wrapText="1"/>
    </xf>
    <xf numFmtId="0" fontId="90" fillId="0" borderId="1" xfId="0" applyFont="1" applyBorder="1" applyAlignment="1">
      <alignment horizontal="center" wrapText="1"/>
    </xf>
    <xf numFmtId="0" fontId="90" fillId="0" borderId="21" xfId="0" applyFont="1" applyBorder="1" applyAlignment="1">
      <alignment horizontal="left" wrapText="1"/>
    </xf>
    <xf numFmtId="1" fontId="0" fillId="2" borderId="7" xfId="0" applyNumberFormat="1" applyFill="1" applyBorder="1" applyAlignment="1" applyProtection="1">
      <alignment vertical="center"/>
      <protection locked="0"/>
    </xf>
    <xf numFmtId="168" fontId="92" fillId="0" borderId="1" xfId="0" applyNumberFormat="1" applyFont="1" applyBorder="1" applyAlignment="1">
      <alignment vertical="center"/>
    </xf>
    <xf numFmtId="43" fontId="92" fillId="0" borderId="6" xfId="0" applyNumberFormat="1" applyFont="1" applyBorder="1" applyAlignment="1">
      <alignment vertical="center"/>
    </xf>
    <xf numFmtId="168" fontId="92" fillId="0" borderId="14" xfId="0" applyNumberFormat="1" applyFont="1" applyBorder="1" applyAlignment="1">
      <alignment vertical="center"/>
    </xf>
    <xf numFmtId="43" fontId="92" fillId="0" borderId="103" xfId="0" applyNumberFormat="1" applyFont="1" applyBorder="1" applyAlignment="1">
      <alignment vertical="center"/>
    </xf>
    <xf numFmtId="1" fontId="0" fillId="2" borderId="14" xfId="0" applyNumberFormat="1" applyFill="1" applyBorder="1" applyAlignment="1" applyProtection="1">
      <alignment vertical="center"/>
      <protection locked="0"/>
    </xf>
    <xf numFmtId="41" fontId="92" fillId="0" borderId="106" xfId="0" applyNumberFormat="1" applyFont="1" applyBorder="1" applyAlignment="1">
      <alignment vertical="center"/>
    </xf>
    <xf numFmtId="0" fontId="92" fillId="13" borderId="13" xfId="0" applyFont="1" applyFill="1" applyBorder="1" applyAlignment="1">
      <alignment vertical="center"/>
    </xf>
    <xf numFmtId="43" fontId="92" fillId="0" borderId="105" xfId="0" applyNumberFormat="1" applyFont="1" applyBorder="1" applyAlignment="1">
      <alignment vertical="center"/>
    </xf>
    <xf numFmtId="41" fontId="92" fillId="0" borderId="111" xfId="0" applyNumberFormat="1" applyFont="1" applyBorder="1" applyAlignment="1">
      <alignment vertical="center"/>
    </xf>
    <xf numFmtId="0" fontId="92" fillId="13" borderId="112" xfId="0" applyFont="1" applyFill="1" applyBorder="1" applyAlignment="1">
      <alignment vertical="center"/>
    </xf>
    <xf numFmtId="43" fontId="92" fillId="0" borderId="110" xfId="0" applyNumberFormat="1" applyFont="1" applyBorder="1" applyAlignment="1">
      <alignment vertical="center"/>
    </xf>
    <xf numFmtId="168" fontId="92" fillId="0" borderId="106" xfId="0" applyNumberFormat="1" applyFont="1" applyBorder="1" applyAlignment="1">
      <alignment vertical="center"/>
    </xf>
    <xf numFmtId="41" fontId="0" fillId="13" borderId="7" xfId="0" applyNumberFormat="1" applyFill="1" applyBorder="1" applyAlignment="1">
      <alignment vertical="center"/>
    </xf>
    <xf numFmtId="0" fontId="92" fillId="13" borderId="101" xfId="0" applyFont="1" applyFill="1" applyBorder="1" applyAlignment="1">
      <alignment vertical="center"/>
    </xf>
    <xf numFmtId="171" fontId="0" fillId="13" borderId="7" xfId="0" applyNumberFormat="1" applyFill="1" applyBorder="1" applyAlignment="1">
      <alignment vertical="center"/>
    </xf>
    <xf numFmtId="0" fontId="92" fillId="13" borderId="0" xfId="0" applyFont="1" applyFill="1" applyAlignment="1">
      <alignment vertical="center"/>
    </xf>
    <xf numFmtId="0" fontId="0" fillId="13" borderId="63" xfId="0" applyFill="1" applyBorder="1" applyAlignment="1" applyProtection="1">
      <alignment horizontal="left" vertical="center" wrapText="1"/>
      <protection locked="0"/>
    </xf>
    <xf numFmtId="168" fontId="92" fillId="0" borderId="7" xfId="0" applyNumberFormat="1" applyFont="1" applyBorder="1" applyAlignment="1">
      <alignment vertical="center"/>
    </xf>
    <xf numFmtId="43" fontId="92" fillId="0" borderId="2" xfId="0" applyNumberFormat="1" applyFont="1" applyBorder="1" applyAlignment="1">
      <alignment vertical="center"/>
    </xf>
    <xf numFmtId="0" fontId="90" fillId="0" borderId="1" xfId="0" applyFont="1" applyBorder="1" applyAlignment="1">
      <alignment horizontal="left" wrapText="1"/>
    </xf>
    <xf numFmtId="0" fontId="90" fillId="0" borderId="1" xfId="0" applyFont="1" applyBorder="1" applyAlignment="1">
      <alignment horizontal="center"/>
    </xf>
    <xf numFmtId="1" fontId="0" fillId="2" borderId="4" xfId="0" applyNumberFormat="1" applyFill="1" applyBorder="1" applyAlignment="1" applyProtection="1">
      <alignment vertical="center"/>
      <protection locked="0"/>
    </xf>
    <xf numFmtId="1" fontId="0" fillId="2" borderId="104" xfId="0" applyNumberFormat="1" applyFill="1" applyBorder="1" applyAlignment="1" applyProtection="1">
      <alignment vertical="center"/>
      <protection locked="0"/>
    </xf>
    <xf numFmtId="41" fontId="92" fillId="0" borderId="108" xfId="0" applyNumberFormat="1" applyFont="1" applyBorder="1" applyAlignment="1">
      <alignment vertical="center"/>
    </xf>
    <xf numFmtId="41" fontId="0" fillId="13" borderId="4" xfId="0" applyNumberFormat="1" applyFill="1" applyBorder="1" applyAlignment="1">
      <alignment vertical="center"/>
    </xf>
    <xf numFmtId="0" fontId="6" fillId="0" borderId="1" xfId="0" applyFont="1" applyBorder="1" applyAlignment="1">
      <alignment horizontal="center" vertical="center"/>
    </xf>
    <xf numFmtId="0" fontId="65" fillId="0" borderId="1" xfId="0" applyFont="1" applyBorder="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1" fillId="0" borderId="1" xfId="0" applyFont="1" applyBorder="1" applyAlignment="1">
      <alignment horizontal="center" vertical="center"/>
    </xf>
    <xf numFmtId="0" fontId="89" fillId="0" borderId="1" xfId="0" applyFont="1" applyBorder="1" applyAlignment="1">
      <alignment vertical="center"/>
    </xf>
    <xf numFmtId="0" fontId="90" fillId="0" borderId="1" xfId="0" applyFont="1" applyBorder="1" applyAlignment="1">
      <alignment vertical="center"/>
    </xf>
    <xf numFmtId="0" fontId="89" fillId="0" borderId="1" xfId="0" applyFont="1" applyBorder="1" applyAlignment="1">
      <alignment horizontal="center" vertical="center"/>
    </xf>
    <xf numFmtId="0" fontId="89" fillId="0" borderId="7" xfId="0" applyFont="1" applyBorder="1" applyAlignment="1">
      <alignment horizontal="center" vertical="center"/>
    </xf>
    <xf numFmtId="0" fontId="89" fillId="0" borderId="7" xfId="0" applyFont="1" applyBorder="1" applyAlignment="1">
      <alignment vertical="center"/>
    </xf>
    <xf numFmtId="38" fontId="92" fillId="0" borderId="7" xfId="0" applyNumberFormat="1" applyFont="1" applyBorder="1" applyAlignment="1">
      <alignment vertical="center"/>
    </xf>
    <xf numFmtId="38" fontId="92" fillId="0" borderId="1" xfId="0" applyNumberFormat="1" applyFont="1" applyBorder="1" applyAlignment="1">
      <alignment vertical="center"/>
    </xf>
    <xf numFmtId="38" fontId="92" fillId="0" borderId="106" xfId="0" applyNumberFormat="1" applyFont="1" applyBorder="1" applyAlignment="1">
      <alignment vertical="center"/>
    </xf>
    <xf numFmtId="41" fontId="92" fillId="0" borderId="113" xfId="0" applyNumberFormat="1" applyFont="1" applyBorder="1" applyAlignment="1">
      <alignment vertical="center"/>
    </xf>
    <xf numFmtId="41" fontId="92" fillId="0" borderId="114" xfId="0" applyNumberFormat="1" applyFont="1" applyBorder="1" applyAlignment="1">
      <alignment vertical="center"/>
    </xf>
    <xf numFmtId="37" fontId="92" fillId="0" borderId="114" xfId="0" applyNumberFormat="1" applyFont="1" applyBorder="1" applyAlignment="1">
      <alignment vertical="center"/>
    </xf>
    <xf numFmtId="43" fontId="92" fillId="0" borderId="107" xfId="0" applyNumberFormat="1" applyFont="1" applyBorder="1" applyAlignment="1">
      <alignment vertical="center"/>
    </xf>
    <xf numFmtId="41" fontId="92" fillId="0" borderId="1" xfId="0" applyNumberFormat="1" applyFont="1" applyBorder="1" applyAlignment="1">
      <alignment vertical="center"/>
    </xf>
    <xf numFmtId="41" fontId="50" fillId="2" borderId="1" xfId="0" applyNumberFormat="1" applyFont="1" applyFill="1" applyBorder="1" applyAlignment="1" applyProtection="1">
      <alignment vertical="center"/>
      <protection locked="0"/>
    </xf>
    <xf numFmtId="41" fontId="50" fillId="2" borderId="14" xfId="0" applyNumberFormat="1" applyFont="1" applyFill="1" applyBorder="1" applyAlignment="1" applyProtection="1">
      <alignment vertical="center"/>
      <protection locked="0"/>
    </xf>
    <xf numFmtId="41" fontId="50" fillId="2" borderId="118" xfId="0" applyNumberFormat="1" applyFont="1" applyFill="1" applyBorder="1" applyAlignment="1" applyProtection="1">
      <alignment vertical="center"/>
      <protection locked="0"/>
    </xf>
    <xf numFmtId="41" fontId="50" fillId="2" borderId="117" xfId="0" applyNumberFormat="1" applyFont="1" applyFill="1" applyBorder="1" applyAlignment="1" applyProtection="1">
      <alignment vertical="center"/>
      <protection locked="0"/>
    </xf>
    <xf numFmtId="164" fontId="92" fillId="0" borderId="2" xfId="0" applyNumberFormat="1" applyFont="1" applyBorder="1" applyAlignment="1">
      <alignment vertical="center"/>
    </xf>
    <xf numFmtId="164" fontId="92" fillId="0" borderId="6" xfId="0" applyNumberFormat="1" applyFont="1" applyBorder="1" applyAlignment="1">
      <alignment vertical="center"/>
    </xf>
    <xf numFmtId="164" fontId="92" fillId="0" borderId="103" xfId="0" applyNumberFormat="1" applyFont="1" applyBorder="1" applyAlignment="1">
      <alignment vertical="center"/>
    </xf>
    <xf numFmtId="164" fontId="92" fillId="0" borderId="105" xfId="0" applyNumberFormat="1" applyFont="1" applyBorder="1" applyAlignment="1">
      <alignment vertical="center"/>
    </xf>
    <xf numFmtId="164" fontId="92" fillId="0" borderId="110" xfId="0" applyNumberFormat="1" applyFont="1" applyBorder="1" applyAlignment="1">
      <alignment vertical="center"/>
    </xf>
    <xf numFmtId="164" fontId="92" fillId="0" borderId="107" xfId="0" applyNumberFormat="1" applyFont="1" applyBorder="1" applyAlignment="1">
      <alignment vertical="center"/>
    </xf>
    <xf numFmtId="164" fontId="92" fillId="0" borderId="1" xfId="0" applyNumberFormat="1" applyFont="1" applyBorder="1" applyAlignment="1">
      <alignment vertical="center"/>
    </xf>
    <xf numFmtId="164" fontId="0" fillId="13" borderId="7" xfId="0" applyNumberFormat="1" applyFill="1" applyBorder="1" applyAlignment="1">
      <alignment vertical="center"/>
    </xf>
    <xf numFmtId="164" fontId="0" fillId="13" borderId="0" xfId="0" applyNumberFormat="1" applyFill="1" applyAlignment="1">
      <alignment vertical="center"/>
    </xf>
    <xf numFmtId="0" fontId="31" fillId="0" borderId="0" xfId="0" applyFont="1" applyProtection="1">
      <protection locked="0"/>
    </xf>
    <xf numFmtId="1" fontId="0" fillId="7" borderId="54" xfId="0" applyNumberFormat="1" applyFill="1" applyBorder="1" applyAlignment="1">
      <alignment vertical="center"/>
    </xf>
    <xf numFmtId="1" fontId="0" fillId="7" borderId="46" xfId="0" applyNumberFormat="1" applyFill="1" applyBorder="1" applyAlignment="1">
      <alignment vertical="center"/>
    </xf>
    <xf numFmtId="1" fontId="0" fillId="13" borderId="7" xfId="0" applyNumberFormat="1" applyFill="1" applyBorder="1" applyAlignment="1">
      <alignment vertical="center"/>
    </xf>
    <xf numFmtId="1" fontId="0" fillId="13" borderId="0" xfId="0" applyNumberFormat="1" applyFill="1" applyAlignment="1">
      <alignment vertical="center"/>
    </xf>
    <xf numFmtId="41" fontId="92" fillId="0" borderId="5" xfId="0" applyNumberFormat="1" applyFont="1" applyBorder="1" applyAlignment="1">
      <alignment vertical="center"/>
    </xf>
    <xf numFmtId="41" fontId="92" fillId="13" borderId="5" xfId="0" applyNumberFormat="1" applyFont="1" applyFill="1" applyBorder="1" applyAlignment="1">
      <alignment vertical="center"/>
    </xf>
    <xf numFmtId="43" fontId="92" fillId="13" borderId="115" xfId="0" applyNumberFormat="1" applyFont="1" applyFill="1" applyBorder="1" applyAlignment="1">
      <alignment vertical="center"/>
    </xf>
    <xf numFmtId="43" fontId="92" fillId="0" borderId="106" xfId="0" applyNumberFormat="1" applyFont="1" applyBorder="1" applyAlignment="1">
      <alignment vertical="center"/>
    </xf>
    <xf numFmtId="43" fontId="92" fillId="0" borderId="14" xfId="0" applyNumberFormat="1" applyFont="1" applyBorder="1" applyAlignment="1">
      <alignment vertical="center"/>
    </xf>
    <xf numFmtId="0" fontId="24" fillId="12" borderId="52" xfId="0" applyFont="1" applyFill="1" applyBorder="1" applyAlignment="1">
      <alignment vertical="center"/>
    </xf>
    <xf numFmtId="0" fontId="27" fillId="12" borderId="53" xfId="0" applyFont="1" applyFill="1" applyBorder="1" applyAlignment="1">
      <alignment horizontal="left" vertical="center"/>
    </xf>
    <xf numFmtId="0" fontId="24" fillId="12" borderId="55" xfId="0" applyFont="1" applyFill="1" applyBorder="1" applyAlignment="1">
      <alignment vertical="center"/>
    </xf>
    <xf numFmtId="0" fontId="1" fillId="0" borderId="36" xfId="0" applyFont="1" applyBorder="1" applyAlignment="1">
      <alignment vertical="center"/>
    </xf>
    <xf numFmtId="0" fontId="1" fillId="2" borderId="62" xfId="0" applyFont="1" applyFill="1" applyBorder="1" applyAlignment="1" applyProtection="1">
      <alignment horizontal="center" vertical="center"/>
      <protection locked="0"/>
    </xf>
    <xf numFmtId="0" fontId="1" fillId="0" borderId="56" xfId="0" applyFont="1" applyBorder="1" applyAlignment="1">
      <alignment vertical="center"/>
    </xf>
    <xf numFmtId="0" fontId="1" fillId="0" borderId="57" xfId="0" applyFont="1" applyBorder="1" applyAlignment="1">
      <alignment vertical="center"/>
    </xf>
    <xf numFmtId="0" fontId="1" fillId="2" borderId="58" xfId="0" applyFont="1" applyFill="1" applyBorder="1" applyAlignment="1" applyProtection="1">
      <alignment horizontal="center" vertical="center"/>
      <protection locked="0"/>
    </xf>
    <xf numFmtId="0" fontId="24" fillId="12" borderId="144" xfId="0" applyFont="1" applyFill="1" applyBorder="1" applyAlignment="1">
      <alignment horizontal="left" vertical="center" wrapText="1"/>
    </xf>
    <xf numFmtId="0" fontId="1" fillId="2" borderId="145" xfId="0" applyFont="1" applyFill="1" applyBorder="1" applyAlignment="1" applyProtection="1">
      <alignment horizontal="left" vertical="center" wrapText="1"/>
      <protection locked="0"/>
    </xf>
    <xf numFmtId="0" fontId="1" fillId="2" borderId="146" xfId="0" applyFont="1" applyFill="1" applyBorder="1" applyAlignment="1" applyProtection="1">
      <alignment horizontal="left" vertical="center" wrapText="1"/>
      <protection locked="0"/>
    </xf>
    <xf numFmtId="0" fontId="86" fillId="18" borderId="0" xfId="8" quotePrefix="1" applyNumberFormat="1" applyFont="1" applyFill="1" applyAlignment="1">
      <alignment horizontal="left" indent="2"/>
    </xf>
    <xf numFmtId="0" fontId="86" fillId="17" borderId="0" xfId="8" quotePrefix="1" applyNumberFormat="1" applyFont="1" applyFill="1" applyAlignment="1">
      <alignment horizontal="left" indent="2"/>
    </xf>
    <xf numFmtId="165" fontId="11" fillId="7" borderId="3" xfId="3" applyNumberFormat="1" applyFont="1" applyFill="1" applyBorder="1" applyProtection="1"/>
    <xf numFmtId="0" fontId="2" fillId="21" borderId="0" xfId="0" applyFont="1" applyFill="1" applyAlignment="1">
      <alignment horizontal="left"/>
    </xf>
    <xf numFmtId="0" fontId="93" fillId="21" borderId="0" xfId="8" applyNumberFormat="1" applyFont="1" applyFill="1" applyAlignment="1">
      <alignment horizontal="left" indent="2"/>
    </xf>
    <xf numFmtId="166" fontId="11" fillId="9" borderId="1" xfId="2" applyNumberFormat="1" applyFont="1" applyFill="1" applyBorder="1" applyProtection="1"/>
    <xf numFmtId="166" fontId="16" fillId="5" borderId="94" xfId="2" applyNumberFormat="1" applyFont="1" applyFill="1" applyBorder="1" applyProtection="1"/>
    <xf numFmtId="166" fontId="16" fillId="5" borderId="0" xfId="2" applyNumberFormat="1" applyFont="1" applyFill="1" applyBorder="1" applyProtection="1"/>
    <xf numFmtId="166" fontId="16" fillId="5" borderId="97" xfId="2" applyNumberFormat="1" applyFont="1" applyFill="1" applyBorder="1" applyProtection="1"/>
    <xf numFmtId="10" fontId="11" fillId="9" borderId="7" xfId="3" applyNumberFormat="1" applyFont="1" applyFill="1" applyBorder="1" applyAlignment="1" applyProtection="1">
      <alignment horizontal="center"/>
    </xf>
    <xf numFmtId="49" fontId="11" fillId="9" borderId="1" xfId="5" applyNumberFormat="1" applyFont="1" applyFill="1" applyBorder="1" applyAlignment="1">
      <alignment wrapText="1"/>
    </xf>
    <xf numFmtId="0" fontId="11" fillId="9" borderId="1" xfId="5" applyFont="1" applyFill="1" applyBorder="1" applyAlignment="1">
      <alignment vertical="center"/>
    </xf>
    <xf numFmtId="0" fontId="11" fillId="9" borderId="20" xfId="5" applyFont="1" applyFill="1" applyBorder="1" applyAlignment="1">
      <alignment vertical="center" wrapText="1"/>
    </xf>
    <xf numFmtId="0" fontId="86" fillId="19" borderId="0" xfId="8" quotePrefix="1" applyNumberFormat="1" applyFont="1" applyFill="1" applyAlignment="1">
      <alignment horizontal="left" indent="2"/>
    </xf>
    <xf numFmtId="0" fontId="0" fillId="0" borderId="0" xfId="0" applyAlignment="1" applyProtection="1">
      <alignment vertical="center" wrapText="1"/>
      <protection locked="0"/>
    </xf>
    <xf numFmtId="41" fontId="50" fillId="22" borderId="6" xfId="4" applyNumberFormat="1" applyFont="1" applyFill="1" applyBorder="1" applyAlignment="1" applyProtection="1">
      <alignment vertical="center"/>
      <protection locked="0"/>
    </xf>
    <xf numFmtId="41" fontId="50" fillId="22" borderId="2" xfId="4" applyNumberFormat="1" applyFont="1" applyFill="1" applyBorder="1" applyAlignment="1" applyProtection="1">
      <alignment vertical="center"/>
      <protection locked="0"/>
    </xf>
    <xf numFmtId="41" fontId="50" fillId="22" borderId="1" xfId="4" applyNumberFormat="1" applyFont="1" applyFill="1" applyBorder="1" applyAlignment="1" applyProtection="1">
      <alignment vertical="center"/>
      <protection locked="0"/>
    </xf>
    <xf numFmtId="41" fontId="50" fillId="22" borderId="103" xfId="4" applyNumberFormat="1" applyFont="1" applyFill="1" applyBorder="1" applyAlignment="1" applyProtection="1">
      <alignment vertical="center"/>
      <protection locked="0"/>
    </xf>
    <xf numFmtId="41" fontId="50" fillId="22" borderId="50" xfId="4" applyNumberFormat="1" applyFont="1" applyFill="1" applyBorder="1" applyAlignment="1" applyProtection="1">
      <alignment vertical="center"/>
      <protection locked="0"/>
    </xf>
    <xf numFmtId="41" fontId="50" fillId="22" borderId="3" xfId="4" applyNumberFormat="1" applyFont="1" applyFill="1" applyBorder="1" applyAlignment="1" applyProtection="1">
      <alignment vertical="center"/>
      <protection locked="0"/>
    </xf>
    <xf numFmtId="41" fontId="50" fillId="22" borderId="115" xfId="4" applyNumberFormat="1" applyFont="1" applyFill="1" applyBorder="1" applyAlignment="1" applyProtection="1">
      <alignment vertical="center"/>
      <protection locked="0"/>
    </xf>
    <xf numFmtId="41" fontId="50" fillId="23" borderId="1" xfId="0" applyNumberFormat="1" applyFont="1" applyFill="1" applyBorder="1" applyProtection="1">
      <protection locked="0"/>
    </xf>
    <xf numFmtId="41" fontId="50" fillId="23" borderId="6" xfId="0" applyNumberFormat="1" applyFont="1" applyFill="1" applyBorder="1" applyProtection="1">
      <protection locked="0"/>
    </xf>
    <xf numFmtId="0" fontId="0" fillId="0" borderId="0" xfId="0" applyAlignment="1" applyProtection="1">
      <alignment vertical="top"/>
      <protection locked="0"/>
    </xf>
    <xf numFmtId="0" fontId="2" fillId="0" borderId="85" xfId="0" applyFont="1" applyBorder="1"/>
    <xf numFmtId="166" fontId="2" fillId="0" borderId="85" xfId="0" applyNumberFormat="1" applyFont="1" applyBorder="1"/>
    <xf numFmtId="0" fontId="2" fillId="0" borderId="0" xfId="0" applyFont="1" applyAlignment="1">
      <alignment horizontal="left"/>
    </xf>
    <xf numFmtId="166" fontId="2" fillId="0" borderId="0" xfId="2" applyNumberFormat="1" applyFont="1" applyAlignment="1">
      <alignment horizontal="center"/>
    </xf>
    <xf numFmtId="172" fontId="0" fillId="0" borderId="0" xfId="2" applyNumberFormat="1" applyFont="1" applyBorder="1" applyAlignment="1" applyProtection="1">
      <alignment vertical="center"/>
      <protection locked="0"/>
    </xf>
    <xf numFmtId="0" fontId="0" fillId="0" borderId="0" xfId="0"/>
    <xf numFmtId="0" fontId="37" fillId="0" borderId="0" xfId="0" applyFont="1" applyAlignment="1">
      <alignment horizontal="center"/>
    </xf>
    <xf numFmtId="166" fontId="2" fillId="0" borderId="0" xfId="0" applyNumberFormat="1" applyFont="1"/>
    <xf numFmtId="0" fontId="2" fillId="0" borderId="0" xfId="0" applyFont="1"/>
    <xf numFmtId="0" fontId="0" fillId="0" borderId="8"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87"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88" xfId="0" applyBorder="1" applyAlignment="1" applyProtection="1">
      <alignment horizontal="center" vertical="top"/>
      <protection locked="0"/>
    </xf>
    <xf numFmtId="0" fontId="68" fillId="0" borderId="0" xfId="8"/>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87"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88" xfId="0" applyBorder="1" applyAlignment="1" applyProtection="1">
      <alignment horizontal="left" vertical="top"/>
      <protection locked="0"/>
    </xf>
    <xf numFmtId="0" fontId="2" fillId="0" borderId="0" xfId="0" applyFont="1" applyAlignment="1">
      <alignment horizontal="center"/>
    </xf>
    <xf numFmtId="0" fontId="12" fillId="5" borderId="91" xfId="0" applyFont="1" applyFill="1" applyBorder="1" applyAlignment="1">
      <alignment horizontal="right"/>
    </xf>
    <xf numFmtId="0" fontId="12" fillId="5" borderId="92" xfId="0" applyFont="1" applyFill="1" applyBorder="1" applyAlignment="1">
      <alignment horizontal="right"/>
    </xf>
    <xf numFmtId="0" fontId="12" fillId="5" borderId="89" xfId="0" applyFont="1" applyFill="1" applyBorder="1" applyAlignment="1">
      <alignment horizontal="right"/>
    </xf>
    <xf numFmtId="0" fontId="12" fillId="5" borderId="90" xfId="0" applyFont="1" applyFill="1" applyBorder="1" applyAlignment="1">
      <alignment horizontal="right"/>
    </xf>
    <xf numFmtId="0" fontId="2" fillId="0" borderId="13" xfId="0" applyFont="1" applyBorder="1" applyAlignment="1">
      <alignment horizontal="left"/>
    </xf>
    <xf numFmtId="0" fontId="2" fillId="0" borderId="13" xfId="0" applyFont="1" applyBorder="1"/>
    <xf numFmtId="0" fontId="59" fillId="0" borderId="0" xfId="0" applyFont="1" applyAlignment="1">
      <alignment horizontal="left" vertical="center" wrapText="1"/>
    </xf>
    <xf numFmtId="0" fontId="65" fillId="0" borderId="0" xfId="0" applyFont="1" applyAlignment="1">
      <alignment horizontal="left" vertical="top" wrapText="1"/>
    </xf>
    <xf numFmtId="0" fontId="67" fillId="0" borderId="0" xfId="0" applyFont="1" applyAlignment="1">
      <alignment horizontal="left" vertical="center" wrapText="1" indent="2"/>
    </xf>
    <xf numFmtId="0" fontId="32" fillId="0" borderId="0" xfId="4" applyFont="1" applyAlignment="1">
      <alignment horizontal="left" vertical="top" wrapText="1"/>
    </xf>
    <xf numFmtId="0" fontId="68" fillId="0" borderId="0" xfId="8" applyAlignment="1"/>
    <xf numFmtId="0" fontId="28" fillId="0" borderId="42" xfId="5" applyFont="1" applyBorder="1" applyAlignment="1">
      <alignment wrapText="1"/>
    </xf>
    <xf numFmtId="0" fontId="68" fillId="0" borderId="0" xfId="8" quotePrefix="1"/>
    <xf numFmtId="0" fontId="68" fillId="0" borderId="0" xfId="8" applyProtection="1"/>
    <xf numFmtId="0" fontId="68" fillId="0" borderId="0" xfId="8" quotePrefix="1" applyProtection="1"/>
    <xf numFmtId="0" fontId="84" fillId="9" borderId="0" xfId="8" applyFont="1" applyFill="1"/>
    <xf numFmtId="0" fontId="33" fillId="0" borderId="85" xfId="0" applyFont="1" applyBorder="1" applyAlignment="1">
      <alignment horizontal="left"/>
    </xf>
    <xf numFmtId="0" fontId="33" fillId="0" borderId="0" xfId="0" applyFont="1" applyAlignment="1">
      <alignment horizontal="left" vertical="top" wrapText="1"/>
    </xf>
    <xf numFmtId="0" fontId="33" fillId="0" borderId="85" xfId="0" applyFont="1" applyBorder="1" applyAlignment="1">
      <alignment horizontal="left" vertical="top" wrapText="1"/>
    </xf>
    <xf numFmtId="0" fontId="33" fillId="0" borderId="33" xfId="0" applyFont="1" applyBorder="1" applyAlignment="1">
      <alignment horizontal="left"/>
    </xf>
    <xf numFmtId="0" fontId="30" fillId="0" borderId="0" xfId="0" applyFont="1" applyAlignment="1">
      <alignment horizontal="center"/>
    </xf>
    <xf numFmtId="0" fontId="33" fillId="0" borderId="0" xfId="0" applyFont="1" applyAlignment="1">
      <alignment horizontal="left"/>
    </xf>
    <xf numFmtId="0" fontId="34" fillId="0" borderId="0" xfId="0" applyFont="1" applyAlignment="1">
      <alignment horizontal="center" vertical="center" wrapText="1"/>
    </xf>
    <xf numFmtId="166" fontId="33" fillId="0" borderId="0" xfId="2" applyNumberFormat="1" applyFont="1" applyFill="1" applyAlignment="1">
      <alignment vertical="top"/>
    </xf>
    <xf numFmtId="166" fontId="33" fillId="0" borderId="85" xfId="2" applyNumberFormat="1" applyFont="1" applyFill="1" applyBorder="1" applyAlignment="1">
      <alignment vertical="top"/>
    </xf>
    <xf numFmtId="166" fontId="33" fillId="0" borderId="0" xfId="2" applyNumberFormat="1" applyFont="1" applyFill="1" applyAlignment="1">
      <alignment horizontal="center" vertical="top"/>
    </xf>
    <xf numFmtId="0" fontId="51" fillId="0" borderId="0" xfId="0" applyFont="1" applyAlignment="1">
      <alignment horizontal="center" vertical="center"/>
    </xf>
    <xf numFmtId="0" fontId="68" fillId="0" borderId="0" xfId="8" applyFill="1"/>
    <xf numFmtId="0" fontId="59" fillId="0" borderId="0" xfId="0" applyFont="1" applyAlignment="1">
      <alignment horizontal="left" vertical="top" wrapText="1"/>
    </xf>
    <xf numFmtId="0" fontId="51" fillId="0" borderId="124" xfId="0" applyFont="1" applyBorder="1" applyAlignment="1">
      <alignment horizontal="center" vertical="center"/>
    </xf>
    <xf numFmtId="0" fontId="49" fillId="0" borderId="123" xfId="0" applyFont="1" applyBorder="1" applyAlignment="1">
      <alignment horizontal="left" vertical="center" wrapText="1"/>
    </xf>
    <xf numFmtId="0" fontId="51" fillId="0" borderId="123" xfId="0" applyFont="1" applyBorder="1" applyAlignment="1">
      <alignment horizontal="left" vertical="center" wrapText="1"/>
    </xf>
    <xf numFmtId="0" fontId="51" fillId="0" borderId="101" xfId="0" applyFont="1" applyBorder="1" applyAlignment="1">
      <alignment horizontal="center" vertical="center"/>
    </xf>
    <xf numFmtId="0" fontId="49" fillId="0" borderId="6" xfId="4" applyFont="1" applyBorder="1" applyAlignment="1">
      <alignment vertical="center"/>
    </xf>
    <xf numFmtId="0" fontId="49" fillId="0" borderId="33" xfId="4" applyFont="1" applyBorder="1" applyAlignment="1">
      <alignment vertical="center"/>
    </xf>
    <xf numFmtId="0" fontId="49" fillId="0" borderId="102" xfId="4" applyFont="1" applyBorder="1" applyAlignment="1">
      <alignment vertical="center"/>
    </xf>
    <xf numFmtId="0" fontId="49" fillId="0" borderId="107" xfId="4" applyFont="1" applyBorder="1" applyAlignment="1">
      <alignment horizontal="left"/>
    </xf>
    <xf numFmtId="0" fontId="49" fillId="0" borderId="101" xfId="4" applyFont="1" applyBorder="1" applyAlignment="1">
      <alignment horizontal="left"/>
    </xf>
    <xf numFmtId="0" fontId="49" fillId="0" borderId="113" xfId="4" applyFont="1" applyBorder="1" applyAlignment="1">
      <alignment horizontal="left"/>
    </xf>
    <xf numFmtId="0" fontId="50" fillId="22" borderId="117" xfId="0" applyFont="1" applyFill="1" applyBorder="1" applyAlignment="1" applyProtection="1">
      <alignment vertical="top" wrapText="1"/>
      <protection locked="0"/>
    </xf>
    <xf numFmtId="0" fontId="50" fillId="22" borderId="135" xfId="0" applyFont="1" applyFill="1" applyBorder="1" applyAlignment="1" applyProtection="1">
      <alignment vertical="top" wrapText="1"/>
      <protection locked="0"/>
    </xf>
    <xf numFmtId="0" fontId="49" fillId="0" borderId="86" xfId="4" applyFont="1" applyBorder="1" applyAlignment="1">
      <alignment wrapText="1"/>
    </xf>
    <xf numFmtId="0" fontId="64" fillId="0" borderId="138" xfId="5" applyFont="1" applyBorder="1" applyAlignment="1">
      <alignment horizontal="center" wrapText="1"/>
    </xf>
    <xf numFmtId="0" fontId="64" fillId="0" borderId="122" xfId="5" applyFont="1" applyBorder="1" applyAlignment="1">
      <alignment horizontal="center" wrapText="1"/>
    </xf>
    <xf numFmtId="0" fontId="64" fillId="0" borderId="139" xfId="5" applyFont="1" applyBorder="1" applyAlignment="1">
      <alignment horizontal="center" wrapText="1"/>
    </xf>
    <xf numFmtId="0" fontId="51" fillId="0" borderId="0" xfId="0" applyFont="1" applyAlignment="1">
      <alignment horizontal="center"/>
    </xf>
    <xf numFmtId="0" fontId="51" fillId="0" borderId="101" xfId="0" applyFont="1" applyBorder="1" applyAlignment="1">
      <alignment horizontal="center"/>
    </xf>
    <xf numFmtId="0" fontId="51" fillId="0" borderId="124" xfId="0" applyFont="1" applyBorder="1" applyAlignment="1">
      <alignment horizontal="center"/>
    </xf>
    <xf numFmtId="0" fontId="49" fillId="0" borderId="33" xfId="0" applyFont="1" applyBorder="1" applyAlignment="1">
      <alignment horizontal="left" vertical="center" wrapText="1"/>
    </xf>
    <xf numFmtId="0" fontId="63" fillId="0" borderId="140" xfId="0" applyFont="1" applyBorder="1" applyAlignment="1">
      <alignment vertical="center" wrapText="1"/>
    </xf>
    <xf numFmtId="0" fontId="63" fillId="0" borderId="141" xfId="0" applyFont="1" applyBorder="1" applyAlignment="1">
      <alignment vertical="center" wrapText="1"/>
    </xf>
  </cellXfs>
  <cellStyles count="9">
    <cellStyle name="Comma" xfId="1" builtinId="3"/>
    <cellStyle name="Comma 3" xfId="6" xr:uid="{57DE8610-A631-4CC4-8345-AD1AE0CF5652}"/>
    <cellStyle name="Currency" xfId="2" builtinId="4"/>
    <cellStyle name="Hyperlink" xfId="8" builtinId="8"/>
    <cellStyle name="Normal" xfId="0" builtinId="0"/>
    <cellStyle name="Normal 2" xfId="4" xr:uid="{32106A83-4E34-4DDC-979F-4C7A990ADB4D}"/>
    <cellStyle name="Normal 3" xfId="5" xr:uid="{0F61481A-F0BB-473F-BFA0-AA8A5BA2A509}"/>
    <cellStyle name="Percent" xfId="3" builtinId="5"/>
    <cellStyle name="Percent 2" xfId="7" xr:uid="{E67A325A-E7E3-4FB9-A79F-636035ECBB76}"/>
  </cellStyles>
  <dxfs count="735">
    <dxf>
      <font>
        <color auto="1"/>
        <name val="Cambria"/>
        <family val="1"/>
        <scheme val="none"/>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auto="1"/>
        <name val="Cambria"/>
        <family val="1"/>
        <scheme val="none"/>
      </font>
      <fill>
        <patternFill>
          <bgColor rgb="FFFFC7CE"/>
        </patternFill>
      </fill>
    </dxf>
    <dxf>
      <font>
        <color auto="1"/>
        <name val="Cambria"/>
        <family val="1"/>
        <scheme val="none"/>
      </font>
      <fill>
        <patternFill>
          <bgColor rgb="FFFFC7CE"/>
        </patternFill>
      </fill>
    </dxf>
    <dxf>
      <fill>
        <patternFill>
          <bgColor theme="3" tint="0.89996032593768116"/>
        </patternFill>
      </fill>
    </dxf>
    <dxf>
      <fill>
        <patternFill>
          <bgColor theme="3" tint="0.89996032593768116"/>
        </patternFill>
      </fill>
    </dxf>
    <dxf>
      <fill>
        <patternFill>
          <bgColor rgb="FFFFFF00"/>
        </patternFill>
      </fill>
    </dxf>
    <dxf>
      <fill>
        <patternFill>
          <bgColor rgb="FFFFFF00"/>
        </patternFill>
      </fill>
    </dxf>
    <dxf>
      <font>
        <color rgb="FFFF0000"/>
      </font>
    </dxf>
    <dxf>
      <font>
        <color rgb="FFFF0000"/>
      </font>
    </dxf>
    <dxf>
      <font>
        <color theme="1"/>
      </font>
      <fill>
        <patternFill>
          <bgColor rgb="FF92D050"/>
        </patternFill>
      </fill>
    </dxf>
    <dxf>
      <font>
        <color theme="1"/>
      </font>
      <fill>
        <patternFill>
          <bgColor rgb="FFFF0000"/>
        </patternFill>
      </fill>
    </dxf>
    <dxf>
      <numFmt numFmtId="0" formatCode="General"/>
    </dxf>
  </dxfs>
  <tableStyles count="0" defaultTableStyle="TableStyleMedium2" defaultPivotStyle="PivotStyleLight16"/>
  <colors>
    <mruColors>
      <color rgb="FF0000FF"/>
      <color rgb="FF62D2E8"/>
      <color rgb="FFFFFF66"/>
      <color rgb="FF0099FF"/>
      <color rgb="FFFF8669"/>
      <color rgb="FFB82300"/>
      <color rgb="FFFF3300"/>
      <color rgb="FFFF9900"/>
      <color rgb="FF3333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3</xdr:col>
      <xdr:colOff>1809750</xdr:colOff>
      <xdr:row>46</xdr:row>
      <xdr:rowOff>0</xdr:rowOff>
    </xdr:from>
    <xdr:to>
      <xdr:col>3</xdr:col>
      <xdr:colOff>2216150</xdr:colOff>
      <xdr:row>47</xdr:row>
      <xdr:rowOff>161925</xdr:rowOff>
    </xdr:to>
    <xdr:sp macro="" textlink="">
      <xdr:nvSpPr>
        <xdr:cNvPr id="3" name="Rectangle 2">
          <a:extLst>
            <a:ext uri="{FF2B5EF4-FFF2-40B4-BE49-F238E27FC236}">
              <a16:creationId xmlns:a16="http://schemas.microsoft.com/office/drawing/2014/main" id="{EB0280BE-F7BD-4B1E-A0B2-A95A2D2D387F}"/>
            </a:ext>
          </a:extLst>
        </xdr:cNvPr>
        <xdr:cNvSpPr>
          <a:spLocks noChangeArrowheads="1"/>
        </xdr:cNvSpPr>
      </xdr:nvSpPr>
      <xdr:spPr bwMode="auto">
        <a:xfrm>
          <a:off x="1162050" y="8134350"/>
          <a:ext cx="4095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1809750</xdr:colOff>
      <xdr:row>56</xdr:row>
      <xdr:rowOff>0</xdr:rowOff>
    </xdr:from>
    <xdr:to>
      <xdr:col>3</xdr:col>
      <xdr:colOff>2216150</xdr:colOff>
      <xdr:row>57</xdr:row>
      <xdr:rowOff>160337</xdr:rowOff>
    </xdr:to>
    <xdr:sp macro="" textlink="">
      <xdr:nvSpPr>
        <xdr:cNvPr id="4" name="Rectangle 2">
          <a:extLst>
            <a:ext uri="{FF2B5EF4-FFF2-40B4-BE49-F238E27FC236}">
              <a16:creationId xmlns:a16="http://schemas.microsoft.com/office/drawing/2014/main" id="{50DCE8EC-F084-4D52-AFE9-DE73C5489F58}"/>
            </a:ext>
          </a:extLst>
        </xdr:cNvPr>
        <xdr:cNvSpPr>
          <a:spLocks noChangeArrowheads="1"/>
        </xdr:cNvSpPr>
      </xdr:nvSpPr>
      <xdr:spPr bwMode="auto">
        <a:xfrm>
          <a:off x="1162050" y="2857500"/>
          <a:ext cx="4095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1809750</xdr:colOff>
      <xdr:row>56</xdr:row>
      <xdr:rowOff>0</xdr:rowOff>
    </xdr:from>
    <xdr:to>
      <xdr:col>3</xdr:col>
      <xdr:colOff>2216150</xdr:colOff>
      <xdr:row>57</xdr:row>
      <xdr:rowOff>169862</xdr:rowOff>
    </xdr:to>
    <xdr:sp macro="" textlink="">
      <xdr:nvSpPr>
        <xdr:cNvPr id="5" name="Rectangle 2">
          <a:extLst>
            <a:ext uri="{FF2B5EF4-FFF2-40B4-BE49-F238E27FC236}">
              <a16:creationId xmlns:a16="http://schemas.microsoft.com/office/drawing/2014/main" id="{0C2BF74D-623F-4536-836B-FAE76CAFD78C}"/>
            </a:ext>
          </a:extLst>
        </xdr:cNvPr>
        <xdr:cNvSpPr>
          <a:spLocks noChangeArrowheads="1"/>
        </xdr:cNvSpPr>
      </xdr:nvSpPr>
      <xdr:spPr bwMode="auto">
        <a:xfrm>
          <a:off x="1162050" y="7981950"/>
          <a:ext cx="4095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1809750</xdr:colOff>
      <xdr:row>56</xdr:row>
      <xdr:rowOff>0</xdr:rowOff>
    </xdr:from>
    <xdr:to>
      <xdr:col>3</xdr:col>
      <xdr:colOff>2216150</xdr:colOff>
      <xdr:row>57</xdr:row>
      <xdr:rowOff>150813</xdr:rowOff>
    </xdr:to>
    <xdr:sp macro="" textlink="">
      <xdr:nvSpPr>
        <xdr:cNvPr id="6" name="Rectangle 2">
          <a:extLst>
            <a:ext uri="{FF2B5EF4-FFF2-40B4-BE49-F238E27FC236}">
              <a16:creationId xmlns:a16="http://schemas.microsoft.com/office/drawing/2014/main" id="{B088A9F0-204F-4F86-A475-C7E72283E47E}"/>
            </a:ext>
          </a:extLst>
        </xdr:cNvPr>
        <xdr:cNvSpPr>
          <a:spLocks noChangeArrowheads="1"/>
        </xdr:cNvSpPr>
      </xdr:nvSpPr>
      <xdr:spPr bwMode="auto">
        <a:xfrm>
          <a:off x="1162050" y="5429250"/>
          <a:ext cx="4095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1800225</xdr:colOff>
      <xdr:row>56</xdr:row>
      <xdr:rowOff>28575</xdr:rowOff>
    </xdr:from>
    <xdr:to>
      <xdr:col>3</xdr:col>
      <xdr:colOff>2206625</xdr:colOff>
      <xdr:row>58</xdr:row>
      <xdr:rowOff>7937</xdr:rowOff>
    </xdr:to>
    <xdr:sp macro="" textlink="">
      <xdr:nvSpPr>
        <xdr:cNvPr id="7" name="Rectangle 2">
          <a:extLst>
            <a:ext uri="{FF2B5EF4-FFF2-40B4-BE49-F238E27FC236}">
              <a16:creationId xmlns:a16="http://schemas.microsoft.com/office/drawing/2014/main" id="{51B3B791-5861-4E7D-B29E-FEA47CE19679}"/>
            </a:ext>
          </a:extLst>
        </xdr:cNvPr>
        <xdr:cNvSpPr>
          <a:spLocks noChangeArrowheads="1"/>
        </xdr:cNvSpPr>
      </xdr:nvSpPr>
      <xdr:spPr bwMode="auto">
        <a:xfrm>
          <a:off x="4267200" y="13039725"/>
          <a:ext cx="406400" cy="360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1809750</xdr:colOff>
      <xdr:row>56</xdr:row>
      <xdr:rowOff>0</xdr:rowOff>
    </xdr:from>
    <xdr:ext cx="406400" cy="350837"/>
    <xdr:sp macro="" textlink="">
      <xdr:nvSpPr>
        <xdr:cNvPr id="8" name="Rectangle 2">
          <a:extLst>
            <a:ext uri="{FF2B5EF4-FFF2-40B4-BE49-F238E27FC236}">
              <a16:creationId xmlns:a16="http://schemas.microsoft.com/office/drawing/2014/main" id="{CAE33448-EBBF-4C54-B989-8392450B89F6}"/>
            </a:ext>
          </a:extLst>
        </xdr:cNvPr>
        <xdr:cNvSpPr>
          <a:spLocks noChangeArrowheads="1"/>
        </xdr:cNvSpPr>
      </xdr:nvSpPr>
      <xdr:spPr bwMode="auto">
        <a:xfrm>
          <a:off x="2595563" y="11930063"/>
          <a:ext cx="406400" cy="350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1809750</xdr:colOff>
      <xdr:row>56</xdr:row>
      <xdr:rowOff>0</xdr:rowOff>
    </xdr:from>
    <xdr:ext cx="406400" cy="341313"/>
    <xdr:sp macro="" textlink="">
      <xdr:nvSpPr>
        <xdr:cNvPr id="9" name="Rectangle 2">
          <a:extLst>
            <a:ext uri="{FF2B5EF4-FFF2-40B4-BE49-F238E27FC236}">
              <a16:creationId xmlns:a16="http://schemas.microsoft.com/office/drawing/2014/main" id="{E27300F2-E42B-4422-BC07-FF9BD0C1D2A5}"/>
            </a:ext>
          </a:extLst>
        </xdr:cNvPr>
        <xdr:cNvSpPr>
          <a:spLocks noChangeArrowheads="1"/>
        </xdr:cNvSpPr>
      </xdr:nvSpPr>
      <xdr:spPr bwMode="auto">
        <a:xfrm>
          <a:off x="2595563" y="14708188"/>
          <a:ext cx="406400" cy="34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1809750</xdr:colOff>
      <xdr:row>4</xdr:row>
      <xdr:rowOff>0</xdr:rowOff>
    </xdr:from>
    <xdr:to>
      <xdr:col>3</xdr:col>
      <xdr:colOff>2597</xdr:colOff>
      <xdr:row>5</xdr:row>
      <xdr:rowOff>153988</xdr:rowOff>
    </xdr:to>
    <xdr:sp macro="" textlink="">
      <xdr:nvSpPr>
        <xdr:cNvPr id="2" name="Rectangle 1">
          <a:extLst>
            <a:ext uri="{FF2B5EF4-FFF2-40B4-BE49-F238E27FC236}">
              <a16:creationId xmlns:a16="http://schemas.microsoft.com/office/drawing/2014/main" id="{6AF8B4E7-27E2-43D0-B83A-08DEFE022E4C}"/>
            </a:ext>
          </a:extLst>
        </xdr:cNvPr>
        <xdr:cNvSpPr>
          <a:spLocks noChangeArrowheads="1"/>
        </xdr:cNvSpPr>
      </xdr:nvSpPr>
      <xdr:spPr bwMode="auto">
        <a:xfrm>
          <a:off x="2600325" y="9953625"/>
          <a:ext cx="4064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5</xdr:row>
      <xdr:rowOff>0</xdr:rowOff>
    </xdr:from>
    <xdr:to>
      <xdr:col>3</xdr:col>
      <xdr:colOff>2597</xdr:colOff>
      <xdr:row>6</xdr:row>
      <xdr:rowOff>152398</xdr:rowOff>
    </xdr:to>
    <xdr:sp macro="" textlink="">
      <xdr:nvSpPr>
        <xdr:cNvPr id="3" name="Rectangle 2">
          <a:extLst>
            <a:ext uri="{FF2B5EF4-FFF2-40B4-BE49-F238E27FC236}">
              <a16:creationId xmlns:a16="http://schemas.microsoft.com/office/drawing/2014/main" id="{DCA34611-5E85-46EC-A24E-EC1C4517184D}"/>
            </a:ext>
          </a:extLst>
        </xdr:cNvPr>
        <xdr:cNvSpPr>
          <a:spLocks noChangeArrowheads="1"/>
        </xdr:cNvSpPr>
      </xdr:nvSpPr>
      <xdr:spPr bwMode="auto">
        <a:xfrm>
          <a:off x="2600325" y="12020550"/>
          <a:ext cx="406400" cy="352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30</xdr:row>
      <xdr:rowOff>0</xdr:rowOff>
    </xdr:from>
    <xdr:to>
      <xdr:col>3</xdr:col>
      <xdr:colOff>2597</xdr:colOff>
      <xdr:row>31</xdr:row>
      <xdr:rowOff>165099</xdr:rowOff>
    </xdr:to>
    <xdr:sp macro="" textlink="">
      <xdr:nvSpPr>
        <xdr:cNvPr id="4" name="Rectangle 2">
          <a:extLst>
            <a:ext uri="{FF2B5EF4-FFF2-40B4-BE49-F238E27FC236}">
              <a16:creationId xmlns:a16="http://schemas.microsoft.com/office/drawing/2014/main" id="{78C6E4D0-A40A-4093-97D8-EBF921194FE3}"/>
            </a:ext>
          </a:extLst>
        </xdr:cNvPr>
        <xdr:cNvSpPr>
          <a:spLocks noChangeArrowheads="1"/>
        </xdr:cNvSpPr>
      </xdr:nvSpPr>
      <xdr:spPr bwMode="auto">
        <a:xfrm>
          <a:off x="2600325" y="17373600"/>
          <a:ext cx="406400"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18</xdr:row>
      <xdr:rowOff>0</xdr:rowOff>
    </xdr:from>
    <xdr:to>
      <xdr:col>3</xdr:col>
      <xdr:colOff>2597</xdr:colOff>
      <xdr:row>19</xdr:row>
      <xdr:rowOff>146051</xdr:rowOff>
    </xdr:to>
    <xdr:sp macro="" textlink="">
      <xdr:nvSpPr>
        <xdr:cNvPr id="5" name="Rectangle 2">
          <a:extLst>
            <a:ext uri="{FF2B5EF4-FFF2-40B4-BE49-F238E27FC236}">
              <a16:creationId xmlns:a16="http://schemas.microsoft.com/office/drawing/2014/main" id="{63B0193F-ACDE-4E36-B5C8-B1C4952A174D}"/>
            </a:ext>
          </a:extLst>
        </xdr:cNvPr>
        <xdr:cNvSpPr>
          <a:spLocks noChangeArrowheads="1"/>
        </xdr:cNvSpPr>
      </xdr:nvSpPr>
      <xdr:spPr bwMode="auto">
        <a:xfrm>
          <a:off x="2600325" y="14801850"/>
          <a:ext cx="406400" cy="342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30</xdr:row>
      <xdr:rowOff>0</xdr:rowOff>
    </xdr:from>
    <xdr:to>
      <xdr:col>3</xdr:col>
      <xdr:colOff>2597</xdr:colOff>
      <xdr:row>31</xdr:row>
      <xdr:rowOff>165099</xdr:rowOff>
    </xdr:to>
    <xdr:sp macro="" textlink="">
      <xdr:nvSpPr>
        <xdr:cNvPr id="6" name="Rectangle 2">
          <a:extLst>
            <a:ext uri="{FF2B5EF4-FFF2-40B4-BE49-F238E27FC236}">
              <a16:creationId xmlns:a16="http://schemas.microsoft.com/office/drawing/2014/main" id="{052C2805-7669-41B7-BDD8-01C1CE8B271C}"/>
            </a:ext>
          </a:extLst>
        </xdr:cNvPr>
        <xdr:cNvSpPr>
          <a:spLocks noChangeArrowheads="1"/>
        </xdr:cNvSpPr>
      </xdr:nvSpPr>
      <xdr:spPr bwMode="auto">
        <a:xfrm>
          <a:off x="2600325" y="17373600"/>
          <a:ext cx="406400"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1809750</xdr:colOff>
      <xdr:row>18</xdr:row>
      <xdr:rowOff>0</xdr:rowOff>
    </xdr:from>
    <xdr:ext cx="406400" cy="341313"/>
    <xdr:sp macro="" textlink="">
      <xdr:nvSpPr>
        <xdr:cNvPr id="8" name="Rectangle 2">
          <a:extLst>
            <a:ext uri="{FF2B5EF4-FFF2-40B4-BE49-F238E27FC236}">
              <a16:creationId xmlns:a16="http://schemas.microsoft.com/office/drawing/2014/main" id="{9CFC1821-39FF-49BD-A3D8-3436C9162ADE}"/>
            </a:ext>
          </a:extLst>
        </xdr:cNvPr>
        <xdr:cNvSpPr>
          <a:spLocks noChangeArrowheads="1"/>
        </xdr:cNvSpPr>
      </xdr:nvSpPr>
      <xdr:spPr bwMode="auto">
        <a:xfrm>
          <a:off x="247650" y="14801850"/>
          <a:ext cx="406400" cy="34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E3C8EE9-3E40-4BF8-B9F0-C49FE165E379}" autoFormatId="16" applyNumberFormats="0" applyBorderFormats="0" applyFontFormats="0" applyPatternFormats="0" applyAlignmentFormats="0" applyWidthHeightFormats="0">
  <queryTableRefresh nextId="4">
    <queryTableFields count="1">
      <queryTableField id="1" name="Name"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A2C854-D8AA-42D0-86BD-B069CD4523C6}" name="_2025_26_Budget_Template_Long_Form_20241223_v11_xlsx" displayName="_2025_26_Budget_Template_Long_Form_20241223_v11_xlsx" ref="A4:A27" tableType="queryTable" totalsRowShown="0">
  <autoFilter ref="A4:A27" xr:uid="{BFA2C854-D8AA-42D0-86BD-B069CD4523C6}"/>
  <tableColumns count="1">
    <tableColumn id="1" xr3:uid="{7F57A831-C481-430E-A553-78F904BA3A18}" uniqueName="1" name="Name" queryTableFieldId="1" dataDxfId="73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hyperlink" Target="https://dpi.wi.gov/parental-education-options/choice-programs/financial-reports/fiscal-practices" TargetMode="External"/><Relationship Id="rId2" Type="http://schemas.openxmlformats.org/officeDocument/2006/relationships/hyperlink" Target="https://dpi.wi.gov/parental-education-options/choice-programs/school-reports" TargetMode="External"/><Relationship Id="rId1" Type="http://schemas.openxmlformats.org/officeDocument/2006/relationships/hyperlink" Target="https://dpi.wi.gov/parental-education-options/choice-programs/school-reports"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dpi.wi.gov/parental-education-options/choice-programs/school-reports"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hyperlink" Target="https://dpi.wi.gov/parental-education-options/choice-programs/school-reports"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s://dpi.wi.gov/parental-education-options/special-needs-scholarship/bulletins" TargetMode="External"/><Relationship Id="rId1" Type="http://schemas.openxmlformats.org/officeDocument/2006/relationships/hyperlink" Target="https://dpi.wi.gov/sites/default/files/imce/parental-education-options/Choice/Bulletins/PSCP_Eligible_Expenses_Bulletin_9-22.pdf"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dpi.wi.gov/sites/default/files/imce/parental-education-options/Choice/Bulletins/Financial_Audit_and_PSCP_SNSP_Reserve_Balance_9-22.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rs.gov/newsroom/irs-increases-the-standard-mileage-rate-for-business-use-in-2025-key-rate-increases-3-cents-to-70-cents-per-mile"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dpi.wi.gov/parental-education-options/choice-programs/school-report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dpi.wi.gov/parental-education-options/choice-programs/schoo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1C03-805D-4C09-B187-2AA9E4AB5BA0}">
  <sheetPr codeName="Sheet17"/>
  <dimension ref="B1:K208"/>
  <sheetViews>
    <sheetView workbookViewId="0">
      <pane ySplit="1" topLeftCell="A2" activePane="bottomLeft" state="frozen"/>
      <selection pane="bottomLeft" activeCell="B1" sqref="B1"/>
    </sheetView>
  </sheetViews>
  <sheetFormatPr defaultColWidth="9.140625" defaultRowHeight="12.75" x14ac:dyDescent="0.2"/>
  <cols>
    <col min="1" max="1" width="4.7109375" style="2" customWidth="1"/>
    <col min="2" max="2" width="18.5703125" style="2" customWidth="1"/>
    <col min="3" max="3" width="33.5703125" style="4" bestFit="1" customWidth="1"/>
    <col min="4" max="7" width="21.140625" style="4" customWidth="1"/>
    <col min="8" max="8" width="18.5703125" style="2" customWidth="1"/>
    <col min="9" max="9" width="40.28515625" style="2" customWidth="1"/>
    <col min="10" max="10" width="18.5703125" style="2" customWidth="1"/>
    <col min="11" max="11" width="43" style="2" bestFit="1" customWidth="1"/>
    <col min="12" max="15" width="18.5703125" style="2" customWidth="1"/>
    <col min="16" max="16384" width="9.140625" style="2"/>
  </cols>
  <sheetData>
    <row r="1" spans="2:11" x14ac:dyDescent="0.2">
      <c r="B1" s="1" t="s">
        <v>3</v>
      </c>
      <c r="C1" s="1" t="s">
        <v>0</v>
      </c>
      <c r="D1" s="100" t="s">
        <v>816</v>
      </c>
      <c r="E1" s="1" t="s">
        <v>1</v>
      </c>
      <c r="F1" s="1" t="s">
        <v>4</v>
      </c>
      <c r="G1" s="1" t="s">
        <v>5</v>
      </c>
      <c r="I1" s="3" t="s">
        <v>6</v>
      </c>
      <c r="K1" s="2" t="s">
        <v>1170</v>
      </c>
    </row>
    <row r="2" spans="2:11" ht="15.75" x14ac:dyDescent="0.25">
      <c r="B2" s="2" t="s">
        <v>7</v>
      </c>
      <c r="C2" s="4" t="s">
        <v>8</v>
      </c>
      <c r="D2" s="4" t="s">
        <v>817</v>
      </c>
      <c r="E2" s="4" t="s">
        <v>9</v>
      </c>
      <c r="F2" s="4" t="s">
        <v>10</v>
      </c>
      <c r="G2" s="4" t="s">
        <v>11</v>
      </c>
      <c r="I2" s="5" t="s">
        <v>12</v>
      </c>
      <c r="K2" s="2" t="s">
        <v>1152</v>
      </c>
    </row>
    <row r="3" spans="2:11" ht="15.75" x14ac:dyDescent="0.25">
      <c r="B3" s="2" t="s">
        <v>13</v>
      </c>
      <c r="C3" s="4" t="s">
        <v>14</v>
      </c>
      <c r="D3" s="4" t="s">
        <v>817</v>
      </c>
      <c r="E3" s="4" t="s">
        <v>15</v>
      </c>
      <c r="F3" s="4" t="s">
        <v>10</v>
      </c>
      <c r="G3" s="4" t="s">
        <v>11</v>
      </c>
      <c r="I3" s="5" t="s">
        <v>16</v>
      </c>
      <c r="K3" s="2" t="s">
        <v>1156</v>
      </c>
    </row>
    <row r="4" spans="2:11" ht="15.75" x14ac:dyDescent="0.25">
      <c r="B4" s="2" t="s">
        <v>17</v>
      </c>
      <c r="C4" s="4" t="s">
        <v>18</v>
      </c>
      <c r="D4" s="4" t="s">
        <v>817</v>
      </c>
      <c r="E4" s="4" t="s">
        <v>19</v>
      </c>
      <c r="F4" s="4" t="s">
        <v>10</v>
      </c>
      <c r="G4" s="4" t="s">
        <v>20</v>
      </c>
      <c r="I4" s="5" t="s">
        <v>21</v>
      </c>
      <c r="K4" s="2" t="s">
        <v>1155</v>
      </c>
    </row>
    <row r="5" spans="2:11" ht="15.75" x14ac:dyDescent="0.25">
      <c r="B5" s="2" t="s">
        <v>22</v>
      </c>
      <c r="C5" s="4" t="s">
        <v>18</v>
      </c>
      <c r="D5" s="4" t="s">
        <v>817</v>
      </c>
      <c r="E5" s="4" t="s">
        <v>23</v>
      </c>
      <c r="F5" s="4" t="s">
        <v>10</v>
      </c>
      <c r="G5" s="4" t="s">
        <v>11</v>
      </c>
      <c r="I5" s="5" t="s">
        <v>24</v>
      </c>
      <c r="K5" s="2" t="s">
        <v>1175</v>
      </c>
    </row>
    <row r="6" spans="2:11" ht="15.75" x14ac:dyDescent="0.25">
      <c r="B6" s="2" t="s">
        <v>25</v>
      </c>
      <c r="C6" s="4" t="s">
        <v>26</v>
      </c>
      <c r="D6" s="4" t="s">
        <v>817</v>
      </c>
      <c r="E6" s="4" t="s">
        <v>27</v>
      </c>
      <c r="F6" s="4" t="s">
        <v>10</v>
      </c>
      <c r="G6" s="4" t="s">
        <v>11</v>
      </c>
      <c r="I6" s="5" t="s">
        <v>28</v>
      </c>
    </row>
    <row r="7" spans="2:11" ht="15.75" x14ac:dyDescent="0.25">
      <c r="B7" s="2" t="s">
        <v>29</v>
      </c>
      <c r="C7" s="4" t="s">
        <v>30</v>
      </c>
      <c r="D7" s="4" t="s">
        <v>817</v>
      </c>
      <c r="E7" s="4" t="s">
        <v>31</v>
      </c>
      <c r="F7" s="4" t="s">
        <v>10</v>
      </c>
      <c r="G7" s="4" t="s">
        <v>11</v>
      </c>
      <c r="I7" s="5" t="s">
        <v>32</v>
      </c>
    </row>
    <row r="8" spans="2:11" ht="15.75" x14ac:dyDescent="0.25">
      <c r="B8" s="2" t="s">
        <v>33</v>
      </c>
      <c r="C8" s="4" t="s">
        <v>34</v>
      </c>
      <c r="D8" s="4" t="s">
        <v>817</v>
      </c>
      <c r="E8" s="4" t="s">
        <v>35</v>
      </c>
      <c r="F8" s="4" t="s">
        <v>10</v>
      </c>
      <c r="G8" s="4" t="s">
        <v>11</v>
      </c>
      <c r="I8" s="5" t="s">
        <v>36</v>
      </c>
    </row>
    <row r="9" spans="2:11" ht="15.75" x14ac:dyDescent="0.25">
      <c r="B9" s="2" t="s">
        <v>37</v>
      </c>
      <c r="C9" s="4" t="s">
        <v>38</v>
      </c>
      <c r="D9" s="4" t="s">
        <v>817</v>
      </c>
      <c r="E9" s="4" t="s">
        <v>39</v>
      </c>
      <c r="F9" s="4" t="s">
        <v>10</v>
      </c>
      <c r="G9" s="4" t="s">
        <v>11</v>
      </c>
      <c r="I9" s="5" t="s">
        <v>40</v>
      </c>
    </row>
    <row r="10" spans="2:11" ht="15.75" x14ac:dyDescent="0.25">
      <c r="B10" s="2" t="s">
        <v>41</v>
      </c>
      <c r="C10" s="4" t="s">
        <v>42</v>
      </c>
      <c r="D10" s="4" t="s">
        <v>817</v>
      </c>
      <c r="E10" s="4" t="s">
        <v>43</v>
      </c>
      <c r="F10" s="4" t="s">
        <v>10</v>
      </c>
      <c r="G10" s="4" t="s">
        <v>11</v>
      </c>
      <c r="I10" s="5" t="s">
        <v>44</v>
      </c>
    </row>
    <row r="11" spans="2:11" ht="15.75" x14ac:dyDescent="0.25">
      <c r="B11" s="2" t="s">
        <v>45</v>
      </c>
      <c r="C11" s="4" t="s">
        <v>46</v>
      </c>
      <c r="D11" s="4" t="s">
        <v>817</v>
      </c>
      <c r="E11" s="4" t="s">
        <v>47</v>
      </c>
      <c r="F11" s="4" t="s">
        <v>10</v>
      </c>
      <c r="G11" s="4" t="s">
        <v>11</v>
      </c>
      <c r="I11" s="5" t="s">
        <v>48</v>
      </c>
    </row>
    <row r="12" spans="2:11" ht="15.75" x14ac:dyDescent="0.25">
      <c r="B12" s="2" t="s">
        <v>49</v>
      </c>
      <c r="C12" s="4" t="s">
        <v>50</v>
      </c>
      <c r="D12" s="4" t="s">
        <v>817</v>
      </c>
      <c r="E12" s="4" t="s">
        <v>51</v>
      </c>
      <c r="F12" s="4" t="s">
        <v>10</v>
      </c>
      <c r="G12" s="4" t="s">
        <v>11</v>
      </c>
      <c r="I12" s="5" t="s">
        <v>52</v>
      </c>
    </row>
    <row r="13" spans="2:11" ht="15.75" x14ac:dyDescent="0.25">
      <c r="B13" s="2" t="s">
        <v>53</v>
      </c>
      <c r="C13" s="4" t="s">
        <v>54</v>
      </c>
      <c r="D13" s="4" t="s">
        <v>817</v>
      </c>
      <c r="E13" s="4" t="s">
        <v>55</v>
      </c>
      <c r="F13" s="4" t="s">
        <v>10</v>
      </c>
      <c r="G13" s="4" t="s">
        <v>11</v>
      </c>
      <c r="I13" s="5" t="s">
        <v>56</v>
      </c>
    </row>
    <row r="14" spans="2:11" ht="15.75" x14ac:dyDescent="0.25">
      <c r="B14" s="2" t="s">
        <v>689</v>
      </c>
      <c r="C14" s="4" t="s">
        <v>751</v>
      </c>
      <c r="D14" s="4" t="s">
        <v>817</v>
      </c>
      <c r="E14" s="4" t="s">
        <v>139</v>
      </c>
      <c r="F14" s="4" t="s">
        <v>139</v>
      </c>
      <c r="G14" s="4" t="s">
        <v>16</v>
      </c>
      <c r="I14" s="5" t="s">
        <v>60</v>
      </c>
    </row>
    <row r="15" spans="2:11" ht="15.75" x14ac:dyDescent="0.25">
      <c r="B15" s="2" t="s">
        <v>57</v>
      </c>
      <c r="C15" s="4" t="s">
        <v>58</v>
      </c>
      <c r="D15" s="4" t="s">
        <v>817</v>
      </c>
      <c r="E15" s="4" t="s">
        <v>59</v>
      </c>
      <c r="F15" s="4" t="s">
        <v>59</v>
      </c>
      <c r="G15" s="4" t="s">
        <v>20</v>
      </c>
      <c r="I15" s="5" t="s">
        <v>64</v>
      </c>
    </row>
    <row r="16" spans="2:11" ht="15.75" x14ac:dyDescent="0.25">
      <c r="B16" s="2" t="s">
        <v>61</v>
      </c>
      <c r="C16" s="4" t="s">
        <v>62</v>
      </c>
      <c r="D16" s="4" t="s">
        <v>817</v>
      </c>
      <c r="E16" s="4" t="s">
        <v>63</v>
      </c>
      <c r="F16" s="4" t="s">
        <v>59</v>
      </c>
      <c r="G16" s="4" t="s">
        <v>20</v>
      </c>
      <c r="I16" s="5" t="s">
        <v>68</v>
      </c>
    </row>
    <row r="17" spans="2:9" ht="15.75" x14ac:dyDescent="0.25">
      <c r="B17" s="2" t="s">
        <v>65</v>
      </c>
      <c r="C17" s="4" t="s">
        <v>66</v>
      </c>
      <c r="D17" s="4" t="s">
        <v>817</v>
      </c>
      <c r="E17" s="4" t="s">
        <v>67</v>
      </c>
      <c r="F17" s="4" t="s">
        <v>59</v>
      </c>
      <c r="G17" s="4" t="s">
        <v>20</v>
      </c>
      <c r="I17" s="5" t="s">
        <v>72</v>
      </c>
    </row>
    <row r="18" spans="2:9" ht="15.75" x14ac:dyDescent="0.25">
      <c r="B18" s="2" t="s">
        <v>69</v>
      </c>
      <c r="C18" s="4" t="s">
        <v>70</v>
      </c>
      <c r="D18" s="4" t="s">
        <v>817</v>
      </c>
      <c r="E18" s="4" t="s">
        <v>71</v>
      </c>
      <c r="F18" s="4" t="s">
        <v>59</v>
      </c>
      <c r="G18" s="4" t="s">
        <v>20</v>
      </c>
      <c r="I18" s="5" t="s">
        <v>75</v>
      </c>
    </row>
    <row r="19" spans="2:9" ht="15.75" x14ac:dyDescent="0.25">
      <c r="B19" s="2" t="s">
        <v>73</v>
      </c>
      <c r="C19" s="4" t="s">
        <v>26</v>
      </c>
      <c r="D19" s="4" t="s">
        <v>817</v>
      </c>
      <c r="E19" s="4" t="s">
        <v>74</v>
      </c>
      <c r="F19" s="4" t="s">
        <v>59</v>
      </c>
      <c r="G19" s="4" t="s">
        <v>20</v>
      </c>
      <c r="I19" s="5" t="s">
        <v>79</v>
      </c>
    </row>
    <row r="20" spans="2:9" ht="15.75" x14ac:dyDescent="0.25">
      <c r="B20" s="2" t="s">
        <v>76</v>
      </c>
      <c r="C20" s="4" t="s">
        <v>77</v>
      </c>
      <c r="D20" s="4" t="s">
        <v>817</v>
      </c>
      <c r="E20" s="4" t="s">
        <v>78</v>
      </c>
      <c r="F20" s="4" t="s">
        <v>59</v>
      </c>
      <c r="G20" s="4" t="s">
        <v>11</v>
      </c>
      <c r="I20" s="5" t="s">
        <v>83</v>
      </c>
    </row>
    <row r="21" spans="2:9" ht="15.75" x14ac:dyDescent="0.25">
      <c r="B21" s="2" t="s">
        <v>80</v>
      </c>
      <c r="C21" s="4" t="s">
        <v>81</v>
      </c>
      <c r="D21" s="4" t="s">
        <v>817</v>
      </c>
      <c r="E21" s="4" t="s">
        <v>82</v>
      </c>
      <c r="F21" s="4" t="s">
        <v>59</v>
      </c>
      <c r="G21" s="4" t="s">
        <v>20</v>
      </c>
      <c r="I21" s="5" t="s">
        <v>89</v>
      </c>
    </row>
    <row r="22" spans="2:9" ht="15.75" x14ac:dyDescent="0.25">
      <c r="B22" s="2" t="s">
        <v>84</v>
      </c>
      <c r="C22" s="4" t="s">
        <v>85</v>
      </c>
      <c r="D22" s="4" t="s">
        <v>817</v>
      </c>
      <c r="E22" s="4" t="s">
        <v>86</v>
      </c>
      <c r="F22" s="4" t="s">
        <v>87</v>
      </c>
      <c r="G22" s="4" t="s">
        <v>88</v>
      </c>
      <c r="I22" s="5" t="s">
        <v>93</v>
      </c>
    </row>
    <row r="23" spans="2:9" ht="15.75" x14ac:dyDescent="0.25">
      <c r="B23" s="2" t="s">
        <v>90</v>
      </c>
      <c r="C23" s="4" t="s">
        <v>91</v>
      </c>
      <c r="D23" s="4" t="s">
        <v>817</v>
      </c>
      <c r="E23" s="4" t="s">
        <v>87</v>
      </c>
      <c r="F23" s="4" t="s">
        <v>87</v>
      </c>
      <c r="G23" s="4" t="s">
        <v>92</v>
      </c>
      <c r="I23" s="5" t="s">
        <v>96</v>
      </c>
    </row>
    <row r="24" spans="2:9" ht="15.75" x14ac:dyDescent="0.25">
      <c r="B24" s="2" t="s">
        <v>94</v>
      </c>
      <c r="C24" s="4" t="s">
        <v>95</v>
      </c>
      <c r="D24" s="4" t="s">
        <v>817</v>
      </c>
      <c r="E24" s="4" t="s">
        <v>87</v>
      </c>
      <c r="F24" s="4" t="s">
        <v>87</v>
      </c>
      <c r="G24" s="4" t="s">
        <v>92</v>
      </c>
      <c r="I24" s="5" t="s">
        <v>99</v>
      </c>
    </row>
    <row r="25" spans="2:9" ht="15.75" x14ac:dyDescent="0.25">
      <c r="B25" s="2" t="s">
        <v>97</v>
      </c>
      <c r="C25" s="4" t="s">
        <v>98</v>
      </c>
      <c r="D25" s="4" t="s">
        <v>817</v>
      </c>
      <c r="E25" s="4" t="s">
        <v>87</v>
      </c>
      <c r="F25" s="4" t="s">
        <v>87</v>
      </c>
      <c r="G25" s="4" t="s">
        <v>92</v>
      </c>
      <c r="I25" s="5" t="s">
        <v>101</v>
      </c>
    </row>
    <row r="26" spans="2:9" ht="15.75" x14ac:dyDescent="0.25">
      <c r="B26" s="2" t="s">
        <v>100</v>
      </c>
      <c r="C26" s="4" t="s">
        <v>18</v>
      </c>
      <c r="D26" s="4" t="s">
        <v>817</v>
      </c>
      <c r="E26" s="4" t="s">
        <v>87</v>
      </c>
      <c r="F26" s="4" t="s">
        <v>87</v>
      </c>
      <c r="G26" s="4" t="s">
        <v>92</v>
      </c>
      <c r="I26" s="5" t="s">
        <v>104</v>
      </c>
    </row>
    <row r="27" spans="2:9" ht="15.75" x14ac:dyDescent="0.25">
      <c r="B27" s="2" t="s">
        <v>102</v>
      </c>
      <c r="C27" s="4" t="s">
        <v>103</v>
      </c>
      <c r="D27" s="4" t="s">
        <v>817</v>
      </c>
      <c r="E27" s="4" t="s">
        <v>87</v>
      </c>
      <c r="F27" s="4" t="s">
        <v>87</v>
      </c>
      <c r="G27" s="4" t="s">
        <v>92</v>
      </c>
      <c r="I27" s="5" t="s">
        <v>107</v>
      </c>
    </row>
    <row r="28" spans="2:9" ht="15.75" x14ac:dyDescent="0.25">
      <c r="B28" s="2" t="s">
        <v>105</v>
      </c>
      <c r="C28" s="4" t="s">
        <v>106</v>
      </c>
      <c r="D28" s="4" t="s">
        <v>817</v>
      </c>
      <c r="E28" s="4" t="s">
        <v>87</v>
      </c>
      <c r="F28" s="4" t="s">
        <v>87</v>
      </c>
      <c r="G28" s="4" t="s">
        <v>92</v>
      </c>
      <c r="I28" s="5" t="s">
        <v>110</v>
      </c>
    </row>
    <row r="29" spans="2:9" ht="15.75" x14ac:dyDescent="0.25">
      <c r="B29" s="2" t="s">
        <v>108</v>
      </c>
      <c r="C29" s="4" t="s">
        <v>109</v>
      </c>
      <c r="D29" s="4" t="s">
        <v>817</v>
      </c>
      <c r="E29" s="4" t="s">
        <v>87</v>
      </c>
      <c r="F29" s="4" t="s">
        <v>87</v>
      </c>
      <c r="G29" s="4" t="s">
        <v>92</v>
      </c>
      <c r="I29" s="5" t="s">
        <v>113</v>
      </c>
    </row>
    <row r="30" spans="2:9" ht="15.75" x14ac:dyDescent="0.25">
      <c r="B30" s="2" t="s">
        <v>111</v>
      </c>
      <c r="C30" s="4" t="s">
        <v>112</v>
      </c>
      <c r="D30" s="4" t="s">
        <v>817</v>
      </c>
      <c r="E30" s="4" t="s">
        <v>87</v>
      </c>
      <c r="F30" s="4" t="s">
        <v>87</v>
      </c>
      <c r="G30" s="4" t="s">
        <v>92</v>
      </c>
      <c r="I30" s="5" t="s">
        <v>117</v>
      </c>
    </row>
    <row r="31" spans="2:9" ht="15.75" x14ac:dyDescent="0.25">
      <c r="B31" s="2" t="s">
        <v>114</v>
      </c>
      <c r="C31" s="4" t="s">
        <v>115</v>
      </c>
      <c r="D31" s="4" t="s">
        <v>817</v>
      </c>
      <c r="E31" s="4" t="s">
        <v>116</v>
      </c>
      <c r="F31" s="4" t="s">
        <v>87</v>
      </c>
      <c r="G31" s="4" t="s">
        <v>88</v>
      </c>
      <c r="I31" s="5" t="s">
        <v>120</v>
      </c>
    </row>
    <row r="32" spans="2:9" ht="15.75" x14ac:dyDescent="0.25">
      <c r="B32" s="2" t="s">
        <v>118</v>
      </c>
      <c r="C32" s="4" t="s">
        <v>8</v>
      </c>
      <c r="D32" s="4" t="s">
        <v>817</v>
      </c>
      <c r="E32" s="4" t="s">
        <v>119</v>
      </c>
      <c r="F32" s="4" t="s">
        <v>87</v>
      </c>
      <c r="G32" s="4" t="s">
        <v>88</v>
      </c>
      <c r="I32" s="5" t="s">
        <v>124</v>
      </c>
    </row>
    <row r="33" spans="2:9" ht="15.75" x14ac:dyDescent="0.25">
      <c r="B33" s="2" t="s">
        <v>121</v>
      </c>
      <c r="C33" s="4" t="s">
        <v>122</v>
      </c>
      <c r="D33" s="4" t="s">
        <v>817</v>
      </c>
      <c r="E33" s="4" t="s">
        <v>123</v>
      </c>
      <c r="F33" s="4" t="s">
        <v>87</v>
      </c>
      <c r="G33" s="4" t="s">
        <v>88</v>
      </c>
      <c r="I33" s="5" t="s">
        <v>128</v>
      </c>
    </row>
    <row r="34" spans="2:9" ht="15.75" x14ac:dyDescent="0.25">
      <c r="B34" s="2" t="s">
        <v>125</v>
      </c>
      <c r="C34" s="4" t="s">
        <v>126</v>
      </c>
      <c r="D34" s="4" t="s">
        <v>817</v>
      </c>
      <c r="E34" s="4" t="s">
        <v>127</v>
      </c>
      <c r="F34" s="4" t="s">
        <v>87</v>
      </c>
      <c r="G34" s="4" t="s">
        <v>92</v>
      </c>
      <c r="I34" s="5" t="s">
        <v>131</v>
      </c>
    </row>
    <row r="35" spans="2:9" ht="15.75" x14ac:dyDescent="0.25">
      <c r="B35" s="2" t="s">
        <v>129</v>
      </c>
      <c r="C35" s="4" t="s">
        <v>130</v>
      </c>
      <c r="D35" s="4" t="s">
        <v>817</v>
      </c>
      <c r="E35" s="4" t="s">
        <v>87</v>
      </c>
      <c r="F35" s="4" t="s">
        <v>87</v>
      </c>
      <c r="G35" s="4" t="s">
        <v>92</v>
      </c>
      <c r="I35" s="5" t="s">
        <v>135</v>
      </c>
    </row>
    <row r="36" spans="2:9" ht="15.75" x14ac:dyDescent="0.25">
      <c r="B36" s="2" t="s">
        <v>132</v>
      </c>
      <c r="C36" s="4" t="s">
        <v>133</v>
      </c>
      <c r="D36" s="4" t="s">
        <v>817</v>
      </c>
      <c r="E36" s="4" t="s">
        <v>134</v>
      </c>
      <c r="F36" s="4" t="s">
        <v>87</v>
      </c>
      <c r="G36" s="4" t="s">
        <v>88</v>
      </c>
      <c r="I36" s="5" t="s">
        <v>141</v>
      </c>
    </row>
    <row r="37" spans="2:9" ht="15.75" x14ac:dyDescent="0.25">
      <c r="B37" s="2" t="s">
        <v>136</v>
      </c>
      <c r="C37" s="4" t="s">
        <v>137</v>
      </c>
      <c r="D37" s="4" t="s">
        <v>817</v>
      </c>
      <c r="E37" s="4" t="s">
        <v>138</v>
      </c>
      <c r="F37" s="4" t="s">
        <v>139</v>
      </c>
      <c r="G37" s="4" t="s">
        <v>140</v>
      </c>
      <c r="I37" s="5" t="s">
        <v>144</v>
      </c>
    </row>
    <row r="38" spans="2:9" ht="15.75" x14ac:dyDescent="0.25">
      <c r="B38" s="2" t="s">
        <v>142</v>
      </c>
      <c r="C38" s="4" t="s">
        <v>143</v>
      </c>
      <c r="D38" s="4" t="s">
        <v>817</v>
      </c>
      <c r="E38" s="4" t="s">
        <v>139</v>
      </c>
      <c r="F38" s="4" t="s">
        <v>139</v>
      </c>
      <c r="G38" s="4" t="s">
        <v>140</v>
      </c>
      <c r="I38" s="5" t="s">
        <v>147</v>
      </c>
    </row>
    <row r="39" spans="2:9" ht="15.75" x14ac:dyDescent="0.25">
      <c r="B39" s="2" t="s">
        <v>145</v>
      </c>
      <c r="C39" s="4" t="s">
        <v>146</v>
      </c>
      <c r="D39" s="4" t="s">
        <v>817</v>
      </c>
      <c r="E39" s="4" t="s">
        <v>139</v>
      </c>
      <c r="F39" s="4" t="s">
        <v>139</v>
      </c>
      <c r="G39" s="4" t="s">
        <v>140</v>
      </c>
      <c r="I39" s="5" t="s">
        <v>150</v>
      </c>
    </row>
    <row r="40" spans="2:9" ht="15.75" x14ac:dyDescent="0.25">
      <c r="B40" s="2" t="s">
        <v>148</v>
      </c>
      <c r="C40" s="4" t="s">
        <v>149</v>
      </c>
      <c r="D40" s="4" t="s">
        <v>817</v>
      </c>
      <c r="E40" s="4" t="s">
        <v>139</v>
      </c>
      <c r="F40" s="4" t="s">
        <v>139</v>
      </c>
      <c r="G40" s="4" t="s">
        <v>140</v>
      </c>
      <c r="I40" s="5" t="s">
        <v>153</v>
      </c>
    </row>
    <row r="41" spans="2:9" ht="15.75" x14ac:dyDescent="0.25">
      <c r="B41" s="2" t="s">
        <v>151</v>
      </c>
      <c r="C41" s="4" t="s">
        <v>152</v>
      </c>
      <c r="D41" s="4" t="s">
        <v>817</v>
      </c>
      <c r="E41" s="4" t="s">
        <v>139</v>
      </c>
      <c r="F41" s="4" t="s">
        <v>139</v>
      </c>
      <c r="G41" s="4" t="s">
        <v>140</v>
      </c>
      <c r="I41" s="5" t="s">
        <v>156</v>
      </c>
    </row>
    <row r="42" spans="2:9" ht="15.75" x14ac:dyDescent="0.25">
      <c r="B42" s="2" t="s">
        <v>154</v>
      </c>
      <c r="C42" s="4" t="s">
        <v>155</v>
      </c>
      <c r="D42" s="4" t="s">
        <v>817</v>
      </c>
      <c r="E42" s="4" t="s">
        <v>139</v>
      </c>
      <c r="F42" s="4" t="s">
        <v>139</v>
      </c>
      <c r="G42" s="4" t="s">
        <v>140</v>
      </c>
      <c r="I42" s="5" t="s">
        <v>159</v>
      </c>
    </row>
    <row r="43" spans="2:9" ht="15.75" x14ac:dyDescent="0.25">
      <c r="B43" s="2" t="s">
        <v>157</v>
      </c>
      <c r="C43" s="4" t="s">
        <v>158</v>
      </c>
      <c r="D43" s="4" t="s">
        <v>817</v>
      </c>
      <c r="E43" s="4" t="s">
        <v>139</v>
      </c>
      <c r="F43" s="4" t="s">
        <v>139</v>
      </c>
      <c r="G43" s="4" t="s">
        <v>140</v>
      </c>
      <c r="I43" s="5" t="s">
        <v>162</v>
      </c>
    </row>
    <row r="44" spans="2:9" ht="15.75" x14ac:dyDescent="0.25">
      <c r="B44" s="2" t="s">
        <v>160</v>
      </c>
      <c r="C44" s="4" t="s">
        <v>161</v>
      </c>
      <c r="D44" s="4" t="s">
        <v>817</v>
      </c>
      <c r="E44" s="4" t="s">
        <v>139</v>
      </c>
      <c r="F44" s="4" t="s">
        <v>139</v>
      </c>
      <c r="G44" s="4" t="s">
        <v>140</v>
      </c>
      <c r="I44" s="5" t="s">
        <v>166</v>
      </c>
    </row>
    <row r="45" spans="2:9" ht="15.75" x14ac:dyDescent="0.25">
      <c r="B45" s="2" t="s">
        <v>163</v>
      </c>
      <c r="C45" s="4" t="s">
        <v>164</v>
      </c>
      <c r="D45" s="4" t="s">
        <v>817</v>
      </c>
      <c r="E45" s="4" t="s">
        <v>165</v>
      </c>
      <c r="F45" s="4" t="s">
        <v>139</v>
      </c>
      <c r="G45" s="4" t="s">
        <v>140</v>
      </c>
      <c r="I45" s="5" t="s">
        <v>169</v>
      </c>
    </row>
    <row r="46" spans="2:9" ht="15.75" x14ac:dyDescent="0.25">
      <c r="B46" s="2" t="s">
        <v>167</v>
      </c>
      <c r="C46" s="4" t="s">
        <v>58</v>
      </c>
      <c r="D46" s="4" t="s">
        <v>817</v>
      </c>
      <c r="E46" s="4" t="s">
        <v>168</v>
      </c>
      <c r="F46" s="4" t="s">
        <v>139</v>
      </c>
      <c r="G46" s="4" t="s">
        <v>140</v>
      </c>
      <c r="I46" s="5" t="s">
        <v>172</v>
      </c>
    </row>
    <row r="47" spans="2:9" ht="15.75" x14ac:dyDescent="0.25">
      <c r="B47" s="2" t="s">
        <v>170</v>
      </c>
      <c r="C47" s="4" t="s">
        <v>171</v>
      </c>
      <c r="D47" s="4" t="s">
        <v>817</v>
      </c>
      <c r="E47" s="4" t="s">
        <v>168</v>
      </c>
      <c r="F47" s="4" t="s">
        <v>139</v>
      </c>
      <c r="G47" s="4" t="s">
        <v>140</v>
      </c>
      <c r="I47" s="5" t="s">
        <v>175</v>
      </c>
    </row>
    <row r="48" spans="2:9" ht="15.75" x14ac:dyDescent="0.25">
      <c r="B48" s="2" t="s">
        <v>173</v>
      </c>
      <c r="C48" s="4" t="s">
        <v>174</v>
      </c>
      <c r="D48" s="4" t="s">
        <v>817</v>
      </c>
      <c r="E48" s="4" t="s">
        <v>139</v>
      </c>
      <c r="F48" s="4" t="s">
        <v>139</v>
      </c>
      <c r="G48" s="4" t="s">
        <v>140</v>
      </c>
      <c r="I48" s="5" t="s">
        <v>178</v>
      </c>
    </row>
    <row r="49" spans="2:9" ht="15.75" x14ac:dyDescent="0.25">
      <c r="B49" s="2" t="s">
        <v>176</v>
      </c>
      <c r="C49" s="4" t="s">
        <v>177</v>
      </c>
      <c r="D49" s="4" t="s">
        <v>817</v>
      </c>
      <c r="E49" s="4" t="s">
        <v>139</v>
      </c>
      <c r="F49" s="4" t="s">
        <v>139</v>
      </c>
      <c r="G49" s="4" t="s">
        <v>140</v>
      </c>
      <c r="I49" s="5" t="s">
        <v>181</v>
      </c>
    </row>
    <row r="50" spans="2:9" ht="15.75" x14ac:dyDescent="0.25">
      <c r="B50" s="2" t="s">
        <v>179</v>
      </c>
      <c r="C50" s="4" t="s">
        <v>180</v>
      </c>
      <c r="D50" s="4" t="s">
        <v>817</v>
      </c>
      <c r="E50" s="4" t="s">
        <v>139</v>
      </c>
      <c r="F50" s="4" t="s">
        <v>139</v>
      </c>
      <c r="G50" s="4" t="s">
        <v>140</v>
      </c>
      <c r="I50" s="5" t="s">
        <v>184</v>
      </c>
    </row>
    <row r="51" spans="2:9" ht="15.75" x14ac:dyDescent="0.25">
      <c r="B51" s="2" t="s">
        <v>182</v>
      </c>
      <c r="C51" s="4" t="s">
        <v>183</v>
      </c>
      <c r="D51" s="4" t="s">
        <v>817</v>
      </c>
      <c r="E51" s="4" t="s">
        <v>139</v>
      </c>
      <c r="F51" s="4" t="s">
        <v>139</v>
      </c>
      <c r="G51" s="4" t="s">
        <v>140</v>
      </c>
      <c r="I51" s="5" t="s">
        <v>188</v>
      </c>
    </row>
    <row r="52" spans="2:9" ht="15.75" x14ac:dyDescent="0.25">
      <c r="B52" s="2" t="s">
        <v>185</v>
      </c>
      <c r="C52" s="4" t="s">
        <v>186</v>
      </c>
      <c r="D52" s="4" t="s">
        <v>817</v>
      </c>
      <c r="E52" s="4" t="s">
        <v>139</v>
      </c>
      <c r="F52" s="4" t="s">
        <v>139</v>
      </c>
      <c r="G52" s="4" t="s">
        <v>187</v>
      </c>
      <c r="I52" s="5" t="s">
        <v>191</v>
      </c>
    </row>
    <row r="53" spans="2:9" ht="15.75" x14ac:dyDescent="0.25">
      <c r="B53" s="2" t="s">
        <v>189</v>
      </c>
      <c r="C53" s="4" t="s">
        <v>190</v>
      </c>
      <c r="D53" s="4" t="s">
        <v>817</v>
      </c>
      <c r="E53" s="4" t="s">
        <v>139</v>
      </c>
      <c r="F53" s="4" t="s">
        <v>139</v>
      </c>
      <c r="G53" s="4" t="s">
        <v>187</v>
      </c>
      <c r="I53" s="5" t="s">
        <v>194</v>
      </c>
    </row>
    <row r="54" spans="2:9" ht="15.75" x14ac:dyDescent="0.25">
      <c r="B54" s="2" t="s">
        <v>192</v>
      </c>
      <c r="C54" s="4" t="s">
        <v>193</v>
      </c>
      <c r="D54" s="4" t="s">
        <v>817</v>
      </c>
      <c r="E54" s="4" t="s">
        <v>139</v>
      </c>
      <c r="F54" s="4" t="s">
        <v>139</v>
      </c>
      <c r="G54" s="4" t="s">
        <v>187</v>
      </c>
      <c r="I54" s="5" t="s">
        <v>197</v>
      </c>
    </row>
    <row r="55" spans="2:9" ht="15.75" x14ac:dyDescent="0.25">
      <c r="B55" s="2" t="s">
        <v>195</v>
      </c>
      <c r="C55" s="4" t="s">
        <v>196</v>
      </c>
      <c r="D55" s="4" t="s">
        <v>817</v>
      </c>
      <c r="E55" s="4" t="s">
        <v>139</v>
      </c>
      <c r="F55" s="4" t="s">
        <v>139</v>
      </c>
      <c r="G55" s="4" t="s">
        <v>187</v>
      </c>
      <c r="I55" s="5" t="s">
        <v>200</v>
      </c>
    </row>
    <row r="56" spans="2:9" ht="15.75" x14ac:dyDescent="0.25">
      <c r="B56" s="2" t="s">
        <v>198</v>
      </c>
      <c r="C56" s="4" t="s">
        <v>199</v>
      </c>
      <c r="D56" s="4" t="s">
        <v>817</v>
      </c>
      <c r="E56" s="4" t="s">
        <v>139</v>
      </c>
      <c r="F56" s="4" t="s">
        <v>139</v>
      </c>
      <c r="G56" s="4" t="s">
        <v>187</v>
      </c>
      <c r="I56" s="5" t="s">
        <v>203</v>
      </c>
    </row>
    <row r="57" spans="2:9" ht="15.75" x14ac:dyDescent="0.25">
      <c r="B57" s="2" t="s">
        <v>201</v>
      </c>
      <c r="C57" s="4" t="s">
        <v>202</v>
      </c>
      <c r="D57" s="4" t="s">
        <v>817</v>
      </c>
      <c r="E57" s="4" t="s">
        <v>139</v>
      </c>
      <c r="F57" s="4" t="s">
        <v>139</v>
      </c>
      <c r="G57" s="4" t="s">
        <v>187</v>
      </c>
      <c r="I57" s="5" t="s">
        <v>206</v>
      </c>
    </row>
    <row r="58" spans="2:9" x14ac:dyDescent="0.2">
      <c r="B58" s="2" t="s">
        <v>204</v>
      </c>
      <c r="C58" s="4" t="s">
        <v>205</v>
      </c>
      <c r="D58" s="4" t="s">
        <v>817</v>
      </c>
      <c r="E58" s="4" t="s">
        <v>139</v>
      </c>
      <c r="F58" s="4" t="s">
        <v>139</v>
      </c>
      <c r="G58" s="4" t="s">
        <v>187</v>
      </c>
    </row>
    <row r="59" spans="2:9" x14ac:dyDescent="0.2">
      <c r="B59" s="2" t="s">
        <v>207</v>
      </c>
      <c r="C59" s="4" t="s">
        <v>208</v>
      </c>
      <c r="D59" s="4" t="s">
        <v>817</v>
      </c>
      <c r="E59" s="4" t="s">
        <v>139</v>
      </c>
      <c r="F59" s="4" t="s">
        <v>139</v>
      </c>
      <c r="G59" s="4" t="s">
        <v>187</v>
      </c>
    </row>
    <row r="60" spans="2:9" x14ac:dyDescent="0.2">
      <c r="B60" s="2" t="s">
        <v>209</v>
      </c>
      <c r="C60" s="4" t="s">
        <v>210</v>
      </c>
      <c r="D60" s="4" t="s">
        <v>817</v>
      </c>
      <c r="E60" s="4" t="s">
        <v>211</v>
      </c>
      <c r="F60" s="4" t="s">
        <v>139</v>
      </c>
      <c r="G60" s="4" t="s">
        <v>187</v>
      </c>
    </row>
    <row r="61" spans="2:9" x14ac:dyDescent="0.2">
      <c r="B61" s="2" t="s">
        <v>212</v>
      </c>
      <c r="C61" s="4" t="s">
        <v>213</v>
      </c>
      <c r="D61" s="4" t="s">
        <v>817</v>
      </c>
      <c r="E61" s="4" t="s">
        <v>211</v>
      </c>
      <c r="F61" s="4" t="s">
        <v>139</v>
      </c>
      <c r="G61" s="4" t="s">
        <v>187</v>
      </c>
    </row>
    <row r="62" spans="2:9" x14ac:dyDescent="0.2">
      <c r="B62" s="2" t="s">
        <v>214</v>
      </c>
      <c r="C62" s="4" t="s">
        <v>77</v>
      </c>
      <c r="D62" s="4" t="s">
        <v>817</v>
      </c>
      <c r="E62" s="4" t="s">
        <v>211</v>
      </c>
      <c r="F62" s="4" t="s">
        <v>139</v>
      </c>
      <c r="G62" s="4" t="s">
        <v>215</v>
      </c>
    </row>
    <row r="63" spans="2:9" x14ac:dyDescent="0.2">
      <c r="B63" s="2" t="s">
        <v>216</v>
      </c>
      <c r="C63" s="4" t="s">
        <v>217</v>
      </c>
      <c r="D63" s="4" t="s">
        <v>817</v>
      </c>
      <c r="E63" s="4" t="s">
        <v>211</v>
      </c>
      <c r="F63" s="4" t="s">
        <v>139</v>
      </c>
      <c r="G63" s="4" t="s">
        <v>187</v>
      </c>
    </row>
    <row r="64" spans="2:9" x14ac:dyDescent="0.2">
      <c r="B64" s="2" t="s">
        <v>218</v>
      </c>
      <c r="C64" s="4" t="s">
        <v>219</v>
      </c>
      <c r="D64" s="4" t="s">
        <v>817</v>
      </c>
      <c r="E64" s="4" t="s">
        <v>211</v>
      </c>
      <c r="F64" s="4" t="s">
        <v>139</v>
      </c>
      <c r="G64" s="4" t="s">
        <v>187</v>
      </c>
    </row>
    <row r="65" spans="2:7" x14ac:dyDescent="0.2">
      <c r="B65" s="2" t="s">
        <v>220</v>
      </c>
      <c r="C65" s="4" t="s">
        <v>221</v>
      </c>
      <c r="D65" s="4" t="s">
        <v>817</v>
      </c>
      <c r="E65" s="4" t="s">
        <v>139</v>
      </c>
      <c r="F65" s="4" t="s">
        <v>139</v>
      </c>
      <c r="G65" s="4" t="s">
        <v>187</v>
      </c>
    </row>
    <row r="66" spans="2:7" x14ac:dyDescent="0.2">
      <c r="B66" s="2" t="s">
        <v>222</v>
      </c>
      <c r="C66" s="4" t="s">
        <v>223</v>
      </c>
      <c r="D66" s="4" t="s">
        <v>817</v>
      </c>
      <c r="E66" s="4" t="s">
        <v>139</v>
      </c>
      <c r="F66" s="4" t="s">
        <v>139</v>
      </c>
      <c r="G66" s="4" t="s">
        <v>224</v>
      </c>
    </row>
    <row r="67" spans="2:7" x14ac:dyDescent="0.2">
      <c r="B67" s="2" t="s">
        <v>225</v>
      </c>
      <c r="C67" s="4" t="s">
        <v>91</v>
      </c>
      <c r="D67" s="4" t="s">
        <v>817</v>
      </c>
      <c r="E67" s="4" t="s">
        <v>139</v>
      </c>
      <c r="F67" s="4" t="s">
        <v>139</v>
      </c>
      <c r="G67" s="4" t="s">
        <v>224</v>
      </c>
    </row>
    <row r="68" spans="2:7" x14ac:dyDescent="0.2">
      <c r="B68" s="2" t="s">
        <v>226</v>
      </c>
      <c r="C68" s="4" t="s">
        <v>227</v>
      </c>
      <c r="D68" s="4" t="s">
        <v>817</v>
      </c>
      <c r="E68" s="4" t="s">
        <v>139</v>
      </c>
      <c r="F68" s="4" t="s">
        <v>139</v>
      </c>
      <c r="G68" s="4" t="s">
        <v>224</v>
      </c>
    </row>
    <row r="69" spans="2:7" x14ac:dyDescent="0.2">
      <c r="B69" s="2" t="s">
        <v>228</v>
      </c>
      <c r="C69" s="4" t="s">
        <v>229</v>
      </c>
      <c r="D69" s="4" t="s">
        <v>817</v>
      </c>
      <c r="E69" s="4" t="s">
        <v>139</v>
      </c>
      <c r="F69" s="4" t="s">
        <v>139</v>
      </c>
      <c r="G69" s="4" t="s">
        <v>224</v>
      </c>
    </row>
    <row r="70" spans="2:7" x14ac:dyDescent="0.2">
      <c r="B70" s="2" t="s">
        <v>230</v>
      </c>
      <c r="C70" s="4" t="s">
        <v>231</v>
      </c>
      <c r="D70" s="4" t="s">
        <v>817</v>
      </c>
      <c r="E70" s="4" t="s">
        <v>139</v>
      </c>
      <c r="F70" s="4" t="s">
        <v>139</v>
      </c>
      <c r="G70" s="4" t="s">
        <v>224</v>
      </c>
    </row>
    <row r="71" spans="2:7" x14ac:dyDescent="0.2">
      <c r="B71" s="2" t="s">
        <v>232</v>
      </c>
      <c r="C71" s="4" t="s">
        <v>233</v>
      </c>
      <c r="D71" s="4" t="s">
        <v>817</v>
      </c>
      <c r="E71" s="4" t="s">
        <v>139</v>
      </c>
      <c r="F71" s="4" t="s">
        <v>139</v>
      </c>
      <c r="G71" s="4" t="s">
        <v>224</v>
      </c>
    </row>
    <row r="72" spans="2:7" x14ac:dyDescent="0.2">
      <c r="B72" s="2" t="s">
        <v>234</v>
      </c>
      <c r="C72" s="4" t="s">
        <v>235</v>
      </c>
      <c r="D72" s="4" t="s">
        <v>817</v>
      </c>
      <c r="E72" s="4" t="s">
        <v>139</v>
      </c>
      <c r="F72" s="4" t="s">
        <v>139</v>
      </c>
      <c r="G72" s="4" t="s">
        <v>224</v>
      </c>
    </row>
    <row r="73" spans="2:7" x14ac:dyDescent="0.2">
      <c r="B73" s="2" t="s">
        <v>236</v>
      </c>
      <c r="C73" s="4" t="s">
        <v>237</v>
      </c>
      <c r="D73" s="4" t="s">
        <v>817</v>
      </c>
      <c r="E73" s="4" t="s">
        <v>139</v>
      </c>
      <c r="F73" s="4" t="s">
        <v>139</v>
      </c>
      <c r="G73" s="4" t="s">
        <v>224</v>
      </c>
    </row>
    <row r="74" spans="2:7" x14ac:dyDescent="0.2">
      <c r="B74" s="2" t="s">
        <v>238</v>
      </c>
      <c r="C74" s="4" t="s">
        <v>239</v>
      </c>
      <c r="D74" s="4" t="s">
        <v>817</v>
      </c>
      <c r="E74" s="4" t="s">
        <v>139</v>
      </c>
      <c r="F74" s="4" t="s">
        <v>139</v>
      </c>
      <c r="G74" s="4" t="s">
        <v>224</v>
      </c>
    </row>
    <row r="75" spans="2:7" x14ac:dyDescent="0.2">
      <c r="B75" s="2" t="s">
        <v>240</v>
      </c>
      <c r="C75" s="4" t="s">
        <v>241</v>
      </c>
      <c r="D75" s="4" t="s">
        <v>817</v>
      </c>
      <c r="E75" s="4" t="s">
        <v>139</v>
      </c>
      <c r="F75" s="4" t="s">
        <v>139</v>
      </c>
      <c r="G75" s="4" t="s">
        <v>224</v>
      </c>
    </row>
    <row r="76" spans="2:7" x14ac:dyDescent="0.2">
      <c r="B76" s="2" t="s">
        <v>242</v>
      </c>
      <c r="C76" s="4" t="s">
        <v>243</v>
      </c>
      <c r="D76" s="4" t="s">
        <v>817</v>
      </c>
      <c r="E76" s="4" t="s">
        <v>139</v>
      </c>
      <c r="F76" s="4" t="s">
        <v>139</v>
      </c>
      <c r="G76" s="4" t="s">
        <v>224</v>
      </c>
    </row>
    <row r="77" spans="2:7" x14ac:dyDescent="0.2">
      <c r="B77" s="2" t="s">
        <v>244</v>
      </c>
      <c r="C77" s="4" t="s">
        <v>245</v>
      </c>
      <c r="D77" s="4" t="s">
        <v>817</v>
      </c>
      <c r="E77" s="4" t="s">
        <v>139</v>
      </c>
      <c r="F77" s="4" t="s">
        <v>139</v>
      </c>
      <c r="G77" s="4" t="s">
        <v>224</v>
      </c>
    </row>
    <row r="78" spans="2:7" x14ac:dyDescent="0.2">
      <c r="B78" s="2" t="s">
        <v>246</v>
      </c>
      <c r="C78" s="4" t="s">
        <v>247</v>
      </c>
      <c r="D78" s="4" t="s">
        <v>817</v>
      </c>
      <c r="E78" s="4" t="s">
        <v>248</v>
      </c>
      <c r="F78" s="4" t="s">
        <v>139</v>
      </c>
      <c r="G78" s="4" t="s">
        <v>224</v>
      </c>
    </row>
    <row r="79" spans="2:7" x14ac:dyDescent="0.2">
      <c r="B79" s="2" t="s">
        <v>249</v>
      </c>
      <c r="C79" s="4" t="s">
        <v>250</v>
      </c>
      <c r="D79" s="4" t="s">
        <v>817</v>
      </c>
      <c r="E79" s="4" t="s">
        <v>139</v>
      </c>
      <c r="F79" s="4" t="s">
        <v>139</v>
      </c>
      <c r="G79" s="4" t="s">
        <v>224</v>
      </c>
    </row>
    <row r="80" spans="2:7" x14ac:dyDescent="0.2">
      <c r="B80" s="2" t="s">
        <v>251</v>
      </c>
      <c r="C80" s="4" t="s">
        <v>252</v>
      </c>
      <c r="D80" s="4" t="s">
        <v>817</v>
      </c>
      <c r="E80" s="4" t="s">
        <v>253</v>
      </c>
      <c r="F80" s="4" t="s">
        <v>139</v>
      </c>
      <c r="G80" s="4" t="s">
        <v>224</v>
      </c>
    </row>
    <row r="81" spans="2:7" x14ac:dyDescent="0.2">
      <c r="B81" s="2" t="s">
        <v>254</v>
      </c>
      <c r="C81" s="4" t="s">
        <v>255</v>
      </c>
      <c r="D81" s="4" t="s">
        <v>817</v>
      </c>
      <c r="E81" s="4" t="s">
        <v>139</v>
      </c>
      <c r="F81" s="4" t="s">
        <v>139</v>
      </c>
      <c r="G81" s="4" t="s">
        <v>224</v>
      </c>
    </row>
    <row r="82" spans="2:7" x14ac:dyDescent="0.2">
      <c r="B82" s="2" t="s">
        <v>256</v>
      </c>
      <c r="C82" s="4" t="s">
        <v>257</v>
      </c>
      <c r="D82" s="4" t="s">
        <v>817</v>
      </c>
      <c r="E82" s="4" t="s">
        <v>139</v>
      </c>
      <c r="F82" s="4" t="s">
        <v>139</v>
      </c>
      <c r="G82" s="4" t="s">
        <v>224</v>
      </c>
    </row>
    <row r="83" spans="2:7" x14ac:dyDescent="0.2">
      <c r="B83" s="2" t="s">
        <v>258</v>
      </c>
      <c r="C83" s="4" t="s">
        <v>259</v>
      </c>
      <c r="D83" s="4" t="s">
        <v>817</v>
      </c>
      <c r="E83" s="4" t="s">
        <v>253</v>
      </c>
      <c r="F83" s="4" t="s">
        <v>139</v>
      </c>
      <c r="G83" s="4" t="s">
        <v>224</v>
      </c>
    </row>
    <row r="84" spans="2:7" x14ac:dyDescent="0.2">
      <c r="B84" s="2" t="s">
        <v>260</v>
      </c>
      <c r="C84" s="4" t="s">
        <v>261</v>
      </c>
      <c r="D84" s="4" t="s">
        <v>817</v>
      </c>
      <c r="E84" s="4" t="s">
        <v>139</v>
      </c>
      <c r="F84" s="4" t="s">
        <v>139</v>
      </c>
      <c r="G84" s="4" t="s">
        <v>224</v>
      </c>
    </row>
    <row r="85" spans="2:7" x14ac:dyDescent="0.2">
      <c r="B85" s="2" t="s">
        <v>262</v>
      </c>
      <c r="C85" s="4" t="s">
        <v>263</v>
      </c>
      <c r="D85" s="4" t="s">
        <v>817</v>
      </c>
      <c r="E85" s="4" t="s">
        <v>139</v>
      </c>
      <c r="F85" s="4" t="s">
        <v>139</v>
      </c>
      <c r="G85" s="4" t="s">
        <v>224</v>
      </c>
    </row>
    <row r="86" spans="2:7" x14ac:dyDescent="0.2">
      <c r="B86" s="2" t="s">
        <v>264</v>
      </c>
      <c r="C86" s="4" t="s">
        <v>265</v>
      </c>
      <c r="D86" s="4" t="s">
        <v>817</v>
      </c>
      <c r="E86" s="4" t="s">
        <v>266</v>
      </c>
      <c r="F86" s="4" t="s">
        <v>139</v>
      </c>
      <c r="G86" s="4" t="s">
        <v>224</v>
      </c>
    </row>
    <row r="87" spans="2:7" x14ac:dyDescent="0.2">
      <c r="B87" s="2" t="s">
        <v>267</v>
      </c>
      <c r="C87" s="4" t="s">
        <v>268</v>
      </c>
      <c r="D87" s="4" t="s">
        <v>817</v>
      </c>
      <c r="E87" s="4" t="s">
        <v>269</v>
      </c>
      <c r="F87" s="4" t="s">
        <v>139</v>
      </c>
      <c r="G87" s="4" t="s">
        <v>224</v>
      </c>
    </row>
    <row r="88" spans="2:7" x14ac:dyDescent="0.2">
      <c r="B88" s="2" t="s">
        <v>270</v>
      </c>
      <c r="C88" s="4" t="s">
        <v>271</v>
      </c>
      <c r="D88" s="4" t="s">
        <v>817</v>
      </c>
      <c r="E88" s="4" t="s">
        <v>139</v>
      </c>
      <c r="F88" s="4" t="s">
        <v>139</v>
      </c>
      <c r="G88" s="4" t="s">
        <v>224</v>
      </c>
    </row>
    <row r="89" spans="2:7" x14ac:dyDescent="0.2">
      <c r="B89" s="2" t="s">
        <v>272</v>
      </c>
      <c r="C89" s="4" t="s">
        <v>273</v>
      </c>
      <c r="D89" s="4" t="s">
        <v>817</v>
      </c>
      <c r="E89" s="4" t="s">
        <v>274</v>
      </c>
      <c r="F89" s="4" t="s">
        <v>139</v>
      </c>
      <c r="G89" s="4" t="s">
        <v>224</v>
      </c>
    </row>
    <row r="90" spans="2:7" x14ac:dyDescent="0.2">
      <c r="B90" s="2" t="s">
        <v>275</v>
      </c>
      <c r="C90" s="4" t="s">
        <v>276</v>
      </c>
      <c r="D90" s="4" t="s">
        <v>817</v>
      </c>
      <c r="E90" s="4" t="s">
        <v>277</v>
      </c>
      <c r="F90" s="4" t="s">
        <v>139</v>
      </c>
      <c r="G90" s="4" t="s">
        <v>278</v>
      </c>
    </row>
    <row r="91" spans="2:7" x14ac:dyDescent="0.2">
      <c r="B91" s="2" t="s">
        <v>279</v>
      </c>
      <c r="C91" s="4" t="s">
        <v>122</v>
      </c>
      <c r="D91" s="4" t="s">
        <v>817</v>
      </c>
      <c r="E91" s="4" t="s">
        <v>280</v>
      </c>
      <c r="F91" s="4" t="s">
        <v>139</v>
      </c>
      <c r="G91" s="4" t="s">
        <v>278</v>
      </c>
    </row>
    <row r="92" spans="2:7" x14ac:dyDescent="0.2">
      <c r="B92" s="2" t="s">
        <v>281</v>
      </c>
      <c r="C92" s="4" t="s">
        <v>282</v>
      </c>
      <c r="D92" s="4" t="s">
        <v>817</v>
      </c>
      <c r="E92" s="4" t="s">
        <v>283</v>
      </c>
      <c r="F92" s="4" t="s">
        <v>139</v>
      </c>
      <c r="G92" s="4" t="s">
        <v>278</v>
      </c>
    </row>
    <row r="93" spans="2:7" x14ac:dyDescent="0.2">
      <c r="B93" s="2" t="s">
        <v>284</v>
      </c>
      <c r="C93" s="4" t="s">
        <v>285</v>
      </c>
      <c r="D93" s="4" t="s">
        <v>817</v>
      </c>
      <c r="E93" s="4" t="s">
        <v>139</v>
      </c>
      <c r="F93" s="4" t="s">
        <v>139</v>
      </c>
      <c r="G93" s="4" t="s">
        <v>224</v>
      </c>
    </row>
    <row r="94" spans="2:7" x14ac:dyDescent="0.2">
      <c r="B94" s="2" t="s">
        <v>286</v>
      </c>
      <c r="C94" s="4" t="s">
        <v>287</v>
      </c>
      <c r="D94" s="4" t="s">
        <v>817</v>
      </c>
      <c r="E94" s="4" t="s">
        <v>139</v>
      </c>
      <c r="F94" s="4" t="s">
        <v>139</v>
      </c>
      <c r="G94" s="4" t="s">
        <v>224</v>
      </c>
    </row>
    <row r="95" spans="2:7" x14ac:dyDescent="0.2">
      <c r="B95" s="2" t="s">
        <v>288</v>
      </c>
      <c r="C95" s="4" t="s">
        <v>289</v>
      </c>
      <c r="D95" s="4" t="s">
        <v>817</v>
      </c>
      <c r="E95" s="4" t="s">
        <v>139</v>
      </c>
      <c r="F95" s="4" t="s">
        <v>139</v>
      </c>
      <c r="G95" s="4" t="s">
        <v>278</v>
      </c>
    </row>
    <row r="96" spans="2:7" x14ac:dyDescent="0.2">
      <c r="B96" s="2" t="s">
        <v>290</v>
      </c>
      <c r="C96" s="4" t="s">
        <v>291</v>
      </c>
      <c r="D96" s="4" t="s">
        <v>817</v>
      </c>
      <c r="E96" s="4" t="s">
        <v>139</v>
      </c>
      <c r="F96" s="4" t="s">
        <v>139</v>
      </c>
      <c r="G96" s="4" t="s">
        <v>278</v>
      </c>
    </row>
    <row r="97" spans="2:7" x14ac:dyDescent="0.2">
      <c r="B97" s="2" t="s">
        <v>292</v>
      </c>
      <c r="C97" s="4" t="s">
        <v>293</v>
      </c>
      <c r="D97" s="4" t="s">
        <v>817</v>
      </c>
      <c r="E97" s="4" t="s">
        <v>139</v>
      </c>
      <c r="F97" s="4" t="s">
        <v>139</v>
      </c>
      <c r="G97" s="4" t="s">
        <v>278</v>
      </c>
    </row>
    <row r="98" spans="2:7" x14ac:dyDescent="0.2">
      <c r="B98" s="2" t="s">
        <v>294</v>
      </c>
      <c r="C98" s="4" t="s">
        <v>295</v>
      </c>
      <c r="D98" s="4" t="s">
        <v>817</v>
      </c>
      <c r="E98" s="4" t="s">
        <v>139</v>
      </c>
      <c r="F98" s="4" t="s">
        <v>139</v>
      </c>
      <c r="G98" s="4" t="s">
        <v>224</v>
      </c>
    </row>
    <row r="99" spans="2:7" x14ac:dyDescent="0.2">
      <c r="B99" s="2" t="s">
        <v>296</v>
      </c>
      <c r="C99" s="4" t="s">
        <v>297</v>
      </c>
      <c r="D99" s="4" t="s">
        <v>817</v>
      </c>
      <c r="E99" s="4" t="s">
        <v>139</v>
      </c>
      <c r="F99" s="4" t="s">
        <v>139</v>
      </c>
      <c r="G99" s="4" t="s">
        <v>140</v>
      </c>
    </row>
    <row r="100" spans="2:7" x14ac:dyDescent="0.2">
      <c r="B100" s="2" t="s">
        <v>298</v>
      </c>
      <c r="C100" s="4" t="s">
        <v>299</v>
      </c>
      <c r="D100" s="4" t="s">
        <v>817</v>
      </c>
      <c r="E100" s="4" t="s">
        <v>139</v>
      </c>
      <c r="F100" s="4" t="s">
        <v>139</v>
      </c>
      <c r="G100" s="4" t="s">
        <v>187</v>
      </c>
    </row>
    <row r="101" spans="2:7" x14ac:dyDescent="0.2">
      <c r="B101" s="2" t="s">
        <v>300</v>
      </c>
      <c r="C101" s="4" t="s">
        <v>227</v>
      </c>
      <c r="D101" s="4" t="s">
        <v>817</v>
      </c>
      <c r="E101" s="4" t="s">
        <v>301</v>
      </c>
      <c r="F101" s="4" t="s">
        <v>139</v>
      </c>
      <c r="G101" s="4" t="s">
        <v>278</v>
      </c>
    </row>
    <row r="102" spans="2:7" x14ac:dyDescent="0.2">
      <c r="B102" s="2" t="s">
        <v>302</v>
      </c>
      <c r="C102" s="4" t="s">
        <v>303</v>
      </c>
      <c r="D102" s="4" t="s">
        <v>817</v>
      </c>
      <c r="E102" s="4" t="s">
        <v>301</v>
      </c>
      <c r="F102" s="4" t="s">
        <v>139</v>
      </c>
      <c r="G102" s="4" t="s">
        <v>278</v>
      </c>
    </row>
    <row r="103" spans="2:7" x14ac:dyDescent="0.2">
      <c r="B103" s="2" t="s">
        <v>304</v>
      </c>
      <c r="C103" s="4" t="s">
        <v>305</v>
      </c>
      <c r="D103" s="4" t="s">
        <v>817</v>
      </c>
      <c r="E103" s="4" t="s">
        <v>301</v>
      </c>
      <c r="F103" s="4" t="s">
        <v>139</v>
      </c>
      <c r="G103" s="4" t="s">
        <v>278</v>
      </c>
    </row>
    <row r="104" spans="2:7" x14ac:dyDescent="0.2">
      <c r="B104" s="2" t="s">
        <v>306</v>
      </c>
      <c r="C104" s="4" t="s">
        <v>307</v>
      </c>
      <c r="D104" s="4" t="s">
        <v>817</v>
      </c>
      <c r="E104" s="4" t="s">
        <v>274</v>
      </c>
      <c r="F104" s="4" t="s">
        <v>139</v>
      </c>
      <c r="G104" s="4" t="s">
        <v>278</v>
      </c>
    </row>
    <row r="105" spans="2:7" x14ac:dyDescent="0.2">
      <c r="B105" s="2" t="s">
        <v>308</v>
      </c>
      <c r="C105" s="4" t="s">
        <v>309</v>
      </c>
      <c r="D105" s="4" t="s">
        <v>817</v>
      </c>
      <c r="E105" s="4" t="s">
        <v>139</v>
      </c>
      <c r="F105" s="4" t="s">
        <v>139</v>
      </c>
      <c r="G105" s="4" t="s">
        <v>187</v>
      </c>
    </row>
    <row r="106" spans="2:7" x14ac:dyDescent="0.2">
      <c r="B106" s="2" t="s">
        <v>310</v>
      </c>
      <c r="C106" s="4" t="s">
        <v>311</v>
      </c>
      <c r="D106" s="4" t="s">
        <v>817</v>
      </c>
      <c r="E106" s="4" t="s">
        <v>139</v>
      </c>
      <c r="F106" s="4" t="s">
        <v>139</v>
      </c>
      <c r="G106" s="4" t="s">
        <v>224</v>
      </c>
    </row>
    <row r="107" spans="2:7" x14ac:dyDescent="0.2">
      <c r="B107" s="2" t="s">
        <v>312</v>
      </c>
      <c r="C107" s="4" t="s">
        <v>313</v>
      </c>
      <c r="D107" s="4" t="s">
        <v>817</v>
      </c>
      <c r="E107" s="4" t="s">
        <v>301</v>
      </c>
      <c r="F107" s="4" t="s">
        <v>139</v>
      </c>
      <c r="G107" s="4" t="s">
        <v>278</v>
      </c>
    </row>
    <row r="108" spans="2:7" x14ac:dyDescent="0.2">
      <c r="B108" s="2" t="s">
        <v>538</v>
      </c>
      <c r="C108" s="4" t="s">
        <v>539</v>
      </c>
      <c r="D108" s="4" t="s">
        <v>817</v>
      </c>
      <c r="E108" s="4" t="s">
        <v>301</v>
      </c>
      <c r="F108" s="4" t="s">
        <v>139</v>
      </c>
      <c r="G108" s="4" t="s">
        <v>278</v>
      </c>
    </row>
    <row r="109" spans="2:7" x14ac:dyDescent="0.2">
      <c r="B109" s="2" t="s">
        <v>314</v>
      </c>
      <c r="C109" s="4" t="s">
        <v>77</v>
      </c>
      <c r="D109" s="4" t="s">
        <v>817</v>
      </c>
      <c r="E109" s="4" t="s">
        <v>315</v>
      </c>
      <c r="F109" s="4" t="s">
        <v>316</v>
      </c>
      <c r="G109" s="4" t="s">
        <v>140</v>
      </c>
    </row>
    <row r="110" spans="2:7" x14ac:dyDescent="0.2">
      <c r="B110" s="2" t="s">
        <v>317</v>
      </c>
      <c r="C110" s="4" t="s">
        <v>318</v>
      </c>
      <c r="D110" s="4" t="s">
        <v>817</v>
      </c>
      <c r="E110" s="4" t="s">
        <v>319</v>
      </c>
      <c r="F110" s="4" t="s">
        <v>316</v>
      </c>
      <c r="G110" s="4" t="s">
        <v>140</v>
      </c>
    </row>
    <row r="111" spans="2:7" x14ac:dyDescent="0.2">
      <c r="B111" s="2" t="s">
        <v>320</v>
      </c>
      <c r="C111" s="4" t="s">
        <v>321</v>
      </c>
      <c r="D111" s="4" t="s">
        <v>817</v>
      </c>
      <c r="E111" s="4" t="s">
        <v>322</v>
      </c>
      <c r="F111" s="4" t="s">
        <v>316</v>
      </c>
      <c r="G111" s="4" t="s">
        <v>140</v>
      </c>
    </row>
    <row r="112" spans="2:7" x14ac:dyDescent="0.2">
      <c r="B112" s="2" t="s">
        <v>323</v>
      </c>
      <c r="C112" s="4" t="s">
        <v>324</v>
      </c>
      <c r="D112" s="4" t="s">
        <v>817</v>
      </c>
      <c r="E112" s="4" t="s">
        <v>325</v>
      </c>
      <c r="F112" s="4" t="s">
        <v>316</v>
      </c>
      <c r="G112" s="4" t="s">
        <v>140</v>
      </c>
    </row>
    <row r="113" spans="2:7" x14ac:dyDescent="0.2">
      <c r="B113" s="2" t="s">
        <v>326</v>
      </c>
      <c r="C113" s="4" t="s">
        <v>327</v>
      </c>
      <c r="D113" s="4" t="s">
        <v>817</v>
      </c>
      <c r="E113" s="4" t="s">
        <v>328</v>
      </c>
      <c r="F113" s="4" t="s">
        <v>316</v>
      </c>
      <c r="G113" s="4" t="s">
        <v>140</v>
      </c>
    </row>
    <row r="114" spans="2:7" x14ac:dyDescent="0.2">
      <c r="B114" s="2" t="s">
        <v>329</v>
      </c>
      <c r="C114" s="4" t="s">
        <v>330</v>
      </c>
      <c r="D114" s="4" t="s">
        <v>817</v>
      </c>
      <c r="E114" s="4" t="s">
        <v>331</v>
      </c>
      <c r="F114" s="4" t="s">
        <v>332</v>
      </c>
      <c r="G114" s="4" t="s">
        <v>88</v>
      </c>
    </row>
    <row r="115" spans="2:7" x14ac:dyDescent="0.2">
      <c r="B115" s="2" t="s">
        <v>333</v>
      </c>
      <c r="C115" s="4" t="s">
        <v>334</v>
      </c>
      <c r="D115" s="4" t="s">
        <v>817</v>
      </c>
      <c r="E115" s="4" t="s">
        <v>331</v>
      </c>
      <c r="F115" s="4" t="s">
        <v>332</v>
      </c>
      <c r="G115" s="4" t="s">
        <v>88</v>
      </c>
    </row>
    <row r="116" spans="2:7" x14ac:dyDescent="0.2">
      <c r="B116" s="2" t="s">
        <v>335</v>
      </c>
      <c r="C116" s="4" t="s">
        <v>336</v>
      </c>
      <c r="D116" s="4" t="s">
        <v>817</v>
      </c>
      <c r="E116" s="4" t="s">
        <v>337</v>
      </c>
      <c r="F116" s="4" t="s">
        <v>332</v>
      </c>
      <c r="G116" s="4" t="s">
        <v>338</v>
      </c>
    </row>
    <row r="117" spans="2:7" x14ac:dyDescent="0.2">
      <c r="B117" s="2" t="s">
        <v>339</v>
      </c>
      <c r="C117" s="4" t="s">
        <v>18</v>
      </c>
      <c r="D117" s="4" t="s">
        <v>817</v>
      </c>
      <c r="E117" s="4" t="s">
        <v>340</v>
      </c>
      <c r="F117" s="4" t="s">
        <v>332</v>
      </c>
      <c r="G117" s="4" t="s">
        <v>88</v>
      </c>
    </row>
    <row r="118" spans="2:7" x14ac:dyDescent="0.2">
      <c r="B118" s="2" t="s">
        <v>341</v>
      </c>
      <c r="C118" s="4" t="s">
        <v>342</v>
      </c>
      <c r="D118" s="4" t="s">
        <v>817</v>
      </c>
      <c r="E118" s="4" t="s">
        <v>332</v>
      </c>
      <c r="F118" s="4" t="s">
        <v>332</v>
      </c>
      <c r="G118" s="4" t="s">
        <v>338</v>
      </c>
    </row>
    <row r="119" spans="2:7" x14ac:dyDescent="0.2">
      <c r="B119" s="2" t="s">
        <v>343</v>
      </c>
      <c r="C119" s="4" t="s">
        <v>344</v>
      </c>
      <c r="D119" s="4" t="s">
        <v>817</v>
      </c>
      <c r="E119" s="4" t="s">
        <v>332</v>
      </c>
      <c r="F119" s="4" t="s">
        <v>332</v>
      </c>
      <c r="G119" s="4" t="s">
        <v>338</v>
      </c>
    </row>
    <row r="120" spans="2:7" x14ac:dyDescent="0.2">
      <c r="B120" s="2" t="s">
        <v>345</v>
      </c>
      <c r="C120" s="4" t="s">
        <v>77</v>
      </c>
      <c r="D120" s="4" t="s">
        <v>817</v>
      </c>
      <c r="E120" s="4" t="s">
        <v>332</v>
      </c>
      <c r="F120" s="4" t="s">
        <v>332</v>
      </c>
      <c r="G120" s="4" t="s">
        <v>338</v>
      </c>
    </row>
    <row r="121" spans="2:7" x14ac:dyDescent="0.2">
      <c r="B121" s="2" t="s">
        <v>346</v>
      </c>
      <c r="C121" s="4" t="s">
        <v>347</v>
      </c>
      <c r="D121" s="4" t="s">
        <v>817</v>
      </c>
      <c r="E121" s="4" t="s">
        <v>332</v>
      </c>
      <c r="F121" s="4" t="s">
        <v>332</v>
      </c>
      <c r="G121" s="4" t="s">
        <v>338</v>
      </c>
    </row>
    <row r="122" spans="2:7" x14ac:dyDescent="0.2">
      <c r="B122" s="2" t="s">
        <v>348</v>
      </c>
      <c r="C122" s="4" t="s">
        <v>349</v>
      </c>
      <c r="D122" s="4" t="s">
        <v>817</v>
      </c>
      <c r="E122" s="4" t="s">
        <v>332</v>
      </c>
      <c r="F122" s="4" t="s">
        <v>332</v>
      </c>
      <c r="G122" s="4" t="s">
        <v>224</v>
      </c>
    </row>
    <row r="123" spans="2:7" x14ac:dyDescent="0.2">
      <c r="B123" s="2" t="s">
        <v>350</v>
      </c>
      <c r="C123" s="4" t="s">
        <v>351</v>
      </c>
      <c r="D123" s="4" t="s">
        <v>817</v>
      </c>
      <c r="E123" s="4" t="s">
        <v>332</v>
      </c>
      <c r="F123" s="4" t="s">
        <v>332</v>
      </c>
      <c r="G123" s="4" t="s">
        <v>338</v>
      </c>
    </row>
    <row r="124" spans="2:7" x14ac:dyDescent="0.2">
      <c r="B124" s="2" t="s">
        <v>352</v>
      </c>
      <c r="C124" s="4" t="s">
        <v>305</v>
      </c>
      <c r="D124" s="4" t="s">
        <v>817</v>
      </c>
      <c r="E124" s="4" t="s">
        <v>332</v>
      </c>
      <c r="F124" s="4" t="s">
        <v>332</v>
      </c>
      <c r="G124" s="4" t="s">
        <v>338</v>
      </c>
    </row>
    <row r="125" spans="2:7" x14ac:dyDescent="0.2">
      <c r="B125" s="2" t="s">
        <v>353</v>
      </c>
      <c r="C125" s="4" t="s">
        <v>354</v>
      </c>
      <c r="D125" s="4" t="s">
        <v>817</v>
      </c>
      <c r="E125" s="4" t="s">
        <v>332</v>
      </c>
      <c r="F125" s="4" t="s">
        <v>332</v>
      </c>
      <c r="G125" s="4" t="s">
        <v>338</v>
      </c>
    </row>
    <row r="126" spans="2:7" x14ac:dyDescent="0.2">
      <c r="B126" s="2" t="s">
        <v>355</v>
      </c>
      <c r="C126" s="4" t="s">
        <v>356</v>
      </c>
      <c r="D126" s="4" t="s">
        <v>817</v>
      </c>
      <c r="E126" s="4" t="s">
        <v>357</v>
      </c>
      <c r="F126" s="4" t="s">
        <v>332</v>
      </c>
      <c r="G126" s="4" t="s">
        <v>338</v>
      </c>
    </row>
    <row r="127" spans="2:7" x14ac:dyDescent="0.2">
      <c r="B127" s="2" t="s">
        <v>358</v>
      </c>
      <c r="C127" s="4" t="s">
        <v>359</v>
      </c>
      <c r="D127" s="4" t="s">
        <v>817</v>
      </c>
      <c r="E127" s="4" t="s">
        <v>119</v>
      </c>
      <c r="F127" s="4" t="s">
        <v>332</v>
      </c>
      <c r="G127" s="4" t="s">
        <v>88</v>
      </c>
    </row>
    <row r="128" spans="2:7" x14ac:dyDescent="0.2">
      <c r="B128" s="2" t="s">
        <v>360</v>
      </c>
      <c r="C128" s="4" t="s">
        <v>361</v>
      </c>
      <c r="D128" s="4" t="s">
        <v>817</v>
      </c>
      <c r="E128" s="4" t="s">
        <v>362</v>
      </c>
      <c r="F128" s="4" t="s">
        <v>332</v>
      </c>
      <c r="G128" s="4" t="s">
        <v>88</v>
      </c>
    </row>
    <row r="129" spans="2:7" x14ac:dyDescent="0.2">
      <c r="B129" s="2" t="s">
        <v>363</v>
      </c>
      <c r="C129" s="4" t="s">
        <v>364</v>
      </c>
      <c r="D129" s="4" t="s">
        <v>817</v>
      </c>
      <c r="E129" s="4" t="s">
        <v>365</v>
      </c>
      <c r="F129" s="4" t="s">
        <v>332</v>
      </c>
      <c r="G129" s="4" t="s">
        <v>88</v>
      </c>
    </row>
    <row r="130" spans="2:7" x14ac:dyDescent="0.2">
      <c r="B130" s="2" t="s">
        <v>366</v>
      </c>
      <c r="C130" s="4" t="s">
        <v>367</v>
      </c>
      <c r="D130" s="4" t="s">
        <v>817</v>
      </c>
      <c r="E130" s="4" t="s">
        <v>332</v>
      </c>
      <c r="F130" s="4" t="s">
        <v>332</v>
      </c>
      <c r="G130" s="4" t="s">
        <v>338</v>
      </c>
    </row>
    <row r="131" spans="2:7" x14ac:dyDescent="0.2">
      <c r="B131" s="2" t="s">
        <v>368</v>
      </c>
      <c r="C131" s="4" t="s">
        <v>241</v>
      </c>
      <c r="D131" s="4" t="s">
        <v>817</v>
      </c>
      <c r="E131" s="4" t="s">
        <v>332</v>
      </c>
      <c r="F131" s="4" t="s">
        <v>332</v>
      </c>
      <c r="G131" s="4" t="s">
        <v>338</v>
      </c>
    </row>
    <row r="132" spans="2:7" x14ac:dyDescent="0.2">
      <c r="B132" s="2" t="s">
        <v>369</v>
      </c>
      <c r="C132" s="4" t="s">
        <v>122</v>
      </c>
      <c r="D132" s="4" t="s">
        <v>817</v>
      </c>
      <c r="E132" s="4" t="s">
        <v>370</v>
      </c>
      <c r="F132" s="4" t="s">
        <v>371</v>
      </c>
      <c r="G132" s="4" t="s">
        <v>20</v>
      </c>
    </row>
    <row r="133" spans="2:7" x14ac:dyDescent="0.2">
      <c r="B133" s="2" t="s">
        <v>372</v>
      </c>
      <c r="C133" s="4" t="s">
        <v>8</v>
      </c>
      <c r="D133" s="4" t="s">
        <v>817</v>
      </c>
      <c r="E133" s="4" t="s">
        <v>373</v>
      </c>
      <c r="F133" s="4" t="s">
        <v>371</v>
      </c>
      <c r="G133" s="4" t="s">
        <v>20</v>
      </c>
    </row>
    <row r="134" spans="2:7" x14ac:dyDescent="0.2">
      <c r="B134" s="2" t="s">
        <v>374</v>
      </c>
      <c r="C134" s="4" t="s">
        <v>375</v>
      </c>
      <c r="D134" s="4" t="s">
        <v>817</v>
      </c>
      <c r="E134" s="4" t="s">
        <v>371</v>
      </c>
      <c r="F134" s="4" t="s">
        <v>371</v>
      </c>
      <c r="G134" s="4" t="s">
        <v>20</v>
      </c>
    </row>
    <row r="135" spans="2:7" x14ac:dyDescent="0.2">
      <c r="B135" s="2" t="s">
        <v>376</v>
      </c>
      <c r="C135" s="4" t="s">
        <v>377</v>
      </c>
      <c r="D135" s="4" t="s">
        <v>817</v>
      </c>
      <c r="E135" s="4" t="s">
        <v>371</v>
      </c>
      <c r="F135" s="4" t="s">
        <v>371</v>
      </c>
      <c r="G135" s="4" t="s">
        <v>20</v>
      </c>
    </row>
    <row r="136" spans="2:7" x14ac:dyDescent="0.2">
      <c r="B136" s="2" t="s">
        <v>378</v>
      </c>
      <c r="C136" s="4" t="s">
        <v>379</v>
      </c>
      <c r="D136" s="4" t="s">
        <v>817</v>
      </c>
      <c r="E136" s="4" t="s">
        <v>371</v>
      </c>
      <c r="F136" s="4" t="s">
        <v>371</v>
      </c>
      <c r="G136" s="4" t="s">
        <v>20</v>
      </c>
    </row>
    <row r="137" spans="2:7" x14ac:dyDescent="0.2">
      <c r="B137" s="2" t="s">
        <v>380</v>
      </c>
      <c r="C137" s="4" t="s">
        <v>381</v>
      </c>
      <c r="D137" s="4" t="s">
        <v>817</v>
      </c>
      <c r="E137" s="4" t="s">
        <v>371</v>
      </c>
      <c r="F137" s="4" t="s">
        <v>371</v>
      </c>
      <c r="G137" s="4" t="s">
        <v>20</v>
      </c>
    </row>
    <row r="138" spans="2:7" x14ac:dyDescent="0.2">
      <c r="B138" s="2" t="s">
        <v>382</v>
      </c>
      <c r="C138" s="4" t="s">
        <v>235</v>
      </c>
      <c r="D138" s="4" t="s">
        <v>817</v>
      </c>
      <c r="E138" s="4" t="s">
        <v>371</v>
      </c>
      <c r="F138" s="4" t="s">
        <v>371</v>
      </c>
      <c r="G138" s="4" t="s">
        <v>20</v>
      </c>
    </row>
    <row r="139" spans="2:7" x14ac:dyDescent="0.2">
      <c r="B139" s="2" t="s">
        <v>383</v>
      </c>
      <c r="C139" s="4" t="s">
        <v>384</v>
      </c>
      <c r="D139" s="4" t="s">
        <v>817</v>
      </c>
      <c r="E139" s="4" t="s">
        <v>371</v>
      </c>
      <c r="F139" s="4" t="s">
        <v>371</v>
      </c>
      <c r="G139" s="4" t="s">
        <v>20</v>
      </c>
    </row>
    <row r="140" spans="2:7" x14ac:dyDescent="0.2">
      <c r="B140" s="2" t="s">
        <v>385</v>
      </c>
      <c r="C140" s="4" t="s">
        <v>386</v>
      </c>
      <c r="D140" s="4" t="s">
        <v>817</v>
      </c>
      <c r="E140" s="4" t="s">
        <v>387</v>
      </c>
      <c r="F140" s="4" t="s">
        <v>371</v>
      </c>
      <c r="G140" s="4" t="s">
        <v>140</v>
      </c>
    </row>
    <row r="141" spans="2:7" x14ac:dyDescent="0.2">
      <c r="B141" s="2" t="s">
        <v>388</v>
      </c>
      <c r="C141" s="4" t="s">
        <v>389</v>
      </c>
      <c r="D141" s="4" t="s">
        <v>817</v>
      </c>
      <c r="E141" s="4" t="s">
        <v>390</v>
      </c>
      <c r="F141" s="4" t="s">
        <v>371</v>
      </c>
      <c r="G141" s="4" t="s">
        <v>20</v>
      </c>
    </row>
    <row r="142" spans="2:7" x14ac:dyDescent="0.2">
      <c r="B142" s="2" t="s">
        <v>391</v>
      </c>
      <c r="C142" s="4" t="s">
        <v>392</v>
      </c>
      <c r="D142" s="4" t="s">
        <v>817</v>
      </c>
      <c r="E142" s="4" t="s">
        <v>393</v>
      </c>
      <c r="F142" s="4" t="s">
        <v>371</v>
      </c>
      <c r="G142" s="4" t="s">
        <v>20</v>
      </c>
    </row>
    <row r="143" spans="2:7" x14ac:dyDescent="0.2">
      <c r="B143" s="2" t="s">
        <v>394</v>
      </c>
      <c r="C143" s="4" t="s">
        <v>395</v>
      </c>
      <c r="D143" s="4" t="s">
        <v>817</v>
      </c>
      <c r="E143" s="4" t="s">
        <v>396</v>
      </c>
      <c r="F143" s="4" t="s">
        <v>397</v>
      </c>
      <c r="G143" s="4" t="s">
        <v>88</v>
      </c>
    </row>
    <row r="144" spans="2:7" x14ac:dyDescent="0.2">
      <c r="B144" s="2" t="s">
        <v>398</v>
      </c>
      <c r="C144" s="4" t="s">
        <v>399</v>
      </c>
      <c r="D144" s="4" t="s">
        <v>817</v>
      </c>
      <c r="E144" s="4" t="s">
        <v>400</v>
      </c>
      <c r="F144" s="4" t="s">
        <v>397</v>
      </c>
      <c r="G144" s="4" t="s">
        <v>401</v>
      </c>
    </row>
    <row r="145" spans="2:7" x14ac:dyDescent="0.2">
      <c r="B145" s="2" t="s">
        <v>402</v>
      </c>
      <c r="C145" s="4" t="s">
        <v>403</v>
      </c>
      <c r="D145" s="4" t="s">
        <v>817</v>
      </c>
      <c r="E145" s="4" t="s">
        <v>404</v>
      </c>
      <c r="F145" s="4" t="s">
        <v>405</v>
      </c>
      <c r="G145" s="4" t="s">
        <v>88</v>
      </c>
    </row>
    <row r="146" spans="2:7" x14ac:dyDescent="0.2">
      <c r="B146" s="2" t="s">
        <v>406</v>
      </c>
      <c r="C146" s="4" t="s">
        <v>407</v>
      </c>
      <c r="D146" s="4" t="s">
        <v>817</v>
      </c>
      <c r="E146" s="4" t="s">
        <v>408</v>
      </c>
      <c r="F146" s="4" t="s">
        <v>397</v>
      </c>
      <c r="G146" s="4" t="s">
        <v>88</v>
      </c>
    </row>
    <row r="147" spans="2:7" x14ac:dyDescent="0.2">
      <c r="B147" s="2" t="s">
        <v>409</v>
      </c>
      <c r="C147" s="4" t="s">
        <v>410</v>
      </c>
      <c r="D147" s="4" t="s">
        <v>817</v>
      </c>
      <c r="E147" s="4" t="s">
        <v>411</v>
      </c>
      <c r="F147" s="4" t="s">
        <v>397</v>
      </c>
      <c r="G147" s="4" t="s">
        <v>88</v>
      </c>
    </row>
    <row r="148" spans="2:7" x14ac:dyDescent="0.2">
      <c r="B148" s="2" t="s">
        <v>412</v>
      </c>
      <c r="C148" s="4" t="s">
        <v>241</v>
      </c>
      <c r="D148" s="4" t="s">
        <v>817</v>
      </c>
      <c r="E148" s="4" t="s">
        <v>413</v>
      </c>
      <c r="F148" s="4" t="s">
        <v>397</v>
      </c>
      <c r="G148" s="4" t="s">
        <v>88</v>
      </c>
    </row>
    <row r="149" spans="2:7" x14ac:dyDescent="0.2">
      <c r="B149" s="2" t="s">
        <v>414</v>
      </c>
      <c r="C149" s="4" t="s">
        <v>77</v>
      </c>
      <c r="D149" s="4" t="s">
        <v>817</v>
      </c>
      <c r="E149" s="4" t="s">
        <v>415</v>
      </c>
      <c r="F149" s="4" t="s">
        <v>397</v>
      </c>
      <c r="G149" s="4" t="s">
        <v>88</v>
      </c>
    </row>
    <row r="150" spans="2:7" x14ac:dyDescent="0.2">
      <c r="B150" s="2" t="s">
        <v>416</v>
      </c>
      <c r="C150" s="4" t="s">
        <v>417</v>
      </c>
      <c r="D150" s="4" t="s">
        <v>817</v>
      </c>
      <c r="E150" s="4" t="s">
        <v>418</v>
      </c>
      <c r="F150" s="4" t="s">
        <v>419</v>
      </c>
      <c r="G150" s="4" t="s">
        <v>11</v>
      </c>
    </row>
    <row r="151" spans="2:7" x14ac:dyDescent="0.2">
      <c r="B151" s="2" t="s">
        <v>420</v>
      </c>
      <c r="C151" s="4" t="s">
        <v>421</v>
      </c>
      <c r="D151" s="4" t="s">
        <v>817</v>
      </c>
      <c r="E151" s="4" t="s">
        <v>422</v>
      </c>
      <c r="F151" s="4" t="s">
        <v>419</v>
      </c>
      <c r="G151" s="4" t="s">
        <v>11</v>
      </c>
    </row>
    <row r="152" spans="2:7" x14ac:dyDescent="0.2">
      <c r="B152" s="2" t="s">
        <v>423</v>
      </c>
      <c r="C152" s="4" t="s">
        <v>424</v>
      </c>
      <c r="D152" s="4" t="s">
        <v>817</v>
      </c>
      <c r="E152" s="4" t="s">
        <v>425</v>
      </c>
      <c r="F152" s="4" t="s">
        <v>419</v>
      </c>
      <c r="G152" s="4" t="s">
        <v>11</v>
      </c>
    </row>
    <row r="153" spans="2:7" x14ac:dyDescent="0.2">
      <c r="B153" s="2" t="s">
        <v>426</v>
      </c>
      <c r="C153" s="4" t="s">
        <v>227</v>
      </c>
      <c r="D153" s="4" t="s">
        <v>817</v>
      </c>
      <c r="E153" s="4" t="s">
        <v>425</v>
      </c>
      <c r="F153" s="4" t="s">
        <v>419</v>
      </c>
      <c r="G153" s="4" t="s">
        <v>11</v>
      </c>
    </row>
    <row r="154" spans="2:7" x14ac:dyDescent="0.2">
      <c r="B154" s="2" t="s">
        <v>427</v>
      </c>
      <c r="C154" s="4" t="s">
        <v>109</v>
      </c>
      <c r="D154" s="4" t="s">
        <v>817</v>
      </c>
      <c r="E154" s="4" t="s">
        <v>428</v>
      </c>
      <c r="F154" s="4" t="s">
        <v>419</v>
      </c>
      <c r="G154" s="4" t="s">
        <v>11</v>
      </c>
    </row>
    <row r="155" spans="2:7" x14ac:dyDescent="0.2">
      <c r="B155" s="2" t="s">
        <v>429</v>
      </c>
      <c r="C155" s="4" t="s">
        <v>430</v>
      </c>
      <c r="D155" s="4" t="s">
        <v>817</v>
      </c>
      <c r="E155" s="4" t="s">
        <v>431</v>
      </c>
      <c r="F155" s="4" t="s">
        <v>419</v>
      </c>
      <c r="G155" s="4" t="s">
        <v>11</v>
      </c>
    </row>
    <row r="156" spans="2:7" x14ac:dyDescent="0.2">
      <c r="B156" s="2" t="s">
        <v>432</v>
      </c>
      <c r="C156" s="4" t="s">
        <v>433</v>
      </c>
      <c r="D156" s="4" t="s">
        <v>817</v>
      </c>
      <c r="E156" s="4" t="s">
        <v>431</v>
      </c>
      <c r="F156" s="4" t="s">
        <v>419</v>
      </c>
      <c r="G156" s="4" t="s">
        <v>11</v>
      </c>
    </row>
    <row r="157" spans="2:7" x14ac:dyDescent="0.2">
      <c r="B157" s="2" t="s">
        <v>434</v>
      </c>
      <c r="C157" s="4" t="s">
        <v>435</v>
      </c>
      <c r="D157" s="4" t="s">
        <v>817</v>
      </c>
      <c r="E157" s="4" t="s">
        <v>431</v>
      </c>
      <c r="F157" s="4" t="s">
        <v>419</v>
      </c>
      <c r="G157" s="4" t="s">
        <v>11</v>
      </c>
    </row>
    <row r="158" spans="2:7" x14ac:dyDescent="0.2">
      <c r="B158" s="2" t="s">
        <v>436</v>
      </c>
      <c r="C158" s="4" t="s">
        <v>437</v>
      </c>
      <c r="D158" s="4" t="s">
        <v>817</v>
      </c>
      <c r="E158" s="4" t="s">
        <v>438</v>
      </c>
      <c r="F158" s="4" t="s">
        <v>419</v>
      </c>
      <c r="G158" s="4" t="s">
        <v>11</v>
      </c>
    </row>
    <row r="159" spans="2:7" x14ac:dyDescent="0.2">
      <c r="B159" s="2" t="s">
        <v>439</v>
      </c>
      <c r="C159" s="4" t="s">
        <v>440</v>
      </c>
      <c r="D159" s="4" t="s">
        <v>817</v>
      </c>
      <c r="E159" s="4" t="s">
        <v>441</v>
      </c>
      <c r="F159" s="4" t="s">
        <v>419</v>
      </c>
      <c r="G159" s="4" t="s">
        <v>11</v>
      </c>
    </row>
    <row r="160" spans="2:7" x14ac:dyDescent="0.2">
      <c r="B160" s="2" t="s">
        <v>442</v>
      </c>
      <c r="C160" s="4" t="s">
        <v>443</v>
      </c>
      <c r="D160" s="4" t="s">
        <v>817</v>
      </c>
      <c r="E160" s="4" t="s">
        <v>441</v>
      </c>
      <c r="F160" s="4" t="s">
        <v>419</v>
      </c>
      <c r="G160" s="4" t="s">
        <v>11</v>
      </c>
    </row>
    <row r="161" spans="2:7" x14ac:dyDescent="0.2">
      <c r="B161" s="2" t="s">
        <v>444</v>
      </c>
      <c r="C161" s="4" t="s">
        <v>445</v>
      </c>
      <c r="D161" s="4" t="s">
        <v>817</v>
      </c>
      <c r="E161" s="4" t="s">
        <v>446</v>
      </c>
      <c r="F161" s="4" t="s">
        <v>419</v>
      </c>
      <c r="G161" s="4" t="s">
        <v>11</v>
      </c>
    </row>
    <row r="162" spans="2:7" x14ac:dyDescent="0.2">
      <c r="B162" s="2" t="s">
        <v>447</v>
      </c>
      <c r="C162" s="4" t="s">
        <v>448</v>
      </c>
      <c r="D162" s="4" t="s">
        <v>817</v>
      </c>
      <c r="E162" s="4" t="s">
        <v>446</v>
      </c>
      <c r="F162" s="4" t="s">
        <v>419</v>
      </c>
      <c r="G162" s="4" t="s">
        <v>11</v>
      </c>
    </row>
    <row r="163" spans="2:7" x14ac:dyDescent="0.2">
      <c r="B163" s="2" t="s">
        <v>449</v>
      </c>
      <c r="C163" s="4" t="s">
        <v>450</v>
      </c>
      <c r="D163" s="4" t="s">
        <v>817</v>
      </c>
      <c r="E163" s="4" t="s">
        <v>422</v>
      </c>
      <c r="F163" s="4" t="s">
        <v>419</v>
      </c>
      <c r="G163" s="4" t="s">
        <v>11</v>
      </c>
    </row>
    <row r="164" spans="2:7" x14ac:dyDescent="0.2">
      <c r="B164" s="2" t="s">
        <v>451</v>
      </c>
      <c r="C164" s="4" t="s">
        <v>452</v>
      </c>
      <c r="D164" s="4" t="s">
        <v>817</v>
      </c>
      <c r="E164" s="4" t="s">
        <v>453</v>
      </c>
      <c r="F164" s="4" t="s">
        <v>454</v>
      </c>
      <c r="G164" s="4" t="s">
        <v>401</v>
      </c>
    </row>
    <row r="165" spans="2:7" x14ac:dyDescent="0.2">
      <c r="B165" s="2" t="s">
        <v>455</v>
      </c>
      <c r="C165" s="4" t="s">
        <v>456</v>
      </c>
      <c r="D165" s="4" t="s">
        <v>817</v>
      </c>
      <c r="E165" s="4" t="s">
        <v>457</v>
      </c>
      <c r="F165" s="4" t="s">
        <v>454</v>
      </c>
      <c r="G165" s="4" t="s">
        <v>215</v>
      </c>
    </row>
    <row r="166" spans="2:7" x14ac:dyDescent="0.2">
      <c r="B166" s="2" t="s">
        <v>458</v>
      </c>
      <c r="C166" s="4" t="s">
        <v>459</v>
      </c>
      <c r="D166" s="4" t="s">
        <v>817</v>
      </c>
      <c r="E166" s="4" t="s">
        <v>457</v>
      </c>
      <c r="F166" s="4" t="s">
        <v>454</v>
      </c>
      <c r="G166" s="4" t="s">
        <v>215</v>
      </c>
    </row>
    <row r="167" spans="2:7" x14ac:dyDescent="0.2">
      <c r="B167" s="2" t="s">
        <v>460</v>
      </c>
      <c r="C167" s="4" t="s">
        <v>461</v>
      </c>
      <c r="D167" s="4" t="s">
        <v>817</v>
      </c>
      <c r="E167" s="4" t="s">
        <v>457</v>
      </c>
      <c r="F167" s="4" t="s">
        <v>454</v>
      </c>
      <c r="G167" s="4" t="s">
        <v>215</v>
      </c>
    </row>
    <row r="168" spans="2:7" x14ac:dyDescent="0.2">
      <c r="B168" s="2" t="s">
        <v>462</v>
      </c>
      <c r="C168" s="4" t="s">
        <v>463</v>
      </c>
      <c r="D168" s="4" t="s">
        <v>817</v>
      </c>
      <c r="E168" s="4" t="s">
        <v>464</v>
      </c>
      <c r="F168" s="4" t="s">
        <v>454</v>
      </c>
      <c r="G168" s="4" t="s">
        <v>215</v>
      </c>
    </row>
    <row r="169" spans="2:7" x14ac:dyDescent="0.2">
      <c r="B169" s="2" t="s">
        <v>465</v>
      </c>
      <c r="C169" s="4" t="s">
        <v>466</v>
      </c>
      <c r="D169" s="4" t="s">
        <v>817</v>
      </c>
      <c r="E169" s="4" t="s">
        <v>467</v>
      </c>
      <c r="F169" s="4" t="s">
        <v>454</v>
      </c>
      <c r="G169" s="4" t="s">
        <v>401</v>
      </c>
    </row>
    <row r="170" spans="2:7" x14ac:dyDescent="0.2">
      <c r="B170" s="2" t="s">
        <v>468</v>
      </c>
      <c r="C170" s="4" t="s">
        <v>42</v>
      </c>
      <c r="D170" s="4" t="s">
        <v>817</v>
      </c>
      <c r="E170" s="4" t="s">
        <v>469</v>
      </c>
      <c r="F170" s="4" t="s">
        <v>454</v>
      </c>
      <c r="G170" s="4" t="s">
        <v>401</v>
      </c>
    </row>
    <row r="171" spans="2:7" x14ac:dyDescent="0.2">
      <c r="B171" s="2" t="s">
        <v>470</v>
      </c>
      <c r="C171" s="4" t="s">
        <v>282</v>
      </c>
      <c r="D171" s="4" t="s">
        <v>817</v>
      </c>
      <c r="E171" s="4" t="s">
        <v>471</v>
      </c>
      <c r="F171" s="4" t="s">
        <v>454</v>
      </c>
      <c r="G171" s="4" t="s">
        <v>215</v>
      </c>
    </row>
    <row r="172" spans="2:7" x14ac:dyDescent="0.2">
      <c r="B172" s="2" t="s">
        <v>472</v>
      </c>
      <c r="C172" s="4" t="s">
        <v>473</v>
      </c>
      <c r="D172" s="4" t="s">
        <v>817</v>
      </c>
      <c r="E172" s="4" t="s">
        <v>474</v>
      </c>
      <c r="F172" s="4" t="s">
        <v>454</v>
      </c>
      <c r="G172" s="4" t="s">
        <v>401</v>
      </c>
    </row>
    <row r="173" spans="2:7" x14ac:dyDescent="0.2">
      <c r="B173" s="2" t="s">
        <v>475</v>
      </c>
      <c r="C173" s="4" t="s">
        <v>476</v>
      </c>
      <c r="D173" s="4" t="s">
        <v>817</v>
      </c>
      <c r="E173" s="4" t="s">
        <v>477</v>
      </c>
      <c r="F173" s="4" t="s">
        <v>454</v>
      </c>
      <c r="G173" s="4" t="s">
        <v>401</v>
      </c>
    </row>
    <row r="174" spans="2:7" x14ac:dyDescent="0.2">
      <c r="B174" s="2" t="s">
        <v>478</v>
      </c>
      <c r="C174" s="4" t="s">
        <v>479</v>
      </c>
      <c r="D174" s="4" t="s">
        <v>817</v>
      </c>
      <c r="E174" s="4" t="s">
        <v>480</v>
      </c>
      <c r="F174" s="4" t="s">
        <v>454</v>
      </c>
      <c r="G174" s="4" t="s">
        <v>401</v>
      </c>
    </row>
    <row r="175" spans="2:7" x14ac:dyDescent="0.2">
      <c r="B175" s="2" t="s">
        <v>481</v>
      </c>
      <c r="C175" s="4" t="s">
        <v>91</v>
      </c>
      <c r="D175" s="4" t="s">
        <v>817</v>
      </c>
      <c r="E175" s="4" t="s">
        <v>482</v>
      </c>
      <c r="F175" s="4" t="s">
        <v>454</v>
      </c>
      <c r="G175" s="4" t="s">
        <v>215</v>
      </c>
    </row>
    <row r="176" spans="2:7" x14ac:dyDescent="0.2">
      <c r="B176" s="2" t="s">
        <v>483</v>
      </c>
      <c r="C176" s="4" t="s">
        <v>484</v>
      </c>
      <c r="D176" s="4" t="s">
        <v>817</v>
      </c>
      <c r="E176" s="4" t="s">
        <v>482</v>
      </c>
      <c r="F176" s="4" t="s">
        <v>454</v>
      </c>
      <c r="G176" s="4" t="s">
        <v>401</v>
      </c>
    </row>
    <row r="177" spans="2:7" x14ac:dyDescent="0.2">
      <c r="B177" s="2" t="s">
        <v>485</v>
      </c>
      <c r="C177" s="4" t="s">
        <v>486</v>
      </c>
      <c r="D177" s="4" t="s">
        <v>817</v>
      </c>
      <c r="E177" s="4" t="s">
        <v>482</v>
      </c>
      <c r="F177" s="4" t="s">
        <v>454</v>
      </c>
      <c r="G177" s="4" t="s">
        <v>215</v>
      </c>
    </row>
    <row r="178" spans="2:7" x14ac:dyDescent="0.2">
      <c r="B178" s="2" t="s">
        <v>487</v>
      </c>
      <c r="C178" s="4" t="s">
        <v>18</v>
      </c>
      <c r="D178" s="4" t="s">
        <v>817</v>
      </c>
      <c r="E178" s="4" t="s">
        <v>482</v>
      </c>
      <c r="F178" s="4" t="s">
        <v>454</v>
      </c>
      <c r="G178" s="4" t="s">
        <v>215</v>
      </c>
    </row>
    <row r="179" spans="2:7" x14ac:dyDescent="0.2">
      <c r="B179" s="2" t="s">
        <v>488</v>
      </c>
      <c r="C179" s="4" t="s">
        <v>273</v>
      </c>
      <c r="D179" s="4" t="s">
        <v>817</v>
      </c>
      <c r="E179" s="4" t="s">
        <v>489</v>
      </c>
      <c r="F179" s="4" t="s">
        <v>454</v>
      </c>
      <c r="G179" s="4" t="s">
        <v>401</v>
      </c>
    </row>
    <row r="180" spans="2:7" x14ac:dyDescent="0.2">
      <c r="B180" s="2" t="s">
        <v>490</v>
      </c>
      <c r="C180" s="4" t="s">
        <v>491</v>
      </c>
      <c r="D180" s="4" t="s">
        <v>817</v>
      </c>
      <c r="E180" s="4" t="s">
        <v>492</v>
      </c>
      <c r="F180" s="4" t="s">
        <v>454</v>
      </c>
      <c r="G180" s="4" t="s">
        <v>401</v>
      </c>
    </row>
    <row r="181" spans="2:7" x14ac:dyDescent="0.2">
      <c r="B181" s="2" t="s">
        <v>493</v>
      </c>
      <c r="C181" s="4" t="s">
        <v>494</v>
      </c>
      <c r="D181" s="4" t="s">
        <v>817</v>
      </c>
      <c r="E181" s="4" t="s">
        <v>495</v>
      </c>
      <c r="F181" s="4" t="s">
        <v>454</v>
      </c>
      <c r="G181" s="4" t="s">
        <v>215</v>
      </c>
    </row>
    <row r="182" spans="2:7" x14ac:dyDescent="0.2">
      <c r="B182" s="2" t="s">
        <v>496</v>
      </c>
      <c r="C182" s="4" t="s">
        <v>497</v>
      </c>
      <c r="D182" s="4" t="s">
        <v>817</v>
      </c>
      <c r="E182" s="4" t="s">
        <v>498</v>
      </c>
      <c r="F182" s="4" t="s">
        <v>454</v>
      </c>
      <c r="G182" s="4" t="s">
        <v>401</v>
      </c>
    </row>
    <row r="183" spans="2:7" x14ac:dyDescent="0.2">
      <c r="B183" s="2" t="s">
        <v>499</v>
      </c>
      <c r="C183" s="4" t="s">
        <v>500</v>
      </c>
      <c r="D183" s="4" t="s">
        <v>817</v>
      </c>
      <c r="E183" s="4" t="s">
        <v>501</v>
      </c>
      <c r="F183" s="4" t="s">
        <v>454</v>
      </c>
      <c r="G183" s="4" t="s">
        <v>401</v>
      </c>
    </row>
    <row r="184" spans="2:7" x14ac:dyDescent="0.2">
      <c r="B184" s="2" t="s">
        <v>502</v>
      </c>
      <c r="C184" s="4" t="s">
        <v>503</v>
      </c>
      <c r="D184" s="4" t="s">
        <v>817</v>
      </c>
      <c r="E184" s="4" t="s">
        <v>504</v>
      </c>
      <c r="F184" s="4" t="s">
        <v>454</v>
      </c>
      <c r="G184" s="4" t="s">
        <v>401</v>
      </c>
    </row>
    <row r="185" spans="2:7" x14ac:dyDescent="0.2">
      <c r="B185" s="2" t="s">
        <v>505</v>
      </c>
      <c r="C185" s="4" t="s">
        <v>77</v>
      </c>
      <c r="D185" s="4" t="s">
        <v>817</v>
      </c>
      <c r="E185" s="4" t="s">
        <v>454</v>
      </c>
      <c r="F185" s="4" t="s">
        <v>454</v>
      </c>
      <c r="G185" s="4" t="s">
        <v>215</v>
      </c>
    </row>
    <row r="186" spans="2:7" x14ac:dyDescent="0.2">
      <c r="B186" s="2" t="s">
        <v>506</v>
      </c>
      <c r="C186" s="4" t="s">
        <v>507</v>
      </c>
      <c r="D186" s="4" t="s">
        <v>817</v>
      </c>
      <c r="E186" s="4" t="s">
        <v>454</v>
      </c>
      <c r="F186" s="4" t="s">
        <v>454</v>
      </c>
      <c r="G186" s="4" t="s">
        <v>215</v>
      </c>
    </row>
    <row r="187" spans="2:7" x14ac:dyDescent="0.2">
      <c r="B187" s="2" t="s">
        <v>508</v>
      </c>
      <c r="C187" s="4" t="s">
        <v>509</v>
      </c>
      <c r="D187" s="4" t="s">
        <v>817</v>
      </c>
      <c r="E187" s="4" t="s">
        <v>454</v>
      </c>
      <c r="F187" s="4" t="s">
        <v>454</v>
      </c>
      <c r="G187" s="4" t="s">
        <v>215</v>
      </c>
    </row>
    <row r="188" spans="2:7" x14ac:dyDescent="0.2">
      <c r="B188" s="2" t="s">
        <v>510</v>
      </c>
      <c r="C188" s="4" t="s">
        <v>511</v>
      </c>
      <c r="D188" s="4" t="s">
        <v>817</v>
      </c>
      <c r="E188" s="4" t="s">
        <v>495</v>
      </c>
      <c r="F188" s="4" t="s">
        <v>454</v>
      </c>
      <c r="G188" s="4" t="s">
        <v>215</v>
      </c>
    </row>
    <row r="189" spans="2:7" x14ac:dyDescent="0.2">
      <c r="B189" s="2" t="s">
        <v>512</v>
      </c>
      <c r="C189" s="4" t="s">
        <v>513</v>
      </c>
      <c r="D189" s="4" t="s">
        <v>817</v>
      </c>
      <c r="E189" s="4" t="s">
        <v>454</v>
      </c>
      <c r="F189" s="4" t="s">
        <v>454</v>
      </c>
      <c r="G189" s="4" t="s">
        <v>215</v>
      </c>
    </row>
    <row r="190" spans="2:7" x14ac:dyDescent="0.2">
      <c r="B190" s="2" t="s">
        <v>514</v>
      </c>
      <c r="C190" s="4" t="s">
        <v>515</v>
      </c>
      <c r="D190" s="4" t="s">
        <v>817</v>
      </c>
      <c r="E190" s="4" t="s">
        <v>504</v>
      </c>
      <c r="F190" s="4" t="s">
        <v>454</v>
      </c>
      <c r="G190" s="4" t="s">
        <v>401</v>
      </c>
    </row>
    <row r="191" spans="2:7" x14ac:dyDescent="0.2">
      <c r="B191" s="2" t="s">
        <v>516</v>
      </c>
      <c r="C191" s="4" t="s">
        <v>517</v>
      </c>
      <c r="D191" s="4" t="s">
        <v>817</v>
      </c>
      <c r="E191" s="4" t="s">
        <v>518</v>
      </c>
      <c r="F191" s="4" t="s">
        <v>454</v>
      </c>
      <c r="G191" s="4" t="s">
        <v>401</v>
      </c>
    </row>
    <row r="192" spans="2:7" x14ac:dyDescent="0.2">
      <c r="B192" s="2" t="s">
        <v>1185</v>
      </c>
      <c r="C192" s="4" t="s">
        <v>1186</v>
      </c>
      <c r="D192" s="4" t="s">
        <v>817</v>
      </c>
      <c r="E192" s="4" t="s">
        <v>454</v>
      </c>
      <c r="F192" s="4" t="s">
        <v>454</v>
      </c>
      <c r="G192" s="4" t="s">
        <v>215</v>
      </c>
    </row>
    <row r="193" spans="2:7" x14ac:dyDescent="0.2">
      <c r="B193" s="2" t="s">
        <v>519</v>
      </c>
      <c r="C193" s="4" t="s">
        <v>520</v>
      </c>
      <c r="D193" s="4" t="s">
        <v>818</v>
      </c>
      <c r="E193" s="4" t="s">
        <v>59</v>
      </c>
      <c r="F193" s="4" t="s">
        <v>59</v>
      </c>
      <c r="G193" s="4" t="s">
        <v>16</v>
      </c>
    </row>
    <row r="194" spans="2:7" x14ac:dyDescent="0.2">
      <c r="B194" s="2" t="s">
        <v>521</v>
      </c>
      <c r="C194" s="4" t="s">
        <v>522</v>
      </c>
      <c r="D194" s="4" t="s">
        <v>818</v>
      </c>
      <c r="E194" s="4" t="s">
        <v>87</v>
      </c>
      <c r="F194" s="4" t="s">
        <v>87</v>
      </c>
      <c r="G194" s="4" t="s">
        <v>16</v>
      </c>
    </row>
    <row r="195" spans="2:7" x14ac:dyDescent="0.2">
      <c r="B195" s="2" t="s">
        <v>523</v>
      </c>
      <c r="C195" s="4" t="s">
        <v>524</v>
      </c>
      <c r="D195" s="4" t="s">
        <v>818</v>
      </c>
      <c r="E195" s="4" t="s">
        <v>331</v>
      </c>
      <c r="F195" s="4" t="s">
        <v>332</v>
      </c>
      <c r="G195" s="4" t="s">
        <v>16</v>
      </c>
    </row>
    <row r="196" spans="2:7" x14ac:dyDescent="0.2">
      <c r="B196" s="2" t="s">
        <v>525</v>
      </c>
      <c r="C196" s="4" t="s">
        <v>526</v>
      </c>
      <c r="D196" s="4" t="s">
        <v>818</v>
      </c>
      <c r="E196" s="4" t="s">
        <v>371</v>
      </c>
      <c r="F196" s="4" t="s">
        <v>371</v>
      </c>
      <c r="G196" s="4" t="s">
        <v>16</v>
      </c>
    </row>
    <row r="197" spans="2:7" x14ac:dyDescent="0.2">
      <c r="B197" s="2" t="s">
        <v>527</v>
      </c>
      <c r="C197" s="4" t="s">
        <v>528</v>
      </c>
      <c r="D197" s="4" t="s">
        <v>818</v>
      </c>
      <c r="E197" s="4" t="s">
        <v>529</v>
      </c>
      <c r="F197" s="4" t="s">
        <v>59</v>
      </c>
      <c r="G197" s="4" t="s">
        <v>16</v>
      </c>
    </row>
    <row r="198" spans="2:7" x14ac:dyDescent="0.2">
      <c r="B198" s="2" t="s">
        <v>530</v>
      </c>
      <c r="C198" s="4" t="s">
        <v>531</v>
      </c>
      <c r="D198" s="4" t="s">
        <v>818</v>
      </c>
      <c r="E198" s="4" t="s">
        <v>371</v>
      </c>
      <c r="F198" s="4" t="s">
        <v>371</v>
      </c>
      <c r="G198" s="4" t="s">
        <v>16</v>
      </c>
    </row>
    <row r="199" spans="2:7" x14ac:dyDescent="0.2">
      <c r="B199" s="2" t="s">
        <v>532</v>
      </c>
      <c r="C199" s="4" t="s">
        <v>533</v>
      </c>
      <c r="D199" s="4" t="s">
        <v>818</v>
      </c>
      <c r="E199" s="4" t="s">
        <v>454</v>
      </c>
      <c r="F199" s="4" t="s">
        <v>454</v>
      </c>
      <c r="G199" s="4" t="s">
        <v>16</v>
      </c>
    </row>
    <row r="200" spans="2:7" x14ac:dyDescent="0.2">
      <c r="B200" s="2" t="s">
        <v>534</v>
      </c>
      <c r="C200" s="4" t="s">
        <v>535</v>
      </c>
      <c r="D200" s="4" t="s">
        <v>818</v>
      </c>
      <c r="E200" s="4" t="s">
        <v>211</v>
      </c>
      <c r="F200" s="4" t="s">
        <v>139</v>
      </c>
      <c r="G200" s="4" t="s">
        <v>16</v>
      </c>
    </row>
    <row r="201" spans="2:7" x14ac:dyDescent="0.2">
      <c r="B201" s="2" t="s">
        <v>536</v>
      </c>
      <c r="C201" s="4" t="s">
        <v>537</v>
      </c>
      <c r="D201" s="4" t="s">
        <v>818</v>
      </c>
      <c r="E201" s="4" t="s">
        <v>454</v>
      </c>
      <c r="F201" s="4" t="s">
        <v>454</v>
      </c>
      <c r="G201" s="4" t="s">
        <v>16</v>
      </c>
    </row>
    <row r="202" spans="2:7" x14ac:dyDescent="0.2">
      <c r="B202" s="2" t="s">
        <v>779</v>
      </c>
      <c r="C202" s="4" t="s">
        <v>780</v>
      </c>
      <c r="D202" s="4" t="s">
        <v>818</v>
      </c>
      <c r="E202" s="4" t="s">
        <v>331</v>
      </c>
      <c r="F202" s="4" t="s">
        <v>332</v>
      </c>
      <c r="G202" s="4" t="s">
        <v>16</v>
      </c>
    </row>
    <row r="203" spans="2:7" x14ac:dyDescent="0.2">
      <c r="B203" s="2" t="s">
        <v>781</v>
      </c>
      <c r="C203" s="4" t="s">
        <v>782</v>
      </c>
      <c r="D203" s="4" t="s">
        <v>818</v>
      </c>
      <c r="E203" s="4" t="s">
        <v>139</v>
      </c>
      <c r="F203" s="4" t="s">
        <v>139</v>
      </c>
      <c r="G203" s="4" t="s">
        <v>16</v>
      </c>
    </row>
    <row r="204" spans="2:7" x14ac:dyDescent="0.2">
      <c r="B204" s="2" t="s">
        <v>783</v>
      </c>
      <c r="C204" s="4" t="s">
        <v>784</v>
      </c>
      <c r="D204" s="4" t="s">
        <v>818</v>
      </c>
      <c r="E204" s="4" t="s">
        <v>139</v>
      </c>
      <c r="F204" s="4" t="s">
        <v>139</v>
      </c>
      <c r="G204" s="4" t="s">
        <v>16</v>
      </c>
    </row>
    <row r="205" spans="2:7" x14ac:dyDescent="0.2">
      <c r="B205" s="2" t="s">
        <v>785</v>
      </c>
      <c r="C205" s="4" t="s">
        <v>786</v>
      </c>
      <c r="D205" s="4" t="s">
        <v>818</v>
      </c>
      <c r="E205" s="4" t="s">
        <v>332</v>
      </c>
      <c r="F205" s="4" t="s">
        <v>332</v>
      </c>
      <c r="G205" s="4" t="s">
        <v>16</v>
      </c>
    </row>
    <row r="206" spans="2:7" x14ac:dyDescent="0.2">
      <c r="B206" s="2" t="s">
        <v>787</v>
      </c>
      <c r="C206" s="4" t="s">
        <v>788</v>
      </c>
      <c r="D206" s="4" t="s">
        <v>818</v>
      </c>
      <c r="E206" s="4" t="s">
        <v>139</v>
      </c>
      <c r="F206" s="4" t="s">
        <v>139</v>
      </c>
      <c r="G206" s="4" t="s">
        <v>16</v>
      </c>
    </row>
    <row r="207" spans="2:7" x14ac:dyDescent="0.2">
      <c r="B207" s="2" t="s">
        <v>789</v>
      </c>
      <c r="C207" s="4" t="s">
        <v>790</v>
      </c>
      <c r="D207" s="4" t="s">
        <v>818</v>
      </c>
      <c r="E207" s="4" t="s">
        <v>87</v>
      </c>
      <c r="F207" s="4" t="s">
        <v>87</v>
      </c>
      <c r="G207" s="4" t="s">
        <v>16</v>
      </c>
    </row>
    <row r="208" spans="2:7" x14ac:dyDescent="0.2">
      <c r="B208" s="2" t="s">
        <v>791</v>
      </c>
      <c r="C208" s="4" t="s">
        <v>792</v>
      </c>
      <c r="D208" s="4" t="s">
        <v>818</v>
      </c>
      <c r="E208" s="4" t="s">
        <v>139</v>
      </c>
      <c r="F208" s="4" t="s">
        <v>139</v>
      </c>
      <c r="G208" s="4" t="s">
        <v>16</v>
      </c>
    </row>
  </sheetData>
  <sheetProtection algorithmName="SHA-512" hashValue="5VBMe3dixkzHW3BgTecyXYZDQdCJNipGIBBzP5RUk9+m0uz1lzuuurlOeZgfd4XNUX0//55jXRikyAHReK2hmw==" saltValue="0cSygXu7cLsgQqCGym6jOA==" spinCount="100000" sheet="1" objects="1" scenarios="1"/>
  <autoFilter ref="B1:I1" xr:uid="{CEB51C03-805D-4C09-B187-2AA9E4AB5BA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D9CD9-EBEE-4E20-B52D-F8EB35908BE0}">
  <sheetPr codeName="Sheet4">
    <tabColor rgb="FFFF8669"/>
  </sheetPr>
  <dimension ref="A1:Q18"/>
  <sheetViews>
    <sheetView zoomScale="110" zoomScaleNormal="110" workbookViewId="0">
      <selection activeCell="B8" sqref="B8"/>
    </sheetView>
  </sheetViews>
  <sheetFormatPr defaultColWidth="9.140625" defaultRowHeight="15" x14ac:dyDescent="0.25"/>
  <cols>
    <col min="1" max="1" width="3.7109375" customWidth="1"/>
    <col min="2" max="2" width="26.28515625" customWidth="1"/>
    <col min="3" max="11" width="16.85546875" customWidth="1"/>
    <col min="12" max="12" width="16.7109375" customWidth="1"/>
    <col min="13" max="15" width="16.85546875" customWidth="1"/>
    <col min="16" max="16" width="33" customWidth="1"/>
    <col min="17" max="17" width="9.140625" hidden="1" customWidth="1"/>
  </cols>
  <sheetData>
    <row r="1" spans="1:17" x14ac:dyDescent="0.25">
      <c r="A1" s="771" t="str">
        <f>'Parish Info'!$K$2</f>
        <v>RETURN TO TABLE OF CONTENTS</v>
      </c>
      <c r="B1" s="771"/>
    </row>
    <row r="2" spans="1:17" ht="15.75" x14ac:dyDescent="0.25">
      <c r="B2" s="103" t="s">
        <v>730</v>
      </c>
      <c r="C2" s="104"/>
      <c r="D2" s="104"/>
      <c r="E2" s="104"/>
      <c r="F2" s="104"/>
      <c r="G2" s="104"/>
      <c r="H2" s="104"/>
      <c r="I2" s="104"/>
      <c r="J2" s="104"/>
      <c r="K2" s="104"/>
      <c r="L2" s="104"/>
      <c r="M2" s="104"/>
      <c r="N2" s="104"/>
      <c r="O2" s="104"/>
      <c r="P2" s="104"/>
    </row>
    <row r="3" spans="1:17" ht="27.75" customHeight="1" thickBot="1" x14ac:dyDescent="0.3">
      <c r="B3" s="793" t="s">
        <v>846</v>
      </c>
      <c r="C3" s="793"/>
      <c r="D3" s="793"/>
      <c r="E3" s="793"/>
      <c r="F3" s="793"/>
      <c r="G3" s="793"/>
      <c r="H3" s="793"/>
      <c r="I3" s="793"/>
      <c r="J3" s="793"/>
      <c r="K3" s="793"/>
      <c r="L3" s="793"/>
      <c r="M3" s="793"/>
      <c r="N3" s="793"/>
      <c r="O3" s="793"/>
      <c r="P3" s="793"/>
    </row>
    <row r="4" spans="1:17" ht="15.75" customHeight="1" thickBot="1" x14ac:dyDescent="0.3">
      <c r="B4" s="109" t="s">
        <v>729</v>
      </c>
      <c r="C4" s="110" t="s">
        <v>714</v>
      </c>
      <c r="D4" s="110" t="s">
        <v>715</v>
      </c>
      <c r="E4" s="110" t="s">
        <v>716</v>
      </c>
      <c r="F4" s="110" t="s">
        <v>717</v>
      </c>
      <c r="G4" s="110" t="s">
        <v>718</v>
      </c>
      <c r="H4" s="110" t="s">
        <v>719</v>
      </c>
      <c r="I4" s="110" t="s">
        <v>708</v>
      </c>
      <c r="J4" s="110" t="s">
        <v>709</v>
      </c>
      <c r="K4" s="110" t="s">
        <v>710</v>
      </c>
      <c r="L4" s="110" t="s">
        <v>711</v>
      </c>
      <c r="M4" s="110" t="s">
        <v>712</v>
      </c>
      <c r="N4" s="110" t="s">
        <v>713</v>
      </c>
      <c r="O4" s="110" t="s">
        <v>700</v>
      </c>
      <c r="P4" s="111" t="s">
        <v>720</v>
      </c>
    </row>
    <row r="5" spans="1:17" ht="15.75" thickBot="1" x14ac:dyDescent="0.3">
      <c r="B5" s="117" t="s">
        <v>722</v>
      </c>
      <c r="C5" s="25">
        <f>1/12</f>
        <v>8.3333333333333329E-2</v>
      </c>
      <c r="D5" s="25">
        <f t="shared" ref="D5:N5" si="0">1/12</f>
        <v>8.3333333333333329E-2</v>
      </c>
      <c r="E5" s="25">
        <f t="shared" si="0"/>
        <v>8.3333333333333329E-2</v>
      </c>
      <c r="F5" s="25">
        <f t="shared" si="0"/>
        <v>8.3333333333333329E-2</v>
      </c>
      <c r="G5" s="25">
        <f t="shared" si="0"/>
        <v>8.3333333333333329E-2</v>
      </c>
      <c r="H5" s="25">
        <f t="shared" si="0"/>
        <v>8.3333333333333329E-2</v>
      </c>
      <c r="I5" s="25">
        <f t="shared" si="0"/>
        <v>8.3333333333333329E-2</v>
      </c>
      <c r="J5" s="25">
        <f t="shared" si="0"/>
        <v>8.3333333333333329E-2</v>
      </c>
      <c r="K5" s="25">
        <f t="shared" si="0"/>
        <v>8.3333333333333329E-2</v>
      </c>
      <c r="L5" s="25">
        <f t="shared" si="0"/>
        <v>8.3333333333333329E-2</v>
      </c>
      <c r="M5" s="25">
        <f t="shared" si="0"/>
        <v>8.3333333333333329E-2</v>
      </c>
      <c r="N5" s="25">
        <f t="shared" si="0"/>
        <v>8.3333333333333329E-2</v>
      </c>
      <c r="O5" s="25">
        <f>SUM(C5:N5)</f>
        <v>1</v>
      </c>
      <c r="P5" s="117" t="str">
        <f>IF($O5=0,"", IF($O5=1, "Percentages Correct", "Check %s to have Total = 100.0%"))</f>
        <v>Percentages Correct</v>
      </c>
      <c r="Q5" t="b">
        <f>IF($O5=1, TRUE, FALSE)</f>
        <v>1</v>
      </c>
    </row>
    <row r="6" spans="1:17" ht="15.75" thickBot="1" x14ac:dyDescent="0.3">
      <c r="B6" s="120" t="s">
        <v>723</v>
      </c>
      <c r="C6" s="26">
        <v>0</v>
      </c>
      <c r="D6" s="26">
        <v>0</v>
      </c>
      <c r="E6" s="26">
        <v>0.25</v>
      </c>
      <c r="F6" s="26">
        <v>0</v>
      </c>
      <c r="G6" s="26">
        <v>0</v>
      </c>
      <c r="H6" s="26">
        <v>0.25</v>
      </c>
      <c r="I6" s="26">
        <v>0</v>
      </c>
      <c r="J6" s="26">
        <v>0</v>
      </c>
      <c r="K6" s="26">
        <v>0.25</v>
      </c>
      <c r="L6" s="26">
        <v>0</v>
      </c>
      <c r="M6" s="26">
        <v>0</v>
      </c>
      <c r="N6" s="26">
        <v>0.25</v>
      </c>
      <c r="O6" s="26">
        <f>SUM(C6:N6)</f>
        <v>1</v>
      </c>
      <c r="P6" s="117" t="str">
        <f t="shared" ref="P6:P18" si="1">IF($O6=0,"", IF($O6=1, "Percentages Correct", "Check %s to have Total = 100.0%"))</f>
        <v>Percentages Correct</v>
      </c>
      <c r="Q6" t="b">
        <f t="shared" ref="Q6:Q18" si="2">IF($O6=1, TRUE, FALSE)</f>
        <v>1</v>
      </c>
    </row>
    <row r="7" spans="1:17" ht="15.75" thickBot="1" x14ac:dyDescent="0.3">
      <c r="B7" s="120" t="s">
        <v>565</v>
      </c>
      <c r="C7" s="26">
        <v>0</v>
      </c>
      <c r="D7" s="26">
        <v>0</v>
      </c>
      <c r="E7" s="26">
        <v>0.25</v>
      </c>
      <c r="F7" s="26">
        <v>0</v>
      </c>
      <c r="G7" s="26">
        <v>0.25</v>
      </c>
      <c r="H7" s="26">
        <v>0</v>
      </c>
      <c r="I7" s="26">
        <v>0</v>
      </c>
      <c r="J7" s="26">
        <v>0.25</v>
      </c>
      <c r="K7" s="26">
        <v>0</v>
      </c>
      <c r="L7" s="26">
        <v>0</v>
      </c>
      <c r="M7" s="26">
        <v>0.25</v>
      </c>
      <c r="N7" s="26">
        <v>0</v>
      </c>
      <c r="O7" s="26">
        <f>SUM(C7:N7)</f>
        <v>1</v>
      </c>
      <c r="P7" s="117" t="str">
        <f t="shared" si="1"/>
        <v>Percentages Correct</v>
      </c>
      <c r="Q7" t="b">
        <f t="shared" si="2"/>
        <v>1</v>
      </c>
    </row>
    <row r="8" spans="1:17" ht="15.75" thickBot="1" x14ac:dyDescent="0.3">
      <c r="B8" s="58" t="s">
        <v>727</v>
      </c>
      <c r="C8" s="59"/>
      <c r="D8" s="59"/>
      <c r="E8" s="59"/>
      <c r="F8" s="59"/>
      <c r="G8" s="59"/>
      <c r="H8" s="59"/>
      <c r="I8" s="59"/>
      <c r="J8" s="59"/>
      <c r="K8" s="59"/>
      <c r="L8" s="59"/>
      <c r="M8" s="59"/>
      <c r="N8" s="59"/>
      <c r="O8" s="27">
        <f t="shared" ref="O8" si="3">SUM(C8:N8)</f>
        <v>0</v>
      </c>
      <c r="P8" s="117" t="str">
        <f t="shared" si="1"/>
        <v/>
      </c>
      <c r="Q8" t="b">
        <f t="shared" si="2"/>
        <v>0</v>
      </c>
    </row>
    <row r="9" spans="1:17" ht="15.75" thickBot="1" x14ac:dyDescent="0.3">
      <c r="B9" s="58" t="s">
        <v>728</v>
      </c>
      <c r="C9" s="59"/>
      <c r="D9" s="59"/>
      <c r="E9" s="59"/>
      <c r="F9" s="59"/>
      <c r="G9" s="59"/>
      <c r="H9" s="59"/>
      <c r="I9" s="59"/>
      <c r="J9" s="59"/>
      <c r="K9" s="59"/>
      <c r="L9" s="59"/>
      <c r="M9" s="59"/>
      <c r="N9" s="59"/>
      <c r="O9" s="27">
        <f t="shared" ref="O9" si="4">SUM(C9:N9)</f>
        <v>0</v>
      </c>
      <c r="P9" s="117" t="str">
        <f t="shared" si="1"/>
        <v/>
      </c>
      <c r="Q9" t="b">
        <f t="shared" si="2"/>
        <v>0</v>
      </c>
    </row>
    <row r="10" spans="1:17" ht="15.75" thickBot="1" x14ac:dyDescent="0.3">
      <c r="B10" s="58" t="s">
        <v>760</v>
      </c>
      <c r="C10" s="59"/>
      <c r="D10" s="59"/>
      <c r="E10" s="59"/>
      <c r="F10" s="59"/>
      <c r="G10" s="59"/>
      <c r="H10" s="59"/>
      <c r="I10" s="59"/>
      <c r="J10" s="59"/>
      <c r="K10" s="59"/>
      <c r="L10" s="59"/>
      <c r="M10" s="59"/>
      <c r="N10" s="59"/>
      <c r="O10" s="27">
        <f>SUM(C10:N10)</f>
        <v>0</v>
      </c>
      <c r="P10" s="117" t="str">
        <f t="shared" si="1"/>
        <v/>
      </c>
      <c r="Q10" t="b">
        <f t="shared" si="2"/>
        <v>0</v>
      </c>
    </row>
    <row r="11" spans="1:17" ht="15.75" thickBot="1" x14ac:dyDescent="0.3">
      <c r="B11" s="58" t="s">
        <v>847</v>
      </c>
      <c r="C11" s="59"/>
      <c r="D11" s="59"/>
      <c r="E11" s="59"/>
      <c r="F11" s="59"/>
      <c r="G11" s="59"/>
      <c r="H11" s="59"/>
      <c r="I11" s="59"/>
      <c r="J11" s="59"/>
      <c r="K11" s="59"/>
      <c r="L11" s="59"/>
      <c r="M11" s="59"/>
      <c r="N11" s="59"/>
      <c r="O11" s="27">
        <f>SUM(C11:N11)</f>
        <v>0</v>
      </c>
      <c r="P11" s="117" t="str">
        <f t="shared" si="1"/>
        <v/>
      </c>
      <c r="Q11" t="b">
        <f t="shared" si="2"/>
        <v>0</v>
      </c>
    </row>
    <row r="12" spans="1:17" ht="15.75" thickBot="1" x14ac:dyDescent="0.3">
      <c r="B12" s="58" t="s">
        <v>848</v>
      </c>
      <c r="C12" s="59"/>
      <c r="D12" s="59"/>
      <c r="E12" s="59"/>
      <c r="F12" s="59"/>
      <c r="G12" s="59"/>
      <c r="H12" s="59"/>
      <c r="I12" s="59"/>
      <c r="J12" s="59"/>
      <c r="K12" s="59"/>
      <c r="L12" s="59"/>
      <c r="M12" s="59"/>
      <c r="N12" s="59"/>
      <c r="O12" s="27">
        <f t="shared" ref="O12:O18" si="5">SUM(C12:N12)</f>
        <v>0</v>
      </c>
      <c r="P12" s="117" t="str">
        <f t="shared" si="1"/>
        <v/>
      </c>
      <c r="Q12" t="b">
        <f t="shared" si="2"/>
        <v>0</v>
      </c>
    </row>
    <row r="13" spans="1:17" ht="15.75" thickBot="1" x14ac:dyDescent="0.3">
      <c r="B13" s="58" t="s">
        <v>849</v>
      </c>
      <c r="C13" s="59"/>
      <c r="D13" s="59"/>
      <c r="E13" s="59"/>
      <c r="F13" s="59"/>
      <c r="G13" s="59"/>
      <c r="H13" s="59"/>
      <c r="I13" s="59"/>
      <c r="J13" s="59"/>
      <c r="K13" s="59"/>
      <c r="L13" s="59"/>
      <c r="M13" s="59"/>
      <c r="N13" s="59"/>
      <c r="O13" s="27">
        <f t="shared" si="5"/>
        <v>0</v>
      </c>
      <c r="P13" s="117" t="str">
        <f t="shared" si="1"/>
        <v/>
      </c>
      <c r="Q13" t="b">
        <f t="shared" si="2"/>
        <v>0</v>
      </c>
    </row>
    <row r="14" spans="1:17" ht="15.75" thickBot="1" x14ac:dyDescent="0.3">
      <c r="B14" s="58" t="s">
        <v>850</v>
      </c>
      <c r="C14" s="59"/>
      <c r="D14" s="59"/>
      <c r="E14" s="59"/>
      <c r="F14" s="59"/>
      <c r="G14" s="59"/>
      <c r="H14" s="59"/>
      <c r="I14" s="59"/>
      <c r="J14" s="59"/>
      <c r="K14" s="59"/>
      <c r="L14" s="59"/>
      <c r="M14" s="59"/>
      <c r="N14" s="59"/>
      <c r="O14" s="27">
        <f t="shared" si="5"/>
        <v>0</v>
      </c>
      <c r="P14" s="117" t="str">
        <f t="shared" si="1"/>
        <v/>
      </c>
      <c r="Q14" t="b">
        <f t="shared" si="2"/>
        <v>0</v>
      </c>
    </row>
    <row r="15" spans="1:17" ht="15.75" thickBot="1" x14ac:dyDescent="0.3">
      <c r="B15" s="58" t="s">
        <v>851</v>
      </c>
      <c r="C15" s="59"/>
      <c r="D15" s="59"/>
      <c r="E15" s="59"/>
      <c r="F15" s="59"/>
      <c r="G15" s="59"/>
      <c r="H15" s="59"/>
      <c r="I15" s="59"/>
      <c r="J15" s="59"/>
      <c r="K15" s="59"/>
      <c r="L15" s="59"/>
      <c r="M15" s="59"/>
      <c r="N15" s="59"/>
      <c r="O15" s="27">
        <f t="shared" si="5"/>
        <v>0</v>
      </c>
      <c r="P15" s="117" t="str">
        <f t="shared" si="1"/>
        <v/>
      </c>
      <c r="Q15" t="b">
        <f t="shared" si="2"/>
        <v>0</v>
      </c>
    </row>
    <row r="16" spans="1:17" ht="15.75" thickBot="1" x14ac:dyDescent="0.3">
      <c r="B16" s="58" t="s">
        <v>852</v>
      </c>
      <c r="C16" s="59"/>
      <c r="D16" s="59"/>
      <c r="E16" s="59"/>
      <c r="F16" s="59"/>
      <c r="G16" s="59"/>
      <c r="H16" s="59"/>
      <c r="I16" s="59"/>
      <c r="J16" s="59"/>
      <c r="K16" s="59"/>
      <c r="L16" s="59"/>
      <c r="M16" s="59"/>
      <c r="N16" s="59"/>
      <c r="O16" s="27">
        <f t="shared" si="5"/>
        <v>0</v>
      </c>
      <c r="P16" s="117" t="str">
        <f t="shared" si="1"/>
        <v/>
      </c>
      <c r="Q16" t="b">
        <f t="shared" si="2"/>
        <v>0</v>
      </c>
    </row>
    <row r="17" spans="2:17" ht="15.75" thickBot="1" x14ac:dyDescent="0.3">
      <c r="B17" s="58" t="s">
        <v>853</v>
      </c>
      <c r="C17" s="59"/>
      <c r="D17" s="59"/>
      <c r="E17" s="59"/>
      <c r="F17" s="59"/>
      <c r="G17" s="59"/>
      <c r="H17" s="59"/>
      <c r="I17" s="59"/>
      <c r="J17" s="59"/>
      <c r="K17" s="59"/>
      <c r="L17" s="59"/>
      <c r="M17" s="59"/>
      <c r="N17" s="59"/>
      <c r="O17" s="27">
        <f t="shared" si="5"/>
        <v>0</v>
      </c>
      <c r="P17" s="117" t="str">
        <f t="shared" si="1"/>
        <v/>
      </c>
      <c r="Q17" t="b">
        <f t="shared" si="2"/>
        <v>0</v>
      </c>
    </row>
    <row r="18" spans="2:17" ht="15.75" thickBot="1" x14ac:dyDescent="0.3">
      <c r="B18" s="58" t="s">
        <v>854</v>
      </c>
      <c r="C18" s="59"/>
      <c r="D18" s="59"/>
      <c r="E18" s="59"/>
      <c r="F18" s="59"/>
      <c r="G18" s="59"/>
      <c r="H18" s="59"/>
      <c r="I18" s="59"/>
      <c r="J18" s="59"/>
      <c r="K18" s="59"/>
      <c r="L18" s="59"/>
      <c r="M18" s="59"/>
      <c r="N18" s="59"/>
      <c r="O18" s="27">
        <f t="shared" si="5"/>
        <v>0</v>
      </c>
      <c r="P18" s="117" t="str">
        <f t="shared" si="1"/>
        <v/>
      </c>
      <c r="Q18" t="b">
        <f t="shared" si="2"/>
        <v>0</v>
      </c>
    </row>
  </sheetData>
  <sheetProtection algorithmName="SHA-512" hashValue="HSN43T6Vf5pn+FSGHdYYHXKF9K4LjwU2j85rjyJXkM8ZoGQsCbMapeD93oIySXgl8V1EyHJLdLxM/89v88cGMA==" saltValue="YlXrEsP/pPRqyKulvjkeHA==" spinCount="100000" sheet="1" objects="1" scenarios="1"/>
  <mergeCells count="2">
    <mergeCell ref="B3:P3"/>
    <mergeCell ref="A1:B1"/>
  </mergeCells>
  <phoneticPr fontId="21" type="noConversion"/>
  <dataValidations yWindow="537" count="12">
    <dataValidation type="textLength" allowBlank="1" showInputMessage="1" showErrorMessage="1" promptTitle="Customized Monthly Allocation" prompt="You may tailor the title of the allocation to your needs._x000a_For example, if the allocation is specific for the parish festival proceeds, enter &quot;Festival.&quot;_x000a_It is ok to leave the default labels, as well." sqref="B8:B18" xr:uid="{7507D4D7-A851-465D-887A-28394DDAA02C}">
      <formula1>1</formula1>
      <formula2>25</formula2>
    </dataValidation>
    <dataValidation type="custom" allowBlank="1" showInputMessage="1" showErrorMessage="1" errorTitle="Total more than 100%" error="Please ensure cells C10:N10 total 100%" sqref="C10:N10" xr:uid="{01976ABA-1D5C-49B4-936B-C42E524BC9CF}">
      <formula1>SUM($C$10:$N$10)&lt;=1</formula1>
    </dataValidation>
    <dataValidation type="custom" allowBlank="1" showInputMessage="1" showErrorMessage="1" errorTitle="Total more than 100%" error="Please ensure cells C8:N8 total 100%" sqref="C8:N8" xr:uid="{782474BC-3DBF-4D0E-94CB-DB4044ACE55B}">
      <formula1>SUM($C$8:$N$8)&lt;=1</formula1>
    </dataValidation>
    <dataValidation type="custom" allowBlank="1" showInputMessage="1" showErrorMessage="1" errorTitle="Total more than 100%" error="Please ensure cells C9:N9 total 100%" sqref="C9:N9" xr:uid="{8FAF11E7-B1E1-41FB-BA52-72B22C3BC10C}">
      <formula1>SUM($C$9:$N$9)&lt;=1</formula1>
    </dataValidation>
    <dataValidation type="custom" allowBlank="1" showInputMessage="1" showErrorMessage="1" errorTitle="Total more than 100%" error="Please ensure cells C11:N11 total 100%" sqref="C11:N11" xr:uid="{3ABC8172-780F-47A7-AA8C-3AA51A07334E}">
      <formula1>SUM($C$11:$N$11)&lt;=1</formula1>
    </dataValidation>
    <dataValidation type="custom" allowBlank="1" showInputMessage="1" showErrorMessage="1" errorTitle="Total more than 100%" error="Please ensure cells C12:N12 total 100%" sqref="C12:N12" xr:uid="{785666B5-BD07-46E9-9D83-8111A2EEA037}">
      <formula1>SUM($C$12:$N$12)&lt;=1</formula1>
    </dataValidation>
    <dataValidation type="custom" allowBlank="1" showInputMessage="1" showErrorMessage="1" errorTitle="Total more than 100%" error="Please ensure cells C13:N13 total 100%" sqref="C13:N13" xr:uid="{28A61F67-4DFC-4938-9F1E-44536FEF7F58}">
      <formula1>SUM($C$13:$N$13)&lt;=1</formula1>
    </dataValidation>
    <dataValidation type="custom" allowBlank="1" showInputMessage="1" showErrorMessage="1" errorTitle="Total more than 100%" error="Please ensure cells C14:N14 total 100%" sqref="C14:N14" xr:uid="{02CE0DBD-EDEC-4219-A957-E0C6D19CDF4C}">
      <formula1>SUM($C$14:$N$14)&lt;=1</formula1>
    </dataValidation>
    <dataValidation type="custom" allowBlank="1" showInputMessage="1" showErrorMessage="1" errorTitle="Total more than 100%" error="Please ensure cells C15:N15 total 100%" sqref="C15:N15" xr:uid="{529274CB-CD64-42C7-B3FD-3645EF159C8E}">
      <formula1>SUM($C$15:$N$15)&lt;=1</formula1>
    </dataValidation>
    <dataValidation type="custom" allowBlank="1" showInputMessage="1" showErrorMessage="1" errorTitle="Total more than 100%" error="Please ensure cells C16:N16 total 100%" sqref="C16:N16" xr:uid="{2A57FDE7-ABB6-4CE3-8ABF-20F0B7D16158}">
      <formula1>SUM($C$16:$N$16)&lt;=1</formula1>
    </dataValidation>
    <dataValidation type="custom" allowBlank="1" showInputMessage="1" showErrorMessage="1" errorTitle="Total more than 100%" error="Please ensure cells C17:N17 total 100%" sqref="C17:N17" xr:uid="{9C35F603-1ED0-42FA-BE0F-546B364DEE6D}">
      <formula1>SUM($C$17:$N$17)&lt;=1</formula1>
    </dataValidation>
    <dataValidation type="custom" allowBlank="1" showInputMessage="1" showErrorMessage="1" errorTitle="Total more than 100%" error="Please ensure cells C18:N18 total 100%" sqref="C18:N18" xr:uid="{7BD424C3-7E8C-4987-B9CE-7CB6D1EA0BB0}">
      <formula1>SUM($C$18:$N$18)&lt;=1</formula1>
    </dataValidation>
  </dataValidations>
  <hyperlinks>
    <hyperlink ref="A1" location="'Table of Contents'!D1" display="RETURN TO TABLE OF CONTENTS" xr:uid="{E794E583-C84A-4B55-8A50-75E3DD0DDFE2}"/>
  </hyperlinks>
  <printOptions gridLines="1"/>
  <pageMargins left="0.7" right="0.7" top="0.75" bottom="0.75" header="0.3" footer="0.3"/>
  <pageSetup scale="41" fitToWidth="2"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9F0C-F605-47AB-A545-8B97F92DBDA8}">
  <sheetPr codeName="Sheet11">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Options'!$H$3,(1+$I7)*Administrative!$H7,IF(Administrative!$J7='Drop Down Options'!$H$4,(1+Administrative!$K7)*Administrative!$H7,IF(Administrative!$J7='Drop Down Options'!$H$5,Administrative!$H7+Administrative!$L7,IF($J7='Drop Down Options'!$H$6,Administrative!$M7,"CHECK")))), 0)</f>
        <v>0</v>
      </c>
      <c r="P7" s="29">
        <f>ROUND(($O7-$H7),0)</f>
        <v>0</v>
      </c>
      <c r="Q7" s="31">
        <f t="shared" ref="Q7"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Options'!$H$3,(1+$I8)*Administrative!$H8,IF(Administrative!$J8='Drop Down Options'!$H$4,(1+Administrative!$K8)*Administrative!$H8,IF(Administrative!$J8='Drop Down Options'!$H$5,Administrative!$H8+Administrative!$L8,IF($J8='Drop Down Options'!$H$6,Administrative!$M8,"CHECK")))), 0)</f>
        <v>0</v>
      </c>
      <c r="P8" s="29">
        <f t="shared" ref="P8:P16" si="2">ROUND(($O8-$H8),0)</f>
        <v>0</v>
      </c>
      <c r="Q8" s="31">
        <f t="shared" ref="Q8" si="3">IFERROR(P8/H8, 0)</f>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4">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Options'!$H$3,(1+$I10)*Administrative!$H10,IF(Administrative!$J10='Drop Down Options'!$H$4,(1+Administrative!$K10)*Administrative!$H10,IF(Administrative!$J10='Drop Down Options'!$H$5,Administrative!$H10+Administrative!$L10,IF($J10='Drop Down Options'!$H$6,Administrative!$M10,"CHECK")))), 0)</f>
        <v>0</v>
      </c>
      <c r="P10" s="29">
        <f t="shared" si="2"/>
        <v>0</v>
      </c>
      <c r="Q10" s="31">
        <f t="shared" ref="Q10:Q12" si="5">IFERROR(P10/H10, 0)</f>
        <v>0</v>
      </c>
      <c r="R10" s="29">
        <f t="shared" ref="R10:R12" si="6">ROUND(($O10-$F10),0)</f>
        <v>0</v>
      </c>
      <c r="S10" s="31">
        <f t="shared" ref="S10:S11" si="7">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4"/>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Options'!$H$6,Administrative!$M11,"CHECK"), 0)</f>
        <v>0</v>
      </c>
      <c r="P11" s="350">
        <f>ROUND(($O11-$H11),0)</f>
        <v>0</v>
      </c>
      <c r="Q11" s="31">
        <f t="shared" si="5"/>
        <v>0</v>
      </c>
      <c r="R11" s="29">
        <f t="shared" si="6"/>
        <v>0</v>
      </c>
      <c r="S11" s="31">
        <f t="shared" si="7"/>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4"/>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Options'!$H$3,(1+$I12)*Administrative!$H12,IF(Administrative!$J12='Drop Down Options'!$H$4,(1+Administrative!$K12)*Administrative!$H12,IF(Administrative!$J12='Drop Down Options'!$H$5,Administrative!$H12+Administrative!$L12,IF($J12='Drop Down Options'!$H$6,Administrative!$M12,"CHECK")))), 0)</f>
        <v>0</v>
      </c>
      <c r="P12" s="29">
        <f t="shared" si="2"/>
        <v>0</v>
      </c>
      <c r="Q12" s="31">
        <f t="shared" si="5"/>
        <v>0</v>
      </c>
      <c r="R12" s="29">
        <f t="shared" si="6"/>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Options'!$H$3,(1+$I15)*Administrative!$H15,IF(Administrative!$J15='Drop Down Options'!$H$4,(1+Administrative!$K15)*Administrative!$H15,IF(Administrative!$J15='Drop Down Options'!$H$5,Administrative!$H15+Administrative!$L15,IF($J15='Drop Down Options'!$H$6,Administrative!$M15,"CHECK")))), 0)</f>
        <v>0</v>
      </c>
      <c r="P15" s="29">
        <f t="shared" si="2"/>
        <v>0</v>
      </c>
      <c r="Q15" s="31">
        <f t="shared" ref="Q15:Q17" si="8">IFERROR(P15/H15, 0)</f>
        <v>0</v>
      </c>
      <c r="R15" s="29">
        <f t="shared" ref="R15:R16" si="9">ROUND(($O15-$F15),0)</f>
        <v>0</v>
      </c>
      <c r="S15" s="31">
        <f t="shared" ref="S15:S16" si="10">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1">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Options'!$H$3,(1+$I16)*Administrative!$H16,IF(Administrative!$J16='Drop Down Options'!$H$4,(1+Administrative!$K16)*Administrative!$H16,IF(Administrative!$J16='Drop Down Options'!$H$5,Administrative!$H16+Administrative!$L16,IF($J16='Drop Down Options'!$H$6,Administrative!$M16,"CHECK")))), 0)</f>
        <v>0</v>
      </c>
      <c r="P16" s="29">
        <f t="shared" si="2"/>
        <v>0</v>
      </c>
      <c r="Q16" s="31">
        <f t="shared" si="8"/>
        <v>0</v>
      </c>
      <c r="R16" s="29">
        <f t="shared" si="9"/>
        <v>0</v>
      </c>
      <c r="S16" s="31">
        <f t="shared" si="10"/>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1"/>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8"/>
        <v>0</v>
      </c>
      <c r="R17" s="34">
        <f>SUM(R7:R16)</f>
        <v>0</v>
      </c>
      <c r="S17" s="36">
        <f>IFERROR(R17/F17, 0)</f>
        <v>0</v>
      </c>
      <c r="T17" s="206"/>
      <c r="U17" s="207"/>
      <c r="W17" s="209"/>
      <c r="X17" s="34">
        <f t="shared" ref="X17:AJ17" si="12">SUM(X7:X16)</f>
        <v>0</v>
      </c>
      <c r="Y17" s="34">
        <f t="shared" si="12"/>
        <v>0</v>
      </c>
      <c r="Z17" s="34">
        <f t="shared" si="12"/>
        <v>0</v>
      </c>
      <c r="AA17" s="34">
        <f t="shared" si="12"/>
        <v>0</v>
      </c>
      <c r="AB17" s="34">
        <f t="shared" si="12"/>
        <v>0</v>
      </c>
      <c r="AC17" s="34">
        <f t="shared" si="12"/>
        <v>0</v>
      </c>
      <c r="AD17" s="34">
        <f t="shared" si="12"/>
        <v>0</v>
      </c>
      <c r="AE17" s="34">
        <f t="shared" si="12"/>
        <v>0</v>
      </c>
      <c r="AF17" s="34">
        <f t="shared" si="12"/>
        <v>0</v>
      </c>
      <c r="AG17" s="34">
        <f t="shared" si="12"/>
        <v>0</v>
      </c>
      <c r="AH17" s="34">
        <f t="shared" si="12"/>
        <v>0</v>
      </c>
      <c r="AI17" s="34">
        <f t="shared" si="12"/>
        <v>0</v>
      </c>
      <c r="AJ17" s="34">
        <f t="shared" si="12"/>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Options'!$H$3,(1+$I19)*Administrative!$H19,IF(Administrative!$J19='Drop Down Options'!$H$4,(1+Administrative!$K19)*Administrative!$H19,IF(Administrative!$J19='Drop Down Options'!$H$5,Administrative!$H19+Administrative!$L19,IF($J19='Drop Down Options'!$H$6,Administrative!$M19,"CHECK")))), 0)</f>
        <v>0</v>
      </c>
      <c r="P19" s="29">
        <f t="shared" ref="P19:P23" si="13">ROUND(($O19-$H19),0)</f>
        <v>0</v>
      </c>
      <c r="Q19" s="31">
        <f t="shared" ref="Q19" si="14">IFERROR(P19/H19, 0)</f>
        <v>0</v>
      </c>
      <c r="R19" s="29">
        <f t="shared" ref="R19:R24" si="15">ROUND(($O19-$F19),0)</f>
        <v>0</v>
      </c>
      <c r="S19" s="31">
        <f t="shared" ref="S19:S25" si="16">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 si="17">SUM(X19:AI19)</f>
        <v>0</v>
      </c>
      <c r="AK19" s="195" t="str">
        <f t="shared" ref="AK19" si="18">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Options'!$H$3,(1+$I20)*Administrative!$H20,IF(Administrative!$J20='Drop Down Options'!$H$4,(1+Administrative!$K20)*Administrative!$H20,IF(Administrative!$J20='Drop Down Options'!$H$5,Administrative!$H20+Administrative!$L20,IF($J20='Drop Down Options'!$H$6,Administrative!$M20,"CHECK")))), 0)</f>
        <v>0</v>
      </c>
      <c r="P20" s="29">
        <f t="shared" si="13"/>
        <v>0</v>
      </c>
      <c r="Q20" s="31">
        <f t="shared" ref="Q20:Q25" si="19">IFERROR(P20/H20, 0)</f>
        <v>0</v>
      </c>
      <c r="R20" s="29">
        <f t="shared" si="15"/>
        <v>0</v>
      </c>
      <c r="S20" s="31">
        <f t="shared" si="16"/>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ref="AJ20:AJ24" si="20">SUM(X20:AI20)</f>
        <v>0</v>
      </c>
      <c r="AK20" s="195" t="str">
        <f t="shared" ref="AK20:AK25" si="21">IF(AJ20=O20,"In Balance",CONCATENATE("Out of Balance by $",AJ20-O20))</f>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Options'!$H$3,(1+$I21)*Administrative!$H21,IF(Administrative!$J21='Drop Down Options'!$H$4,(1+Administrative!$K21)*Administrative!$H21,IF(Administrative!$J21='Drop Down Options'!$H$5,Administrative!$H21+Administrative!$L21,IF($J21='Drop Down Options'!$H$6,Administrative!$M21,"CHECK")))), 0)</f>
        <v>0</v>
      </c>
      <c r="P21" s="29">
        <f t="shared" si="13"/>
        <v>0</v>
      </c>
      <c r="Q21" s="31">
        <f t="shared" si="19"/>
        <v>0</v>
      </c>
      <c r="R21" s="29">
        <f t="shared" si="15"/>
        <v>0</v>
      </c>
      <c r="S21" s="31">
        <f t="shared" si="16"/>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20"/>
        <v>0</v>
      </c>
      <c r="AK21" s="195" t="str">
        <f t="shared" si="21"/>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Options'!$H$3,(1+$I22)*Administrative!$H22,IF(Administrative!$J22='Drop Down Options'!$H$4,(1+Administrative!$K22)*Administrative!$H22,IF(Administrative!$J22='Drop Down Options'!$H$5,Administrative!$H22+Administrative!$L22,IF($J22='Drop Down Options'!$H$6,Administrative!$M22,"CHECK")))), 0)</f>
        <v>0</v>
      </c>
      <c r="P22" s="29">
        <f t="shared" si="13"/>
        <v>0</v>
      </c>
      <c r="Q22" s="31">
        <f t="shared" ref="Q22:Q23" si="22">IFERROR(P22/H22, 0)</f>
        <v>0</v>
      </c>
      <c r="R22" s="29">
        <f t="shared" si="15"/>
        <v>0</v>
      </c>
      <c r="S22" s="31">
        <f t="shared" si="16"/>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ref="AJ22:AJ23" si="23">SUM(X22:AI22)</f>
        <v>0</v>
      </c>
      <c r="AK22" s="195" t="str">
        <f t="shared" ref="AK22:AK23" si="24">IF(AJ22=O22,"In Balance",CONCATENATE("Out of Balance by $",AJ22-O22))</f>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Options'!$H$3,(1+$I23)*Administrative!$H23,IF(Administrative!$J23='Drop Down Options'!$H$4,(1+Administrative!$K23)*Administrative!$H23,IF(Administrative!$J23='Drop Down Options'!$H$5,Administrative!$H23+Administrative!$L23,IF($J23='Drop Down Options'!$H$6,Administrative!$M23,"CHECK")))), 0)</f>
        <v>0</v>
      </c>
      <c r="P23" s="29">
        <f t="shared" si="13"/>
        <v>0</v>
      </c>
      <c r="Q23" s="31">
        <f t="shared" si="22"/>
        <v>0</v>
      </c>
      <c r="R23" s="29">
        <f t="shared" si="15"/>
        <v>0</v>
      </c>
      <c r="S23" s="31">
        <f t="shared" si="16"/>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23"/>
        <v>0</v>
      </c>
      <c r="AK23" s="195" t="str">
        <f t="shared" si="24"/>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Options'!$H$3,(1+$I24)*Administrative!$H24,IF(Administrative!$J24='Drop Down Options'!$H$4,(1+Administrative!$K24)*Administrative!$H24,IF(Administrative!$J24='Drop Down Options'!$H$5,Administrative!$H24+Administrative!$L24,IF($J24='Drop Down Options'!$H$6,Administrative!$M24,"CHECK")))), 0)</f>
        <v>0</v>
      </c>
      <c r="P24" s="29">
        <f t="shared" ref="P24" si="25">ROUND(($O24-$H24),0)</f>
        <v>0</v>
      </c>
      <c r="Q24" s="31">
        <f t="shared" si="19"/>
        <v>0</v>
      </c>
      <c r="R24" s="29">
        <f t="shared" si="15"/>
        <v>0</v>
      </c>
      <c r="S24" s="31">
        <f t="shared" si="16"/>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20"/>
        <v>0</v>
      </c>
      <c r="AK24" s="195" t="str">
        <f t="shared" si="21"/>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9"/>
        <v>0</v>
      </c>
      <c r="R25" s="34">
        <f>SUM(R19:R24)</f>
        <v>0</v>
      </c>
      <c r="S25" s="36">
        <f t="shared" si="16"/>
        <v>0</v>
      </c>
      <c r="T25" s="206"/>
      <c r="U25" s="207"/>
      <c r="W25" s="209"/>
      <c r="X25" s="34">
        <f t="shared" ref="X25:AJ25" si="26">SUM(X19:X24)</f>
        <v>0</v>
      </c>
      <c r="Y25" s="34">
        <f t="shared" si="26"/>
        <v>0</v>
      </c>
      <c r="Z25" s="34">
        <f t="shared" si="26"/>
        <v>0</v>
      </c>
      <c r="AA25" s="34">
        <f t="shared" si="26"/>
        <v>0</v>
      </c>
      <c r="AB25" s="34">
        <f t="shared" si="26"/>
        <v>0</v>
      </c>
      <c r="AC25" s="34">
        <f t="shared" si="26"/>
        <v>0</v>
      </c>
      <c r="AD25" s="34">
        <f t="shared" si="26"/>
        <v>0</v>
      </c>
      <c r="AE25" s="34">
        <f t="shared" si="26"/>
        <v>0</v>
      </c>
      <c r="AF25" s="34">
        <f t="shared" si="26"/>
        <v>0</v>
      </c>
      <c r="AG25" s="34">
        <f t="shared" si="26"/>
        <v>0</v>
      </c>
      <c r="AH25" s="34">
        <f t="shared" si="26"/>
        <v>0</v>
      </c>
      <c r="AI25" s="34">
        <f t="shared" si="26"/>
        <v>0</v>
      </c>
      <c r="AJ25" s="34">
        <f t="shared" si="26"/>
        <v>0</v>
      </c>
      <c r="AK25" s="210" t="str">
        <f t="shared" si="21"/>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Options'!$H$3,(1+$I27)*Administrative!$H27,IF(Administrative!$J27='Drop Down Options'!$H$4,(1+Administrative!$K27)*Administrative!$H27,IF(Administrative!$J27='Drop Down Options'!$H$5,Administrative!$H27+Administrative!$L27,IF($J27='Drop Down Options'!$H$6,Administrative!$M27,"CHECK")))), 0)</f>
        <v>0</v>
      </c>
      <c r="P27" s="29">
        <f t="shared" ref="P27:P30" si="27">ROUND(($O27-$H27),0)</f>
        <v>0</v>
      </c>
      <c r="Q27" s="31">
        <f t="shared" ref="Q27:Q31" si="28">IFERROR(P27/H27, 0)</f>
        <v>0</v>
      </c>
      <c r="R27" s="29">
        <f t="shared" ref="R27:R30" si="29">ROUND(($O27-$F27),0)</f>
        <v>0</v>
      </c>
      <c r="S27" s="31">
        <f t="shared" ref="S27:S31" si="30">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31">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Options'!$H$3,(1+$I28)*Administrative!$H28,IF(Administrative!$J28='Drop Down Options'!$H$4,(1+Administrative!$K28)*Administrative!$H28,IF(Administrative!$J28='Drop Down Options'!$H$5,Administrative!$H28+Administrative!$L28,IF($J28='Drop Down Options'!$H$6,Administrative!$M28,"CHECK")))), 0)</f>
        <v>0</v>
      </c>
      <c r="P28" s="29">
        <f t="shared" si="27"/>
        <v>0</v>
      </c>
      <c r="Q28" s="31">
        <f t="shared" ref="Q28:Q29" si="32">IFERROR(P28/H28, 0)</f>
        <v>0</v>
      </c>
      <c r="R28" s="29">
        <f t="shared" si="29"/>
        <v>0</v>
      </c>
      <c r="S28" s="31">
        <f t="shared" si="30"/>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ref="AJ28:AJ29" si="33">SUM(X28:AI28)</f>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Options'!$H$3,(1+$I29)*Administrative!$H29,IF(Administrative!$J29='Drop Down Options'!$H$4,(1+Administrative!$K29)*Administrative!$H29,IF(Administrative!$J29='Drop Down Options'!$H$5,Administrative!$H29+Administrative!$L29,IF($J29='Drop Down Options'!$H$6,Administrative!$M29,"CHECK")))), 0)</f>
        <v>0</v>
      </c>
      <c r="P29" s="29">
        <f t="shared" si="27"/>
        <v>0</v>
      </c>
      <c r="Q29" s="31">
        <f t="shared" si="32"/>
        <v>0</v>
      </c>
      <c r="R29" s="29">
        <f t="shared" si="29"/>
        <v>0</v>
      </c>
      <c r="S29" s="31">
        <f t="shared" si="30"/>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3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Options'!$H$3,(1+$I30)*Administrative!$H30,IF(Administrative!$J30='Drop Down Options'!$H$4,(1+Administrative!$K30)*Administrative!$H30,IF(Administrative!$J30='Drop Down Options'!$H$5,Administrative!$H30+Administrative!$L30,IF($J30='Drop Down Options'!$H$6,Administrative!$M30,"CHECK")))), 0)</f>
        <v>0</v>
      </c>
      <c r="P30" s="29">
        <f t="shared" si="27"/>
        <v>0</v>
      </c>
      <c r="Q30" s="31">
        <f t="shared" si="28"/>
        <v>0</v>
      </c>
      <c r="R30" s="29">
        <f t="shared" si="29"/>
        <v>0</v>
      </c>
      <c r="S30" s="31">
        <f t="shared" si="30"/>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31"/>
        <v>0</v>
      </c>
      <c r="AK30" s="195" t="str">
        <f>IF(AJ30=O30,"In Balance",CONCATENATE("Out of Balance by $",AJ30-O30))</f>
        <v>In Balance</v>
      </c>
    </row>
    <row r="31" spans="2:37" s="208" customFormat="1" outlineLevel="1" x14ac:dyDescent="0.15">
      <c r="B31" s="172">
        <v>26</v>
      </c>
      <c r="C31" s="205">
        <v>3300</v>
      </c>
      <c r="D31" s="206" t="s">
        <v>659</v>
      </c>
      <c r="E31" s="34">
        <f t="shared" ref="E31:M31" si="34">SUM(E27:E30)</f>
        <v>0</v>
      </c>
      <c r="F31" s="34">
        <f t="shared" si="34"/>
        <v>0</v>
      </c>
      <c r="G31" s="34">
        <f t="shared" si="34"/>
        <v>0</v>
      </c>
      <c r="H31" s="34">
        <f t="shared" si="34"/>
        <v>0</v>
      </c>
      <c r="I31" s="35"/>
      <c r="J31" s="34"/>
      <c r="K31" s="36"/>
      <c r="L31" s="34">
        <f t="shared" si="34"/>
        <v>0</v>
      </c>
      <c r="M31" s="34">
        <f t="shared" si="34"/>
        <v>0</v>
      </c>
      <c r="N31" s="37"/>
      <c r="O31" s="34">
        <f>SUM(O27:O30)</f>
        <v>0</v>
      </c>
      <c r="P31" s="34">
        <f>SUM(P27:P30)</f>
        <v>0</v>
      </c>
      <c r="Q31" s="36">
        <f t="shared" si="28"/>
        <v>0</v>
      </c>
      <c r="R31" s="34">
        <f>SUM(R27:R30)</f>
        <v>0</v>
      </c>
      <c r="S31" s="36">
        <f t="shared" si="30"/>
        <v>0</v>
      </c>
      <c r="T31" s="206"/>
      <c r="U31" s="207"/>
      <c r="W31" s="209"/>
      <c r="X31" s="34">
        <f t="shared" ref="X31:AJ31" si="35">SUM(X27:X30)</f>
        <v>0</v>
      </c>
      <c r="Y31" s="34">
        <f t="shared" si="35"/>
        <v>0</v>
      </c>
      <c r="Z31" s="34">
        <f t="shared" si="35"/>
        <v>0</v>
      </c>
      <c r="AA31" s="34">
        <f t="shared" si="35"/>
        <v>0</v>
      </c>
      <c r="AB31" s="34">
        <f t="shared" si="35"/>
        <v>0</v>
      </c>
      <c r="AC31" s="34">
        <f t="shared" si="35"/>
        <v>0</v>
      </c>
      <c r="AD31" s="34">
        <f t="shared" si="35"/>
        <v>0</v>
      </c>
      <c r="AE31" s="34">
        <f t="shared" si="35"/>
        <v>0</v>
      </c>
      <c r="AF31" s="34">
        <f t="shared" si="35"/>
        <v>0</v>
      </c>
      <c r="AG31" s="34">
        <f t="shared" si="35"/>
        <v>0</v>
      </c>
      <c r="AH31" s="34">
        <f t="shared" si="35"/>
        <v>0</v>
      </c>
      <c r="AI31" s="34">
        <f t="shared" si="35"/>
        <v>0</v>
      </c>
      <c r="AJ31" s="34">
        <f t="shared" si="3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Options'!$H$3,(1+$I33)*Administrative!$H33,IF(Administrative!$J33='Drop Down Options'!$H$4,(1+Administrative!$K33)*Administrative!$H33,IF(Administrative!$J33='Drop Down Options'!$H$5,Administrative!$H33+Administrative!$L33,IF($J33='Drop Down Options'!$H$6,Administrative!$M33,"CHECK")))), 0)</f>
        <v>0</v>
      </c>
      <c r="P33" s="29">
        <f t="shared" ref="P33:P34" si="36">ROUND(($O33-$H33),0)</f>
        <v>0</v>
      </c>
      <c r="Q33" s="31">
        <f>IFERROR(P33/H33, 0)</f>
        <v>0</v>
      </c>
      <c r="R33" s="29">
        <f t="shared" ref="R33:R37" si="37">ROUND(($O33-$F33),0)</f>
        <v>0</v>
      </c>
      <c r="S33" s="31">
        <f t="shared" ref="S33:S37" si="3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36" si="39">SUM(X33:AI33)</f>
        <v>0</v>
      </c>
      <c r="AK33" s="195" t="str">
        <f t="shared" ref="AK33:AK50" si="4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Options'!$H$3,(1+$I34)*Administrative!$H34,IF(Administrative!$J34='Drop Down Options'!$H$4,(1+Administrative!$K34)*Administrative!$H34,IF(Administrative!$J34='Drop Down Options'!$H$5,Administrative!$H34+Administrative!$L34,IF($J34='Drop Down Options'!$H$6,Administrative!$M34,"CHECK")))), 0)</f>
        <v>0</v>
      </c>
      <c r="P34" s="29">
        <f t="shared" si="36"/>
        <v>0</v>
      </c>
      <c r="Q34" s="31">
        <f t="shared" ref="Q34:Q50" si="41">IFERROR(P34/H34, 0)</f>
        <v>0</v>
      </c>
      <c r="R34" s="29">
        <f t="shared" si="37"/>
        <v>0</v>
      </c>
      <c r="S34" s="31">
        <f t="shared" si="3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39"/>
        <v>0</v>
      </c>
      <c r="AK34" s="195" t="str">
        <f t="shared" si="4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Options'!$H$3,(1+$I35)*Administrative!$H35,IF(Administrative!$J35='Drop Down Options'!$H$4,(1+Administrative!$K35)*Administrative!$H35,IF(Administrative!$J35='Drop Down Options'!$H$5,Administrative!$H35+Administrative!$L35,IF($J35='Drop Down Options'!$H$6,Administrative!$M35,"CHECK")))), 0)</f>
        <v>0</v>
      </c>
      <c r="P35" s="29">
        <f>ROUND(($O35-$H35),0)</f>
        <v>0</v>
      </c>
      <c r="Q35" s="31">
        <f t="shared" si="41"/>
        <v>0</v>
      </c>
      <c r="R35" s="29">
        <f t="shared" si="37"/>
        <v>0</v>
      </c>
      <c r="S35" s="31">
        <f t="shared" si="3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39"/>
        <v>0</v>
      </c>
      <c r="AK35" s="195" t="str">
        <f t="shared" si="4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Options'!$H$6,Administrative!$M36,"CHECK"), 0)</f>
        <v>0</v>
      </c>
      <c r="P36" s="77">
        <f t="shared" ref="P36" si="42">ROUND(($O36-$H36),0)</f>
        <v>0</v>
      </c>
      <c r="Q36" s="78">
        <f t="shared" si="41"/>
        <v>0</v>
      </c>
      <c r="R36" s="29">
        <f t="shared" si="37"/>
        <v>0</v>
      </c>
      <c r="S36" s="78">
        <f t="shared" si="3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39"/>
        <v>0</v>
      </c>
      <c r="AK36" s="195" t="str">
        <f t="shared" si="4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Options'!$H$3,(1+$I37)*Administrative!$H37,IF(Administrative!$J37='Drop Down Options'!$H$4,(1+Administrative!$K37)*Administrative!$H37,IF(Administrative!$J37='Drop Down Options'!$H$5,Administrative!$H37+Administrative!$L37,IF($J37='Drop Down Options'!$H$6,Administrative!$M37,"CHECK")))), 0)</f>
        <v>0</v>
      </c>
      <c r="P37" s="29">
        <f t="shared" ref="P37:P42" si="43">ROUND(($O37-$H37),0)</f>
        <v>0</v>
      </c>
      <c r="Q37" s="31">
        <f t="shared" si="41"/>
        <v>0</v>
      </c>
      <c r="R37" s="29">
        <f t="shared" si="37"/>
        <v>0</v>
      </c>
      <c r="S37" s="31">
        <f t="shared" si="3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ref="AJ37:AJ41" si="44">SUM(X37:AI37)</f>
        <v>0</v>
      </c>
      <c r="AK37" s="195" t="str">
        <f t="shared" si="4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Options'!$H$3,(1+$I40)*Administrative!$H40,IF(Administrative!$J40='Drop Down Options'!$H$4,(1+Administrative!$K40)*Administrative!$H40,IF(Administrative!$J40='Drop Down Options'!$H$5,Administrative!$H40+Administrative!$L40,IF($J40='Drop Down Options'!$H$6,Administrative!$M40,"CHECK")))), 0)</f>
        <v>0</v>
      </c>
      <c r="P40" s="29">
        <f t="shared" si="43"/>
        <v>0</v>
      </c>
      <c r="Q40" s="31">
        <f t="shared" si="41"/>
        <v>0</v>
      </c>
      <c r="R40" s="29">
        <f t="shared" ref="R40:R42" si="45">ROUND(($O40-$F40),0)</f>
        <v>0</v>
      </c>
      <c r="S40" s="31">
        <f t="shared" ref="S40:S42" si="46">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44"/>
        <v>0</v>
      </c>
      <c r="AK40" s="195" t="str">
        <f t="shared" si="4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Options'!$H$3,(1+$I41)*Administrative!$H41,IF(Administrative!$J41='Drop Down Options'!$H$4,(1+Administrative!$K41)*Administrative!$H41,IF(Administrative!$J41='Drop Down Options'!$H$5,Administrative!$H41+Administrative!$L41,IF($J41='Drop Down Options'!$H$6,Administrative!$M41,"CHECK")))), 0)</f>
        <v>0</v>
      </c>
      <c r="P41" s="29">
        <f t="shared" si="43"/>
        <v>0</v>
      </c>
      <c r="Q41" s="31">
        <f t="shared" si="41"/>
        <v>0</v>
      </c>
      <c r="R41" s="29">
        <f t="shared" si="45"/>
        <v>0</v>
      </c>
      <c r="S41" s="31">
        <f t="shared" si="46"/>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44"/>
        <v>0</v>
      </c>
      <c r="AK41" s="195" t="str">
        <f t="shared" si="4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Options'!$H$3,(1+$I42)*Administrative!$H42,IF(Administrative!$J42='Drop Down Options'!$H$4,(1+Administrative!$K42)*Administrative!$H42,IF(Administrative!$J42='Drop Down Options'!$H$5,Administrative!$H42+Administrative!$L42,IF($J42='Drop Down Options'!$H$6,Administrative!$M42,"CHECK")))), 0)</f>
        <v>0</v>
      </c>
      <c r="P42" s="29">
        <f t="shared" si="43"/>
        <v>0</v>
      </c>
      <c r="Q42" s="31">
        <f t="shared" ref="Q42" si="47">IFERROR(P42/H42, 0)</f>
        <v>0</v>
      </c>
      <c r="R42" s="29">
        <f t="shared" si="45"/>
        <v>0</v>
      </c>
      <c r="S42" s="31">
        <f t="shared" si="46"/>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ref="AJ42" si="48">SUM(X42:AI42)</f>
        <v>0</v>
      </c>
      <c r="AK42" s="195" t="str">
        <f t="shared" si="4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49">SUM(T33:T43)</f>
        <v>0</v>
      </c>
      <c r="U44" s="34">
        <f t="shared" si="49"/>
        <v>0</v>
      </c>
      <c r="V44" s="34">
        <f t="shared" si="49"/>
        <v>0</v>
      </c>
      <c r="W44" s="34">
        <f t="shared" si="49"/>
        <v>0</v>
      </c>
      <c r="X44" s="34">
        <f t="shared" si="49"/>
        <v>0</v>
      </c>
      <c r="Y44" s="34">
        <f t="shared" si="49"/>
        <v>0</v>
      </c>
      <c r="Z44" s="34">
        <f t="shared" si="49"/>
        <v>0</v>
      </c>
      <c r="AA44" s="34">
        <f t="shared" si="49"/>
        <v>0</v>
      </c>
      <c r="AB44" s="34">
        <f t="shared" si="49"/>
        <v>0</v>
      </c>
      <c r="AC44" s="34">
        <f t="shared" si="49"/>
        <v>0</v>
      </c>
      <c r="AD44" s="34">
        <f t="shared" si="49"/>
        <v>0</v>
      </c>
      <c r="AE44" s="34">
        <f t="shared" si="49"/>
        <v>0</v>
      </c>
      <c r="AF44" s="34">
        <f t="shared" si="49"/>
        <v>0</v>
      </c>
      <c r="AG44" s="34">
        <f t="shared" si="49"/>
        <v>0</v>
      </c>
      <c r="AH44" s="34">
        <f t="shared" si="49"/>
        <v>0</v>
      </c>
      <c r="AI44" s="34">
        <f t="shared" si="49"/>
        <v>0</v>
      </c>
      <c r="AJ44" s="34">
        <f t="shared" si="49"/>
        <v>0</v>
      </c>
      <c r="AK44" s="210" t="str">
        <f t="shared" ref="AK44" si="50">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Options'!$H$3,(1+$I46)*Administrative!$H46,IF(Administrative!$J46='Drop Down Options'!$H$4,(1+Administrative!$K46)*Administrative!$H46,IF(Administrative!$J46='Drop Down Options'!$H$5,Administrative!$H46+Administrative!$L46,IF($J46='Drop Down Options'!$H$6,Administrative!$M46,"CHECK")))), 0)</f>
        <v>0</v>
      </c>
      <c r="P46" s="29">
        <f t="shared" ref="P46:P49" si="51">ROUND(($O46-$H46),0)</f>
        <v>0</v>
      </c>
      <c r="Q46" s="31">
        <f t="shared" ref="Q46:Q49" si="52">IFERROR(P46/H46, 0)</f>
        <v>0</v>
      </c>
      <c r="R46" s="29">
        <f t="shared" ref="R46:R49" si="53">ROUND(($O46-$F46),0)</f>
        <v>0</v>
      </c>
      <c r="S46" s="31">
        <f t="shared" ref="S46:S50" si="54">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55">SUM(X46:AI46)</f>
        <v>0</v>
      </c>
      <c r="AK46" s="195" t="str">
        <f t="shared" ref="AK46:AK49" si="56">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Options'!$H$3,(1+$I47)*Administrative!$H47,IF(Administrative!$J47='Drop Down Options'!$H$4,(1+Administrative!$K47)*Administrative!$H47,IF(Administrative!$J47='Drop Down Options'!$H$5,Administrative!$H47+Administrative!$L47,IF($J47='Drop Down Options'!$H$6,Administrative!$M47,"CHECK")))), 0)</f>
        <v>0</v>
      </c>
      <c r="P47" s="29">
        <f t="shared" si="51"/>
        <v>0</v>
      </c>
      <c r="Q47" s="31">
        <f t="shared" si="52"/>
        <v>0</v>
      </c>
      <c r="R47" s="29">
        <f t="shared" si="53"/>
        <v>0</v>
      </c>
      <c r="S47" s="31">
        <f t="shared" si="54"/>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55"/>
        <v>0</v>
      </c>
      <c r="AK47" s="195" t="str">
        <f t="shared" si="56"/>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Options'!$H$3,(1+$I48)*Administrative!$H48,IF(Administrative!$J48='Drop Down Options'!$H$4,(1+Administrative!$K48)*Administrative!$H48,IF(Administrative!$J48='Drop Down Options'!$H$5,Administrative!$H48+Administrative!$L48,IF($J48='Drop Down Options'!$H$6,Administrative!$M48,"CHECK")))), 0)</f>
        <v>0</v>
      </c>
      <c r="P48" s="29">
        <f t="shared" si="51"/>
        <v>0</v>
      </c>
      <c r="Q48" s="31">
        <f t="shared" si="52"/>
        <v>0</v>
      </c>
      <c r="R48" s="29">
        <f t="shared" si="53"/>
        <v>0</v>
      </c>
      <c r="S48" s="31">
        <f t="shared" si="54"/>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55"/>
        <v>0</v>
      </c>
      <c r="AK48" s="195" t="str">
        <f t="shared" si="56"/>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Options'!$H$3,(1+$I49)*Administrative!$H49,IF(Administrative!$J49='Drop Down Options'!$H$4,(1+Administrative!$K49)*Administrative!$H49,IF(Administrative!$J49='Drop Down Options'!$H$5,Administrative!$H49+Administrative!$L49,IF($J49='Drop Down Options'!$H$6,Administrative!$M49,"CHECK")))), 0)</f>
        <v>0</v>
      </c>
      <c r="P49" s="29">
        <f t="shared" si="51"/>
        <v>0</v>
      </c>
      <c r="Q49" s="31">
        <f t="shared" si="52"/>
        <v>0</v>
      </c>
      <c r="R49" s="29">
        <f t="shared" si="53"/>
        <v>0</v>
      </c>
      <c r="S49" s="31">
        <f t="shared" si="54"/>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55"/>
        <v>0</v>
      </c>
      <c r="AK49" s="195" t="str">
        <f t="shared" si="56"/>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41"/>
        <v>0</v>
      </c>
      <c r="R50" s="34">
        <f>SUM(R46:R49)</f>
        <v>0</v>
      </c>
      <c r="S50" s="36">
        <f t="shared" si="54"/>
        <v>0</v>
      </c>
      <c r="T50" s="206"/>
      <c r="U50" s="207"/>
      <c r="W50" s="209"/>
      <c r="X50" s="34">
        <f t="shared" ref="X50:AJ50" si="57">SUM(X46:X49)</f>
        <v>0</v>
      </c>
      <c r="Y50" s="34">
        <f t="shared" si="57"/>
        <v>0</v>
      </c>
      <c r="Z50" s="34">
        <f t="shared" si="57"/>
        <v>0</v>
      </c>
      <c r="AA50" s="34">
        <f t="shared" si="57"/>
        <v>0</v>
      </c>
      <c r="AB50" s="34">
        <f t="shared" si="57"/>
        <v>0</v>
      </c>
      <c r="AC50" s="34">
        <f t="shared" si="57"/>
        <v>0</v>
      </c>
      <c r="AD50" s="34">
        <f t="shared" si="57"/>
        <v>0</v>
      </c>
      <c r="AE50" s="34">
        <f t="shared" si="57"/>
        <v>0</v>
      </c>
      <c r="AF50" s="34">
        <f t="shared" si="57"/>
        <v>0</v>
      </c>
      <c r="AG50" s="34">
        <f t="shared" si="57"/>
        <v>0</v>
      </c>
      <c r="AH50" s="34">
        <f t="shared" si="57"/>
        <v>0</v>
      </c>
      <c r="AI50" s="34">
        <f t="shared" si="57"/>
        <v>0</v>
      </c>
      <c r="AJ50" s="34">
        <f t="shared" si="57"/>
        <v>0</v>
      </c>
      <c r="AK50" s="210" t="str">
        <f t="shared" si="4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Options'!$H$3,(1+$I52)*Administrative!$H52,IF(Administrative!$J52='Drop Down Options'!$H$4,(1+Administrative!$K52)*Administrative!$H52,IF(Administrative!$J52='Drop Down Options'!$H$5,Administrative!$H52+Administrative!$L52,IF($J52='Drop Down Options'!$H$6,Administrative!$M52,"CHECK")))), 0)</f>
        <v>0</v>
      </c>
      <c r="P52" s="29">
        <f t="shared" ref="P52:P66" si="58">ROUND(($O52-$H52),0)</f>
        <v>0</v>
      </c>
      <c r="Q52" s="31">
        <f t="shared" ref="Q52:Q68" si="59">IFERROR(P52/H52, 0)</f>
        <v>0</v>
      </c>
      <c r="R52" s="29">
        <f t="shared" ref="R52:R53" si="60">ROUND(($O52-$F52),0)</f>
        <v>0</v>
      </c>
      <c r="S52" s="31">
        <f t="shared" ref="S52:S70" si="61">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 si="62">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Options'!$H$3,(1+$I53)*Administrative!$H53,IF(Administrative!$J53='Drop Down Options'!$H$4,(1+Administrative!$K53)*Administrative!$H53,IF(Administrative!$J53='Drop Down Options'!$H$5,Administrative!$H53+Administrative!$L53,IF($J53='Drop Down Options'!$H$6,Administrative!$M53,"CHECK")))), 0)</f>
        <v>0</v>
      </c>
      <c r="P53" s="29">
        <f t="shared" si="58"/>
        <v>0</v>
      </c>
      <c r="Q53" s="31">
        <f t="shared" ref="Q53:Q55" si="63">IFERROR(P53/H53, 0)</f>
        <v>0</v>
      </c>
      <c r="R53" s="29">
        <f t="shared" si="60"/>
        <v>0</v>
      </c>
      <c r="S53" s="31">
        <f t="shared" si="61"/>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ref="AJ53:AJ55" si="64">SUM(X53:AI53)</f>
        <v>0</v>
      </c>
      <c r="AK53" s="195" t="str">
        <f t="shared" ref="AK53" si="65">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66">L52-L53</f>
        <v>0</v>
      </c>
      <c r="M54" s="40">
        <f t="shared" si="66"/>
        <v>0</v>
      </c>
      <c r="N54" s="237"/>
      <c r="O54" s="40">
        <f t="shared" ref="O54:R54" si="67">O52-O53</f>
        <v>0</v>
      </c>
      <c r="P54" s="40">
        <f t="shared" si="67"/>
        <v>0</v>
      </c>
      <c r="Q54" s="46">
        <f t="shared" si="63"/>
        <v>0</v>
      </c>
      <c r="R54" s="40">
        <f t="shared" si="67"/>
        <v>0</v>
      </c>
      <c r="S54" s="46">
        <f t="shared" si="61"/>
        <v>0</v>
      </c>
      <c r="T54" s="235"/>
      <c r="U54" s="238"/>
      <c r="W54" s="239"/>
      <c r="X54" s="240">
        <f>X52-X53</f>
        <v>0</v>
      </c>
      <c r="Y54" s="240">
        <f t="shared" ref="Y54:AJ54" si="68">Y52-Y53</f>
        <v>0</v>
      </c>
      <c r="Z54" s="240">
        <f t="shared" si="68"/>
        <v>0</v>
      </c>
      <c r="AA54" s="240">
        <f t="shared" si="68"/>
        <v>0</v>
      </c>
      <c r="AB54" s="240">
        <f t="shared" si="68"/>
        <v>0</v>
      </c>
      <c r="AC54" s="240">
        <f t="shared" si="68"/>
        <v>0</v>
      </c>
      <c r="AD54" s="240">
        <f t="shared" si="68"/>
        <v>0</v>
      </c>
      <c r="AE54" s="240">
        <f t="shared" si="68"/>
        <v>0</v>
      </c>
      <c r="AF54" s="240">
        <f t="shared" si="68"/>
        <v>0</v>
      </c>
      <c r="AG54" s="240">
        <f t="shared" si="68"/>
        <v>0</v>
      </c>
      <c r="AH54" s="240">
        <f t="shared" si="68"/>
        <v>0</v>
      </c>
      <c r="AI54" s="240">
        <f t="shared" si="68"/>
        <v>0</v>
      </c>
      <c r="AJ54" s="240">
        <f t="shared" si="68"/>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Options'!$H$3,(1+$I55)*Administrative!$H55,IF(Administrative!$J55='Drop Down Options'!$H$4,(1+Administrative!$K55)*Administrative!$H55,IF(Administrative!$J55='Drop Down Options'!$H$5,Administrative!$H55+Administrative!$L55,IF($J55='Drop Down Options'!$H$6,Administrative!$M55,"CHECK")))), 0)</f>
        <v>0</v>
      </c>
      <c r="P55" s="29">
        <f t="shared" si="58"/>
        <v>0</v>
      </c>
      <c r="Q55" s="31">
        <f t="shared" si="63"/>
        <v>0</v>
      </c>
      <c r="R55" s="29">
        <f t="shared" ref="R55:R56" si="69">ROUND(($O55-$F55),0)</f>
        <v>0</v>
      </c>
      <c r="S55" s="31">
        <f t="shared" si="61"/>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64"/>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Options'!$H$3,(1+$I56)*Administrative!$H56,IF(Administrative!$J56='Drop Down Options'!$H$4,(1+Administrative!$K56)*Administrative!$H56,IF(Administrative!$J56='Drop Down Options'!$H$5,Administrative!$H56+Administrative!$L56,IF($J56='Drop Down Options'!$H$6,Administrative!$M56,"CHECK")))), 0)</f>
        <v>0</v>
      </c>
      <c r="P56" s="29">
        <f t="shared" si="58"/>
        <v>0</v>
      </c>
      <c r="Q56" s="31">
        <f t="shared" ref="Q56:Q59" si="70">IFERROR(P56/H56, 0)</f>
        <v>0</v>
      </c>
      <c r="R56" s="29">
        <f t="shared" si="69"/>
        <v>0</v>
      </c>
      <c r="S56" s="31">
        <f t="shared" si="61"/>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ref="AJ56:AJ59" si="71">SUM(X56:AI56)</f>
        <v>0</v>
      </c>
      <c r="AK56" s="195" t="str">
        <f t="shared" ref="AK56" si="72">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73">L55-L56</f>
        <v>0</v>
      </c>
      <c r="M57" s="40">
        <f t="shared" si="73"/>
        <v>0</v>
      </c>
      <c r="N57" s="237"/>
      <c r="O57" s="40">
        <f t="shared" ref="O57:R57" si="74">O55-O56</f>
        <v>0</v>
      </c>
      <c r="P57" s="40">
        <f t="shared" si="74"/>
        <v>0</v>
      </c>
      <c r="Q57" s="46">
        <f t="shared" si="70"/>
        <v>0</v>
      </c>
      <c r="R57" s="40">
        <f t="shared" si="74"/>
        <v>0</v>
      </c>
      <c r="S57" s="46">
        <f t="shared" si="61"/>
        <v>0</v>
      </c>
      <c r="T57" s="235"/>
      <c r="U57" s="238"/>
      <c r="W57" s="239"/>
      <c r="X57" s="240">
        <f>X55-X56</f>
        <v>0</v>
      </c>
      <c r="Y57" s="240">
        <f t="shared" ref="Y57:AJ57" si="75">Y55-Y56</f>
        <v>0</v>
      </c>
      <c r="Z57" s="240">
        <f t="shared" si="75"/>
        <v>0</v>
      </c>
      <c r="AA57" s="240">
        <f t="shared" si="75"/>
        <v>0</v>
      </c>
      <c r="AB57" s="240">
        <f t="shared" si="75"/>
        <v>0</v>
      </c>
      <c r="AC57" s="240">
        <f t="shared" si="75"/>
        <v>0</v>
      </c>
      <c r="AD57" s="240">
        <f t="shared" si="75"/>
        <v>0</v>
      </c>
      <c r="AE57" s="240">
        <f t="shared" si="75"/>
        <v>0</v>
      </c>
      <c r="AF57" s="240">
        <f t="shared" si="75"/>
        <v>0</v>
      </c>
      <c r="AG57" s="240">
        <f t="shared" si="75"/>
        <v>0</v>
      </c>
      <c r="AH57" s="240">
        <f t="shared" si="75"/>
        <v>0</v>
      </c>
      <c r="AI57" s="240">
        <f t="shared" si="75"/>
        <v>0</v>
      </c>
      <c r="AJ57" s="240">
        <f t="shared" si="75"/>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Options'!$H$3,(1+$I58)*Administrative!$H58,IF(Administrative!$J58='Drop Down Options'!$H$4,(1+Administrative!$K58)*Administrative!$H58,IF(Administrative!$J58='Drop Down Options'!$H$5,Administrative!$H58+Administrative!$L58,IF($J58='Drop Down Options'!$H$6,Administrative!$M58,"CHECK")))), 0)</f>
        <v>0</v>
      </c>
      <c r="P58" s="29">
        <f t="shared" si="58"/>
        <v>0</v>
      </c>
      <c r="Q58" s="31">
        <f t="shared" si="70"/>
        <v>0</v>
      </c>
      <c r="R58" s="29">
        <f t="shared" ref="R58:R60" si="76">ROUND(($O58-$F58),0)</f>
        <v>0</v>
      </c>
      <c r="S58" s="31">
        <f t="shared" si="61"/>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71"/>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Options'!$H$3,(1+$I59)*Administrative!$H59,IF(Administrative!$J59='Drop Down Options'!$H$4,(1+Administrative!$K59)*Administrative!$H59,IF(Administrative!$J59='Drop Down Options'!$H$5,Administrative!$H59+Administrative!$L59,IF($J59='Drop Down Options'!$H$6,Administrative!$M59,"CHECK")))), 0)</f>
        <v>0</v>
      </c>
      <c r="P59" s="29">
        <f t="shared" si="58"/>
        <v>0</v>
      </c>
      <c r="Q59" s="31">
        <f t="shared" si="70"/>
        <v>0</v>
      </c>
      <c r="R59" s="29">
        <f t="shared" si="76"/>
        <v>0</v>
      </c>
      <c r="S59" s="31">
        <f t="shared" si="61"/>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71"/>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Options'!$H$3,(1+$I60)*Administrative!$H60,IF(Administrative!$J60='Drop Down Options'!$H$4,(1+Administrative!$K60)*Administrative!$H60,IF(Administrative!$J60='Drop Down Options'!$H$5,Administrative!$H60+Administrative!$L60,IF($J60='Drop Down Options'!$H$6,Administrative!$M60,"CHECK")))), 0)</f>
        <v>0</v>
      </c>
      <c r="P60" s="29">
        <f t="shared" si="58"/>
        <v>0</v>
      </c>
      <c r="Q60" s="31">
        <f t="shared" ref="Q60:Q62" si="77">IFERROR(P60/H60, 0)</f>
        <v>0</v>
      </c>
      <c r="R60" s="29">
        <f t="shared" si="76"/>
        <v>0</v>
      </c>
      <c r="S60" s="31">
        <f t="shared" si="61"/>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ref="AJ60:AJ62" si="78">SUM(X60:AI60)</f>
        <v>0</v>
      </c>
      <c r="AK60" s="195" t="str">
        <f t="shared" ref="AK60" si="79">IF(AJ60=O60,"In Balance",CONCATENATE("Out of Balance by $",AJ60-O60))</f>
        <v>In Balance</v>
      </c>
    </row>
    <row r="61" spans="2:37" outlineLevel="2" x14ac:dyDescent="0.15">
      <c r="B61" s="172">
        <v>56</v>
      </c>
      <c r="C61" s="234">
        <v>3640</v>
      </c>
      <c r="D61" s="235" t="s">
        <v>875</v>
      </c>
      <c r="E61" s="40">
        <f t="shared" ref="E61:G61" si="80">E59-E60</f>
        <v>0</v>
      </c>
      <c r="F61" s="40">
        <f t="shared" si="80"/>
        <v>0</v>
      </c>
      <c r="G61" s="40">
        <f t="shared" si="80"/>
        <v>0</v>
      </c>
      <c r="H61" s="40">
        <f>H59-H60</f>
        <v>0</v>
      </c>
      <c r="I61" s="45"/>
      <c r="J61" s="236"/>
      <c r="K61" s="46"/>
      <c r="L61" s="40">
        <f t="shared" ref="L61:M61" si="81">L59-L60</f>
        <v>0</v>
      </c>
      <c r="M61" s="40">
        <f t="shared" si="81"/>
        <v>0</v>
      </c>
      <c r="N61" s="237"/>
      <c r="O61" s="40">
        <f t="shared" ref="O61:R61" si="82">O59-O60</f>
        <v>0</v>
      </c>
      <c r="P61" s="40">
        <f t="shared" si="82"/>
        <v>0</v>
      </c>
      <c r="Q61" s="46">
        <f t="shared" si="77"/>
        <v>0</v>
      </c>
      <c r="R61" s="40">
        <f t="shared" si="82"/>
        <v>0</v>
      </c>
      <c r="S61" s="46">
        <f t="shared" si="61"/>
        <v>0</v>
      </c>
      <c r="T61" s="235"/>
      <c r="U61" s="238"/>
      <c r="W61" s="239"/>
      <c r="X61" s="240">
        <f>X59-X60</f>
        <v>0</v>
      </c>
      <c r="Y61" s="240">
        <f t="shared" ref="Y61:AJ61" si="83">Y59-Y60</f>
        <v>0</v>
      </c>
      <c r="Z61" s="240">
        <f t="shared" si="83"/>
        <v>0</v>
      </c>
      <c r="AA61" s="240">
        <f t="shared" si="83"/>
        <v>0</v>
      </c>
      <c r="AB61" s="240">
        <f t="shared" si="83"/>
        <v>0</v>
      </c>
      <c r="AC61" s="240">
        <f t="shared" si="83"/>
        <v>0</v>
      </c>
      <c r="AD61" s="240">
        <f t="shared" si="83"/>
        <v>0</v>
      </c>
      <c r="AE61" s="240">
        <f t="shared" si="83"/>
        <v>0</v>
      </c>
      <c r="AF61" s="240">
        <f t="shared" si="83"/>
        <v>0</v>
      </c>
      <c r="AG61" s="240">
        <f t="shared" si="83"/>
        <v>0</v>
      </c>
      <c r="AH61" s="240">
        <f t="shared" si="83"/>
        <v>0</v>
      </c>
      <c r="AI61" s="240">
        <f t="shared" si="83"/>
        <v>0</v>
      </c>
      <c r="AJ61" s="240">
        <f t="shared" si="8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Options'!$H$3,(1+$I62)*Administrative!$H62,IF(Administrative!$J62='Drop Down Options'!$H$4,(1+Administrative!$K62)*Administrative!$H62,IF(Administrative!$J62='Drop Down Options'!$H$5,Administrative!$H62+Administrative!$L62,IF($J62='Drop Down Options'!$H$6,Administrative!$M62,"CHECK")))), 0)</f>
        <v>0</v>
      </c>
      <c r="P62" s="29">
        <f t="shared" si="58"/>
        <v>0</v>
      </c>
      <c r="Q62" s="31">
        <f t="shared" si="77"/>
        <v>0</v>
      </c>
      <c r="R62" s="29">
        <f t="shared" ref="R62:R63" si="84">ROUND(($O62-$F62),0)</f>
        <v>0</v>
      </c>
      <c r="S62" s="31">
        <f t="shared" si="61"/>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7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Options'!$H$3,(1+$I63)*Administrative!$H63,IF(Administrative!$J63='Drop Down Options'!$H$4,(1+Administrative!$K63)*Administrative!$H63,IF(Administrative!$J63='Drop Down Options'!$H$5,Administrative!$H63+Administrative!$L63,IF($J63='Drop Down Options'!$H$6,Administrative!$M63,"CHECK")))), 0)</f>
        <v>0</v>
      </c>
      <c r="P63" s="29">
        <f t="shared" si="58"/>
        <v>0</v>
      </c>
      <c r="Q63" s="31">
        <f t="shared" ref="Q63:Q65" si="85">IFERROR(P63/H63, 0)</f>
        <v>0</v>
      </c>
      <c r="R63" s="29">
        <f t="shared" si="84"/>
        <v>0</v>
      </c>
      <c r="S63" s="31">
        <f t="shared" si="61"/>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ref="AJ63:AJ65" si="86">SUM(X63:AI63)</f>
        <v>0</v>
      </c>
      <c r="AK63" s="195" t="str">
        <f t="shared" ref="AK63" si="87">IF(AJ63=O63,"In Balance",CONCATENATE("Out of Balance by $",AJ63-O63))</f>
        <v>In Balance</v>
      </c>
    </row>
    <row r="64" spans="2:37" outlineLevel="2" x14ac:dyDescent="0.15">
      <c r="B64" s="172">
        <v>59</v>
      </c>
      <c r="C64" s="234">
        <v>3650</v>
      </c>
      <c r="D64" s="235" t="s">
        <v>878</v>
      </c>
      <c r="E64" s="40">
        <f t="shared" ref="E64:G64" si="88">E62-E63</f>
        <v>0</v>
      </c>
      <c r="F64" s="40">
        <f t="shared" si="88"/>
        <v>0</v>
      </c>
      <c r="G64" s="40">
        <f t="shared" si="88"/>
        <v>0</v>
      </c>
      <c r="H64" s="40">
        <f>H62-H63</f>
        <v>0</v>
      </c>
      <c r="I64" s="45"/>
      <c r="J64" s="236"/>
      <c r="K64" s="46"/>
      <c r="L64" s="40">
        <f t="shared" ref="L64:M64" si="89">L62-L63</f>
        <v>0</v>
      </c>
      <c r="M64" s="40">
        <f t="shared" si="89"/>
        <v>0</v>
      </c>
      <c r="N64" s="237"/>
      <c r="O64" s="40">
        <f t="shared" ref="O64:R64" si="90">O62-O63</f>
        <v>0</v>
      </c>
      <c r="P64" s="40">
        <f t="shared" si="90"/>
        <v>0</v>
      </c>
      <c r="Q64" s="46">
        <f t="shared" si="85"/>
        <v>0</v>
      </c>
      <c r="R64" s="40">
        <f t="shared" si="90"/>
        <v>0</v>
      </c>
      <c r="S64" s="46">
        <f t="shared" si="61"/>
        <v>0</v>
      </c>
      <c r="T64" s="235"/>
      <c r="U64" s="238"/>
      <c r="W64" s="239"/>
      <c r="X64" s="240">
        <f>X62-X63</f>
        <v>0</v>
      </c>
      <c r="Y64" s="240">
        <f t="shared" ref="Y64:AJ64" si="91">Y62-Y63</f>
        <v>0</v>
      </c>
      <c r="Z64" s="240">
        <f t="shared" si="91"/>
        <v>0</v>
      </c>
      <c r="AA64" s="240">
        <f t="shared" si="91"/>
        <v>0</v>
      </c>
      <c r="AB64" s="240">
        <f t="shared" si="91"/>
        <v>0</v>
      </c>
      <c r="AC64" s="240">
        <f t="shared" si="91"/>
        <v>0</v>
      </c>
      <c r="AD64" s="240">
        <f t="shared" si="91"/>
        <v>0</v>
      </c>
      <c r="AE64" s="240">
        <f t="shared" si="91"/>
        <v>0</v>
      </c>
      <c r="AF64" s="240">
        <f t="shared" si="91"/>
        <v>0</v>
      </c>
      <c r="AG64" s="240">
        <f t="shared" si="91"/>
        <v>0</v>
      </c>
      <c r="AH64" s="240">
        <f t="shared" si="91"/>
        <v>0</v>
      </c>
      <c r="AI64" s="240">
        <f t="shared" si="91"/>
        <v>0</v>
      </c>
      <c r="AJ64" s="240">
        <f t="shared" si="91"/>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Options'!$H$3,(1+$I65)*Administrative!$H65,IF(Administrative!$J65='Drop Down Options'!$H$4,(1+Administrative!$K65)*Administrative!$H65,IF(Administrative!$J65='Drop Down Options'!$H$5,Administrative!$H65+Administrative!$L65,IF($J65='Drop Down Options'!$H$6,Administrative!$M65,"CHECK")))), 0)</f>
        <v>0</v>
      </c>
      <c r="P65" s="29">
        <f t="shared" si="58"/>
        <v>0</v>
      </c>
      <c r="Q65" s="31">
        <f t="shared" si="85"/>
        <v>0</v>
      </c>
      <c r="R65" s="29">
        <f t="shared" ref="R65:R66" si="92">ROUND(($O65-$F65),0)</f>
        <v>0</v>
      </c>
      <c r="S65" s="31">
        <f t="shared" si="61"/>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86"/>
        <v>0</v>
      </c>
      <c r="AK65" s="195" t="str">
        <f>IF(AJ65=O65,"In Balance",CONCATENATE("Out of Balance by $",AJ65-O65))</f>
        <v>In Balance</v>
      </c>
    </row>
    <row r="66" spans="2:37" outlineLevel="2" x14ac:dyDescent="0.15">
      <c r="B66" s="172">
        <v>61</v>
      </c>
      <c r="C66" s="192">
        <v>3690.2</v>
      </c>
      <c r="D66" s="193" t="s">
        <v>1182</v>
      </c>
      <c r="E66" s="13"/>
      <c r="F66" s="13"/>
      <c r="G66" s="13"/>
      <c r="H66" s="29">
        <f>IFERROR(($G66/'FY 2026-27 Budget Summary'!$F$8)*12, 0)</f>
        <v>0</v>
      </c>
      <c r="I66" s="30">
        <v>0</v>
      </c>
      <c r="J66" s="13" t="s">
        <v>591</v>
      </c>
      <c r="K66" s="348"/>
      <c r="L66" s="349"/>
      <c r="M66" s="349"/>
      <c r="N66" s="15"/>
      <c r="O66" s="29">
        <f>ROUND(IF($J66='Drop Down Options'!$H$3,(1+$I66)*Administrative!$H66,IF(Administrative!$J66='Drop Down Options'!$H$4,(1+Administrative!$K66)*Administrative!$H66,IF(Administrative!$J66='Drop Down Options'!$H$5,Administrative!$H66+Administrative!$L66,IF($J66='Drop Down Options'!$H$6,Administrative!$M66,"CHECK")))), 0)</f>
        <v>0</v>
      </c>
      <c r="P66" s="29">
        <f t="shared" si="58"/>
        <v>0</v>
      </c>
      <c r="Q66" s="31">
        <f t="shared" ref="Q66:Q67" si="93">IFERROR(P66/H66, 0)</f>
        <v>0</v>
      </c>
      <c r="R66" s="29">
        <f t="shared" si="92"/>
        <v>0</v>
      </c>
      <c r="S66" s="31">
        <f t="shared" si="61"/>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ref="AJ66" si="94">SUM(X66:AI66)</f>
        <v>0</v>
      </c>
      <c r="AK66" s="195" t="str">
        <f t="shared" ref="AK66" si="95">IF(AJ66=O66,"In Balance",CONCATENATE("Out of Balance by $",AJ66-O66))</f>
        <v>In Balance</v>
      </c>
    </row>
    <row r="67" spans="2:37" outlineLevel="2" x14ac:dyDescent="0.15">
      <c r="B67" s="172">
        <v>62</v>
      </c>
      <c r="C67" s="234">
        <v>3690</v>
      </c>
      <c r="D67" s="235" t="s">
        <v>880</v>
      </c>
      <c r="E67" s="40">
        <f t="shared" ref="E67:H67" si="96">E65-E66</f>
        <v>0</v>
      </c>
      <c r="F67" s="40">
        <f t="shared" si="96"/>
        <v>0</v>
      </c>
      <c r="G67" s="40">
        <f t="shared" si="96"/>
        <v>0</v>
      </c>
      <c r="H67" s="40">
        <f t="shared" si="96"/>
        <v>0</v>
      </c>
      <c r="I67" s="45"/>
      <c r="J67" s="236"/>
      <c r="K67" s="46"/>
      <c r="L67" s="40">
        <f t="shared" ref="L67:M67" si="97">L65-L66</f>
        <v>0</v>
      </c>
      <c r="M67" s="40">
        <f t="shared" si="97"/>
        <v>0</v>
      </c>
      <c r="N67" s="237"/>
      <c r="O67" s="40">
        <f t="shared" ref="O67:R67" si="98">O65-O66</f>
        <v>0</v>
      </c>
      <c r="P67" s="40">
        <f t="shared" si="98"/>
        <v>0</v>
      </c>
      <c r="Q67" s="46">
        <f t="shared" si="93"/>
        <v>0</v>
      </c>
      <c r="R67" s="40">
        <f t="shared" si="98"/>
        <v>0</v>
      </c>
      <c r="S67" s="46">
        <f t="shared" si="61"/>
        <v>0</v>
      </c>
      <c r="T67" s="235"/>
      <c r="U67" s="238"/>
      <c r="W67" s="239"/>
      <c r="X67" s="240">
        <f>X65-X66</f>
        <v>0</v>
      </c>
      <c r="Y67" s="240">
        <f t="shared" ref="Y67:AJ67" si="99">Y65-Y66</f>
        <v>0</v>
      </c>
      <c r="Z67" s="240">
        <f t="shared" si="99"/>
        <v>0</v>
      </c>
      <c r="AA67" s="240">
        <f t="shared" si="99"/>
        <v>0</v>
      </c>
      <c r="AB67" s="240">
        <f t="shared" si="99"/>
        <v>0</v>
      </c>
      <c r="AC67" s="240">
        <f t="shared" si="99"/>
        <v>0</v>
      </c>
      <c r="AD67" s="240">
        <f t="shared" si="99"/>
        <v>0</v>
      </c>
      <c r="AE67" s="240">
        <f t="shared" si="99"/>
        <v>0</v>
      </c>
      <c r="AF67" s="240">
        <f t="shared" si="99"/>
        <v>0</v>
      </c>
      <c r="AG67" s="240">
        <f t="shared" si="99"/>
        <v>0</v>
      </c>
      <c r="AH67" s="240">
        <f t="shared" si="99"/>
        <v>0</v>
      </c>
      <c r="AI67" s="240">
        <f t="shared" si="99"/>
        <v>0</v>
      </c>
      <c r="AJ67" s="240">
        <f t="shared" si="99"/>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59"/>
        <v>0</v>
      </c>
      <c r="R68" s="34">
        <f>SUM(R54+R57+R58+R61+R64+R67)</f>
        <v>0</v>
      </c>
      <c r="S68" s="36">
        <f t="shared" si="61"/>
        <v>0</v>
      </c>
      <c r="T68" s="206"/>
      <c r="U68" s="207"/>
      <c r="W68" s="209"/>
      <c r="X68" s="34">
        <f t="shared" ref="X68:AJ68" si="100">SUM(X54+X57+X58+X61+X64+X67)</f>
        <v>0</v>
      </c>
      <c r="Y68" s="34">
        <f t="shared" si="100"/>
        <v>0</v>
      </c>
      <c r="Z68" s="34">
        <f t="shared" si="100"/>
        <v>0</v>
      </c>
      <c r="AA68" s="34">
        <f t="shared" si="100"/>
        <v>0</v>
      </c>
      <c r="AB68" s="34">
        <f t="shared" si="100"/>
        <v>0</v>
      </c>
      <c r="AC68" s="34">
        <f t="shared" si="100"/>
        <v>0</v>
      </c>
      <c r="AD68" s="34">
        <f t="shared" si="100"/>
        <v>0</v>
      </c>
      <c r="AE68" s="34">
        <f t="shared" si="100"/>
        <v>0</v>
      </c>
      <c r="AF68" s="34">
        <f t="shared" si="100"/>
        <v>0</v>
      </c>
      <c r="AG68" s="34">
        <f t="shared" si="100"/>
        <v>0</v>
      </c>
      <c r="AH68" s="34">
        <f t="shared" si="100"/>
        <v>0</v>
      </c>
      <c r="AI68" s="34">
        <f t="shared" si="100"/>
        <v>0</v>
      </c>
      <c r="AJ68" s="34">
        <f t="shared" si="100"/>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61"/>
        <v>0</v>
      </c>
      <c r="T70" s="352"/>
      <c r="U70" s="353"/>
      <c r="W70" s="354"/>
      <c r="X70" s="269">
        <f t="shared" ref="X70:AJ70" si="101">X17+X25+X31+X44+X50+X68</f>
        <v>0</v>
      </c>
      <c r="Y70" s="269">
        <f t="shared" si="101"/>
        <v>0</v>
      </c>
      <c r="Z70" s="269">
        <f t="shared" si="101"/>
        <v>0</v>
      </c>
      <c r="AA70" s="269">
        <f t="shared" si="101"/>
        <v>0</v>
      </c>
      <c r="AB70" s="269">
        <f t="shared" si="101"/>
        <v>0</v>
      </c>
      <c r="AC70" s="269">
        <f t="shared" si="101"/>
        <v>0</v>
      </c>
      <c r="AD70" s="269">
        <f t="shared" si="101"/>
        <v>0</v>
      </c>
      <c r="AE70" s="269">
        <f t="shared" si="101"/>
        <v>0</v>
      </c>
      <c r="AF70" s="269">
        <f t="shared" si="101"/>
        <v>0</v>
      </c>
      <c r="AG70" s="269">
        <f t="shared" si="101"/>
        <v>0</v>
      </c>
      <c r="AH70" s="269">
        <f t="shared" si="101"/>
        <v>0</v>
      </c>
      <c r="AI70" s="269">
        <f t="shared" si="101"/>
        <v>0</v>
      </c>
      <c r="AJ70" s="269">
        <f t="shared" si="101"/>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Parish'!$C$6</f>
        <v>0.03</v>
      </c>
      <c r="J75" s="13" t="s">
        <v>591</v>
      </c>
      <c r="K75" s="348"/>
      <c r="L75" s="349"/>
      <c r="M75" s="349"/>
      <c r="N75" s="15"/>
      <c r="O75" s="29">
        <f>ROUND(IF($J75='Drop Down Options'!$H$3,(1+$I75)*Administrative!$H75,IF(Administrative!$J75='Drop Down Options'!$H$4,(1+Administrative!$K75)*Administrative!$H75,IF(Administrative!$J75='Drop Down Options'!$H$5,Administrative!$H75+Administrative!$L75,IF($J75='Drop Down Options'!$H$6,Administrative!$M75,"CHECK")))), 0)</f>
        <v>0</v>
      </c>
      <c r="P75" s="273">
        <f t="shared" ref="P75:P89" si="102">ROUND(($O75-$H75),0)</f>
        <v>0</v>
      </c>
      <c r="Q75" s="275">
        <f t="shared" ref="Q75:Q90" si="103">IFERROR(P75/H75, 0)</f>
        <v>0</v>
      </c>
      <c r="R75" s="29">
        <f t="shared" ref="R75:R76" si="104">ROUND(($O75-$F75),0)</f>
        <v>0</v>
      </c>
      <c r="S75" s="275">
        <f t="shared" ref="S75:S76" si="105">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106">SUM(X75:AI75)</f>
        <v>0</v>
      </c>
      <c r="AK75" s="360" t="str">
        <f t="shared" ref="AK75:AK90" si="107">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Options'!$H$3,(1+$I76)*Administrative!$H76,IF(Administrative!$J76='Drop Down Options'!$H$4,(1+Administrative!$K76)*Administrative!$H76,IF(Administrative!$J76='Drop Down Options'!$H$5,Administrative!$H76+Administrative!$L76,IF($J76='Drop Down Options'!$H$6,Administrative!$M76,"CHECK")))), 0)</f>
        <v>0</v>
      </c>
      <c r="P76" s="29">
        <f t="shared" si="102"/>
        <v>0</v>
      </c>
      <c r="Q76" s="31">
        <f t="shared" si="103"/>
        <v>0</v>
      </c>
      <c r="R76" s="29">
        <f t="shared" si="104"/>
        <v>0</v>
      </c>
      <c r="S76" s="31">
        <f t="shared" si="105"/>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106"/>
        <v>0</v>
      </c>
      <c r="AK76" s="195" t="str">
        <f t="shared" si="107"/>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103"/>
        <v>0</v>
      </c>
      <c r="R78" s="40">
        <f>SUM(R75:R77)</f>
        <v>0</v>
      </c>
      <c r="S78" s="46">
        <f t="shared" ref="S78:S141" si="108">IFERROR(R78/F78, 0)</f>
        <v>0</v>
      </c>
      <c r="T78" s="235"/>
      <c r="U78" s="238"/>
      <c r="W78" s="239"/>
      <c r="X78" s="240">
        <f>SUM(X75:X77)</f>
        <v>0</v>
      </c>
      <c r="Y78" s="240">
        <f t="shared" ref="Y78:AJ78" si="109">SUM(Y75:Y77)</f>
        <v>0</v>
      </c>
      <c r="Z78" s="240">
        <f t="shared" si="109"/>
        <v>0</v>
      </c>
      <c r="AA78" s="240">
        <f t="shared" si="109"/>
        <v>0</v>
      </c>
      <c r="AB78" s="240">
        <f t="shared" si="109"/>
        <v>0</v>
      </c>
      <c r="AC78" s="240">
        <f t="shared" si="109"/>
        <v>0</v>
      </c>
      <c r="AD78" s="240">
        <f>SUM(AD75:AD77)</f>
        <v>0</v>
      </c>
      <c r="AE78" s="240">
        <f t="shared" si="109"/>
        <v>0</v>
      </c>
      <c r="AF78" s="240">
        <f t="shared" si="109"/>
        <v>0</v>
      </c>
      <c r="AG78" s="240">
        <f t="shared" si="109"/>
        <v>0</v>
      </c>
      <c r="AH78" s="240">
        <f t="shared" si="109"/>
        <v>0</v>
      </c>
      <c r="AI78" s="240">
        <f t="shared" si="109"/>
        <v>0</v>
      </c>
      <c r="AJ78" s="240">
        <f t="shared" si="109"/>
        <v>0</v>
      </c>
      <c r="AK78" s="241" t="str">
        <f t="shared" si="107"/>
        <v>In Balance</v>
      </c>
    </row>
    <row r="79" spans="2:37" outlineLevel="2" x14ac:dyDescent="0.15">
      <c r="B79" s="172">
        <v>74</v>
      </c>
      <c r="C79" s="192">
        <v>4030</v>
      </c>
      <c r="D79" s="193" t="s">
        <v>645</v>
      </c>
      <c r="E79" s="13"/>
      <c r="F79" s="13"/>
      <c r="G79" s="13"/>
      <c r="H79" s="29">
        <f>IFERROR(($G79/'FY 2026-27 Budget Summary'!$F$8)*12, 0)</f>
        <v>0</v>
      </c>
      <c r="I79" s="47" t="s">
        <v>695</v>
      </c>
      <c r="J79" s="13" t="s">
        <v>591</v>
      </c>
      <c r="K79" s="348"/>
      <c r="L79" s="349"/>
      <c r="M79" s="349"/>
      <c r="N79" s="15"/>
      <c r="O79" s="29">
        <f>ROUND(IF($J79='Drop Down Options'!$H$3,'Assumptions - Parish'!$E$15*'Assumptions - Arch'!$E$28,IF(Administrative!$J79='Drop Down Options'!$H$4,(1+Administrative!$K79)*Administrative!$H79,IF(Administrative!$J79='Drop Down Options'!$H$5,Administrative!$H79+Administrative!$L79, IF($J79='Drop Down Options'!$H$6, $M79, "CHECK")))),0)</f>
        <v>0</v>
      </c>
      <c r="P79" s="29">
        <f t="shared" si="102"/>
        <v>0</v>
      </c>
      <c r="Q79" s="31">
        <f t="shared" si="103"/>
        <v>0</v>
      </c>
      <c r="R79" s="29">
        <f t="shared" ref="R79:R83" si="110">ROUND(($O79-$F79),0)</f>
        <v>0</v>
      </c>
      <c r="S79" s="31">
        <f t="shared" si="108"/>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111">SUM(X79:AI79)</f>
        <v>0</v>
      </c>
      <c r="AK79" s="195" t="str">
        <f t="shared" si="107"/>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Options'!$H$3,(1+$I80)*Administrative!$H80,IF(Administrative!$J80='Drop Down Options'!$H$4,(1+Administrative!$K80)*Administrative!$H80,IF(Administrative!$J80='Drop Down Options'!$H$5,Administrative!$H80+Administrative!$L80,IF($J80='Drop Down Options'!$H$6,Administrative!$M80,"CHECK")))), 0)</f>
        <v>0</v>
      </c>
      <c r="P80" s="29">
        <f t="shared" si="102"/>
        <v>0</v>
      </c>
      <c r="Q80" s="31">
        <f t="shared" si="103"/>
        <v>0</v>
      </c>
      <c r="R80" s="29">
        <f t="shared" si="110"/>
        <v>0</v>
      </c>
      <c r="S80" s="31">
        <f t="shared" si="108"/>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111"/>
        <v>0</v>
      </c>
      <c r="AK80" s="195" t="str">
        <f t="shared" si="107"/>
        <v>In Balance</v>
      </c>
    </row>
    <row r="81" spans="2:37" outlineLevel="2" x14ac:dyDescent="0.15">
      <c r="B81" s="172">
        <v>76</v>
      </c>
      <c r="C81" s="192">
        <v>4050.1</v>
      </c>
      <c r="D81" s="193" t="s">
        <v>681</v>
      </c>
      <c r="E81" s="13"/>
      <c r="F81" s="13"/>
      <c r="G81" s="13"/>
      <c r="H81" s="614">
        <f>IFERROR(($G81/'FY 2026-27 Budget Summary'!$F$8)*12, 0)</f>
        <v>0</v>
      </c>
      <c r="I81" s="30">
        <f>'Assumptions - Arch'!C17</f>
        <v>0</v>
      </c>
      <c r="J81" s="13" t="s">
        <v>591</v>
      </c>
      <c r="K81" s="348"/>
      <c r="L81" s="349"/>
      <c r="M81" s="349"/>
      <c r="N81" s="15"/>
      <c r="O81" s="29">
        <f>ROUND(IF($J81='Drop Down Options'!$H$3,(1+$I81)*Administrative!$H81,IF(Administrative!$J81='Drop Down Options'!$H$4,(1+Administrative!$K81)*Administrative!$H81,IF(Administrative!$J81='Drop Down Options'!$H$5,Administrative!$H81+Administrative!$L81,IF($J81='Drop Down Options'!$H$6,Administrative!$M81,"CHECK")))), 0)</f>
        <v>0</v>
      </c>
      <c r="P81" s="29">
        <f t="shared" si="102"/>
        <v>0</v>
      </c>
      <c r="Q81" s="31">
        <f t="shared" si="103"/>
        <v>0</v>
      </c>
      <c r="R81" s="29">
        <f t="shared" si="110"/>
        <v>0</v>
      </c>
      <c r="S81" s="31">
        <f t="shared" si="108"/>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111"/>
        <v>0</v>
      </c>
      <c r="AK81" s="195" t="str">
        <f t="shared" si="107"/>
        <v>In Balance</v>
      </c>
    </row>
    <row r="82" spans="2:37" outlineLevel="2" x14ac:dyDescent="0.15">
      <c r="B82" s="172">
        <v>77</v>
      </c>
      <c r="C82" s="192">
        <v>4050.2</v>
      </c>
      <c r="D82" s="193" t="s">
        <v>682</v>
      </c>
      <c r="E82" s="13"/>
      <c r="F82" s="13"/>
      <c r="G82" s="13"/>
      <c r="H82" s="29">
        <f>IFERROR(($G82/'FY 2026-27 Budget Summary'!$F$8)*12, 0)</f>
        <v>0</v>
      </c>
      <c r="I82" s="30">
        <f>'Assumptions - Arch'!C18</f>
        <v>0</v>
      </c>
      <c r="J82" s="13" t="s">
        <v>591</v>
      </c>
      <c r="K82" s="348"/>
      <c r="L82" s="349"/>
      <c r="M82" s="349"/>
      <c r="N82" s="15"/>
      <c r="O82" s="29">
        <f>ROUND(IF($J82='Drop Down Options'!$H$3,(1+$I82)*Administrative!$H82,IF(Administrative!$J82='Drop Down Options'!$H$4,(1+Administrative!$K82)*Administrative!$H82,IF(Administrative!$J82='Drop Down Options'!$H$5,Administrative!$H82+Administrative!$L82,IF($J82='Drop Down Options'!$H$6,Administrative!$M82,"CHECK")))), 0)</f>
        <v>0</v>
      </c>
      <c r="P82" s="29">
        <f t="shared" si="102"/>
        <v>0</v>
      </c>
      <c r="Q82" s="31">
        <f t="shared" si="103"/>
        <v>0</v>
      </c>
      <c r="R82" s="29">
        <f t="shared" si="110"/>
        <v>0</v>
      </c>
      <c r="S82" s="31">
        <f t="shared" si="108"/>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111"/>
        <v>0</v>
      </c>
      <c r="AK82" s="195" t="str">
        <f t="shared" si="107"/>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Options'!$H$3,(1+$I83)*Administrative!$H83,IF(Administrative!$J83='Drop Down Options'!$H$4,(1+Administrative!$K83)*Administrative!$H83,IF(Administrative!$J83='Drop Down Options'!$H$5,Administrative!$H83+Administrative!$L83,IF($J83='Drop Down Options'!$H$6,Administrative!$M83,"CHECK")))), 0)</f>
        <v>0</v>
      </c>
      <c r="P83" s="29">
        <f t="shared" si="102"/>
        <v>0</v>
      </c>
      <c r="Q83" s="31">
        <f t="shared" si="103"/>
        <v>0</v>
      </c>
      <c r="R83" s="29">
        <f t="shared" si="110"/>
        <v>0</v>
      </c>
      <c r="S83" s="31">
        <f t="shared" si="108"/>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111"/>
        <v>0</v>
      </c>
      <c r="AK83" s="195" t="str">
        <f t="shared" si="107"/>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103"/>
        <v>0</v>
      </c>
      <c r="R84" s="40">
        <f>SUM(R81:R83)</f>
        <v>0</v>
      </c>
      <c r="S84" s="46">
        <f t="shared" si="108"/>
        <v>0</v>
      </c>
      <c r="T84" s="235"/>
      <c r="U84" s="238"/>
      <c r="W84" s="239"/>
      <c r="X84" s="240">
        <f>SUM(X81:X83)</f>
        <v>0</v>
      </c>
      <c r="Y84" s="240">
        <f t="shared" ref="Y84:AJ84" si="112">SUM(Y81:Y83)</f>
        <v>0</v>
      </c>
      <c r="Z84" s="240">
        <f t="shared" si="112"/>
        <v>0</v>
      </c>
      <c r="AA84" s="240">
        <f t="shared" si="112"/>
        <v>0</v>
      </c>
      <c r="AB84" s="240">
        <f t="shared" si="112"/>
        <v>0</v>
      </c>
      <c r="AC84" s="240">
        <f t="shared" si="112"/>
        <v>0</v>
      </c>
      <c r="AD84" s="240">
        <f>SUM(AD81:AD83)</f>
        <v>0</v>
      </c>
      <c r="AE84" s="240">
        <f t="shared" si="112"/>
        <v>0</v>
      </c>
      <c r="AF84" s="240">
        <f t="shared" si="112"/>
        <v>0</v>
      </c>
      <c r="AG84" s="240">
        <f t="shared" si="112"/>
        <v>0</v>
      </c>
      <c r="AH84" s="240">
        <f t="shared" si="112"/>
        <v>0</v>
      </c>
      <c r="AI84" s="240">
        <f t="shared" si="112"/>
        <v>0</v>
      </c>
      <c r="AJ84" s="240">
        <f t="shared" si="112"/>
        <v>0</v>
      </c>
      <c r="AK84" s="241" t="str">
        <f t="shared" si="107"/>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Options'!$H$3,(1+$I85)*Administrative!$H85,IF(Administrative!$J85='Drop Down Options'!$H$4,(1+Administrative!$K85)*Administrative!$H85,IF(Administrative!$J85='Drop Down Options'!$H$5,Administrative!$H85+Administrative!$L85,IF($J85='Drop Down Options'!$H$6,Administrative!$M85,"CHECK")))), 0)</f>
        <v>0</v>
      </c>
      <c r="P85" s="29">
        <f t="shared" si="102"/>
        <v>0</v>
      </c>
      <c r="Q85" s="31">
        <f t="shared" si="103"/>
        <v>0</v>
      </c>
      <c r="R85" s="29">
        <f t="shared" ref="R85:R89" si="113">ROUND(($O85-$F85),0)</f>
        <v>0</v>
      </c>
      <c r="S85" s="31">
        <f t="shared" si="108"/>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114">SUM(X85:AI85)</f>
        <v>0</v>
      </c>
      <c r="AK85" s="195" t="str">
        <f t="shared" si="107"/>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Options'!$H$3,(1+$I86)*Administrative!$H86,IF(Administrative!$J86='Drop Down Options'!$H$4,(1+Administrative!$K86)*Administrative!$H86,IF(Administrative!$J86='Drop Down Options'!$H$5,Administrative!$H86+Administrative!$L86,IF($J86='Drop Down Options'!$H$6,Administrative!$M86,"CHECK")))), 0)</f>
        <v>0</v>
      </c>
      <c r="P86" s="29">
        <f t="shared" si="102"/>
        <v>0</v>
      </c>
      <c r="Q86" s="31">
        <f t="shared" si="103"/>
        <v>0</v>
      </c>
      <c r="R86" s="29">
        <f t="shared" si="113"/>
        <v>0</v>
      </c>
      <c r="S86" s="31">
        <f t="shared" si="108"/>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114"/>
        <v>0</v>
      </c>
      <c r="AK86" s="195" t="str">
        <f t="shared" si="107"/>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Options'!$H$3,(1+$I87)*Administrative!$H87,IF(Administrative!$J87='Drop Down Options'!$H$4,(1+Administrative!$K87)*Administrative!$H87,IF(Administrative!$J87='Drop Down Options'!$H$5,Administrative!$H87+Administrative!$L87,IF($J87='Drop Down Options'!$H$6,Administrative!$M87,"CHECK")))), 0)</f>
        <v>0</v>
      </c>
      <c r="P87" s="29">
        <f t="shared" si="102"/>
        <v>0</v>
      </c>
      <c r="Q87" s="31">
        <f t="shared" si="103"/>
        <v>0</v>
      </c>
      <c r="R87" s="29">
        <f t="shared" si="113"/>
        <v>0</v>
      </c>
      <c r="S87" s="31">
        <f t="shared" si="108"/>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114"/>
        <v>0</v>
      </c>
      <c r="AK87" s="195" t="str">
        <f t="shared" si="107"/>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Options'!$H$3,(1+$I88)*Administrative!$H88,IF(Administrative!$J88='Drop Down Options'!$H$4,(1+Administrative!$K88)*Administrative!$H88,IF(Administrative!$J88='Drop Down Options'!$H$5,Administrative!$H88+Administrative!$L88,IF($J88='Drop Down Options'!$H$6,Administrative!$M88,"CHECK")))), 0)</f>
        <v>0</v>
      </c>
      <c r="P88" s="29">
        <f t="shared" si="102"/>
        <v>0</v>
      </c>
      <c r="Q88" s="31">
        <f t="shared" si="103"/>
        <v>0</v>
      </c>
      <c r="R88" s="29">
        <f t="shared" si="113"/>
        <v>0</v>
      </c>
      <c r="S88" s="31">
        <f t="shared" si="108"/>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114"/>
        <v>0</v>
      </c>
      <c r="AK88" s="195" t="str">
        <f t="shared" si="107"/>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Options'!$H$3,(1+$I89)*Administrative!$H89,IF(Administrative!$J89='Drop Down Options'!$H$4,(1+Administrative!$K89)*Administrative!$H89,IF(Administrative!$J89='Drop Down Options'!$H$5,Administrative!$H89+Administrative!$L89,IF($J89='Drop Down Options'!$H$6,Administrative!$M89,"CHECK")))), 0)</f>
        <v>0</v>
      </c>
      <c r="P89" s="29">
        <f t="shared" si="102"/>
        <v>0</v>
      </c>
      <c r="Q89" s="31">
        <f t="shared" si="103"/>
        <v>0</v>
      </c>
      <c r="R89" s="29">
        <f t="shared" si="113"/>
        <v>0</v>
      </c>
      <c r="S89" s="31">
        <f t="shared" si="108"/>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114"/>
        <v>0</v>
      </c>
      <c r="AK89" s="195" t="str">
        <f t="shared" si="107"/>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103"/>
        <v>0</v>
      </c>
      <c r="R90" s="34">
        <f>R78+SUM(R79:R80)+R84+SUM(R85:R89)</f>
        <v>0</v>
      </c>
      <c r="S90" s="36">
        <f t="shared" si="108"/>
        <v>0</v>
      </c>
      <c r="T90" s="206"/>
      <c r="U90" s="207"/>
      <c r="W90" s="209"/>
      <c r="X90" s="34">
        <f t="shared" ref="X90:AJ90" si="115">X78+SUM(X79:X80)+X84+SUM(X85:X89)</f>
        <v>0</v>
      </c>
      <c r="Y90" s="34">
        <f t="shared" si="115"/>
        <v>0</v>
      </c>
      <c r="Z90" s="34">
        <f t="shared" si="115"/>
        <v>0</v>
      </c>
      <c r="AA90" s="34">
        <f t="shared" si="115"/>
        <v>0</v>
      </c>
      <c r="AB90" s="34">
        <f t="shared" si="115"/>
        <v>0</v>
      </c>
      <c r="AC90" s="34">
        <f t="shared" si="115"/>
        <v>0</v>
      </c>
      <c r="AD90" s="34">
        <f t="shared" si="115"/>
        <v>0</v>
      </c>
      <c r="AE90" s="34">
        <f t="shared" si="115"/>
        <v>0</v>
      </c>
      <c r="AF90" s="34">
        <f t="shared" si="115"/>
        <v>0</v>
      </c>
      <c r="AG90" s="34">
        <f t="shared" si="115"/>
        <v>0</v>
      </c>
      <c r="AH90" s="34">
        <f t="shared" si="115"/>
        <v>0</v>
      </c>
      <c r="AI90" s="34">
        <f t="shared" si="115"/>
        <v>0</v>
      </c>
      <c r="AJ90" s="34">
        <f t="shared" si="115"/>
        <v>0</v>
      </c>
      <c r="AK90" s="210" t="str">
        <f t="shared" si="107"/>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Options'!$H$3,(1+$I92)*Administrative!$H92,IF(Administrative!$J92='Drop Down Options'!$H$4,(1+Administrative!$K92)*Administrative!$H92,IF(Administrative!$J92='Drop Down Options'!$H$5,Administrative!$H92+Administrative!$L92,IF($J92='Drop Down Options'!$H$6,Administrative!$M92,"CHECK")))), 0)</f>
        <v>0</v>
      </c>
      <c r="P92" s="29">
        <f t="shared" ref="P92:P102" si="116">ROUND(($O92-$H92),0)</f>
        <v>0</v>
      </c>
      <c r="Q92" s="31">
        <f t="shared" ref="Q92:Q103" si="117">IFERROR(P92/H92, 0)</f>
        <v>0</v>
      </c>
      <c r="R92" s="29">
        <f t="shared" ref="R92:R102" si="118">ROUND(($O92-$F92),0)</f>
        <v>0</v>
      </c>
      <c r="S92" s="31">
        <f t="shared" si="108"/>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119">SUM(X92:AI92)</f>
        <v>0</v>
      </c>
      <c r="AK92" s="195" t="str">
        <f t="shared" ref="AK92:AK103" si="120">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Options'!$H$3,(1+$I93)*Administrative!$H93,IF(Administrative!$J93='Drop Down Options'!$H$4,(1+Administrative!$K93)*Administrative!$H93,IF(Administrative!$J93='Drop Down Options'!$H$5,Administrative!$H93+Administrative!$L93,IF($J93='Drop Down Options'!$H$6,Administrative!$M93,"CHECK")))), 0)</f>
        <v>0</v>
      </c>
      <c r="P93" s="29">
        <f t="shared" si="116"/>
        <v>0</v>
      </c>
      <c r="Q93" s="31">
        <f t="shared" si="117"/>
        <v>0</v>
      </c>
      <c r="R93" s="29">
        <f t="shared" si="118"/>
        <v>0</v>
      </c>
      <c r="S93" s="31">
        <f t="shared" si="108"/>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119"/>
        <v>0</v>
      </c>
      <c r="AK93" s="195" t="str">
        <f t="shared" si="120"/>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Options'!$H$3,(1+$I94)*Administrative!$H94,IF(Administrative!$J94='Drop Down Options'!$H$4,(1+Administrative!$K94)*Administrative!$H94,IF(Administrative!$J94='Drop Down Options'!$H$5,Administrative!$H94+Administrative!$L94,IF($J94='Drop Down Options'!$H$6,Administrative!$M94,"CHECK")))), 0)</f>
        <v>0</v>
      </c>
      <c r="P94" s="29">
        <f t="shared" si="116"/>
        <v>0</v>
      </c>
      <c r="Q94" s="31">
        <f t="shared" si="117"/>
        <v>0</v>
      </c>
      <c r="R94" s="29">
        <f t="shared" si="118"/>
        <v>0</v>
      </c>
      <c r="S94" s="31">
        <f t="shared" si="108"/>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119"/>
        <v>0</v>
      </c>
      <c r="AK94" s="195" t="str">
        <f t="shared" si="120"/>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Options'!$H$3,(1+$I95)*Administrative!$H95,IF(Administrative!$J95='Drop Down Options'!$H$4,(1+Administrative!$K95)*Administrative!$H95,IF(Administrative!$J95='Drop Down Options'!$H$5,Administrative!$H95+Administrative!$L95,IF($J95='Drop Down Options'!$H$6,Administrative!$M95,"CHECK")))), 0)</f>
        <v>0</v>
      </c>
      <c r="P95" s="29">
        <f t="shared" si="116"/>
        <v>0</v>
      </c>
      <c r="Q95" s="31">
        <f t="shared" si="117"/>
        <v>0</v>
      </c>
      <c r="R95" s="29">
        <f t="shared" si="118"/>
        <v>0</v>
      </c>
      <c r="S95" s="31">
        <f t="shared" si="108"/>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119"/>
        <v>0</v>
      </c>
      <c r="AK95" s="195" t="str">
        <f t="shared" si="120"/>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Options'!$H$3,(1+$I96)*Administrative!$H96,IF(Administrative!$J96='Drop Down Options'!$H$4,(1+Administrative!$K96)*Administrative!$H96,IF(Administrative!$J96='Drop Down Options'!$H$5,Administrative!$H96+Administrative!$L96,IF($J96='Drop Down Options'!$H$6,Administrative!$M96,"CHECK")))), 0)</f>
        <v>0</v>
      </c>
      <c r="P96" s="29">
        <f t="shared" si="116"/>
        <v>0</v>
      </c>
      <c r="Q96" s="31">
        <f t="shared" si="117"/>
        <v>0</v>
      </c>
      <c r="R96" s="29">
        <f t="shared" si="118"/>
        <v>0</v>
      </c>
      <c r="S96" s="31">
        <f t="shared" si="108"/>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119"/>
        <v>0</v>
      </c>
      <c r="AK96" s="195" t="str">
        <f t="shared" si="120"/>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Options'!$H$3,(1+$I97)*Administrative!$H97,IF(Administrative!$J97='Drop Down Options'!$H$4,(1+Administrative!$K97)*Administrative!$H97,IF(Administrative!$J97='Drop Down Options'!$H$5,Administrative!$H97+Administrative!$L97,IF($J97='Drop Down Options'!$H$6,Administrative!$M97,"CHECK")))), 0)</f>
        <v>0</v>
      </c>
      <c r="P97" s="29">
        <f t="shared" si="116"/>
        <v>0</v>
      </c>
      <c r="Q97" s="31">
        <f t="shared" si="117"/>
        <v>0</v>
      </c>
      <c r="R97" s="29">
        <f t="shared" si="118"/>
        <v>0</v>
      </c>
      <c r="S97" s="31">
        <f t="shared" si="108"/>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119"/>
        <v>0</v>
      </c>
      <c r="AK97" s="195" t="str">
        <f t="shared" si="120"/>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Options'!$H$3,(1+$I98)*Administrative!$H98,IF(Administrative!$J98='Drop Down Options'!$H$4,(1+Administrative!$K98)*Administrative!$H98,IF(Administrative!$J98='Drop Down Options'!$H$5,Administrative!$H98+Administrative!$L98,IF($J98='Drop Down Options'!$H$6,Administrative!$M98,"CHECK")))), 0)</f>
        <v>0</v>
      </c>
      <c r="P98" s="29">
        <f t="shared" si="116"/>
        <v>0</v>
      </c>
      <c r="Q98" s="31">
        <f t="shared" si="117"/>
        <v>0</v>
      </c>
      <c r="R98" s="29">
        <f t="shared" si="118"/>
        <v>0</v>
      </c>
      <c r="S98" s="31">
        <f t="shared" si="108"/>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119"/>
        <v>0</v>
      </c>
      <c r="AK98" s="195" t="str">
        <f t="shared" si="120"/>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Options'!$H$3,(1+$I99)*Administrative!$H99,IF(Administrative!$J99='Drop Down Options'!$H$4,(1+Administrative!$K99)*Administrative!$H99,IF(Administrative!$J99='Drop Down Options'!$H$5,Administrative!$H99+Administrative!$L99,IF($J99='Drop Down Options'!$H$6,Administrative!$M99,"CHECK")))), 0)</f>
        <v>0</v>
      </c>
      <c r="P99" s="29">
        <f t="shared" si="116"/>
        <v>0</v>
      </c>
      <c r="Q99" s="31">
        <f t="shared" si="117"/>
        <v>0</v>
      </c>
      <c r="R99" s="29">
        <f t="shared" si="118"/>
        <v>0</v>
      </c>
      <c r="S99" s="31">
        <f t="shared" si="108"/>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119"/>
        <v>0</v>
      </c>
      <c r="AK99" s="195" t="str">
        <f t="shared" si="120"/>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Options'!$H$3,(1+$I100)*Administrative!$H100,IF(Administrative!$J100='Drop Down Options'!$H$4,(1+Administrative!$K100)*Administrative!$H100,IF(Administrative!$J100='Drop Down Options'!$H$5,Administrative!$H100+Administrative!$L100,IF($J100='Drop Down Options'!$H$6,Administrative!$M100,"CHECK")))), 0)</f>
        <v>0</v>
      </c>
      <c r="P100" s="29">
        <f t="shared" si="116"/>
        <v>0</v>
      </c>
      <c r="Q100" s="31">
        <f t="shared" si="117"/>
        <v>0</v>
      </c>
      <c r="R100" s="29">
        <f t="shared" si="118"/>
        <v>0</v>
      </c>
      <c r="S100" s="31">
        <f t="shared" si="108"/>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119"/>
        <v>0</v>
      </c>
      <c r="AK100" s="195" t="str">
        <f t="shared" si="120"/>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Options'!$H$3,(1+$I101)*Administrative!$H101,IF(Administrative!$J101='Drop Down Options'!$H$4,(1+Administrative!$K101)*Administrative!$H101,IF(Administrative!$J101='Drop Down Options'!$H$5,Administrative!$H101+Administrative!$L101,IF($J101='Drop Down Options'!$H$6,Administrative!$M101,"CHECK")))), 0)</f>
        <v>0</v>
      </c>
      <c r="P101" s="29">
        <f t="shared" si="116"/>
        <v>0</v>
      </c>
      <c r="Q101" s="31">
        <f t="shared" si="117"/>
        <v>0</v>
      </c>
      <c r="R101" s="29">
        <f t="shared" si="118"/>
        <v>0</v>
      </c>
      <c r="S101" s="31">
        <f t="shared" si="108"/>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119"/>
        <v>0</v>
      </c>
      <c r="AK101" s="195" t="str">
        <f t="shared" si="120"/>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Options'!$H$3,(1+$I102)*Administrative!$H102,IF(Administrative!$J102='Drop Down Options'!$H$4,(1+Administrative!$K102)*Administrative!$H102,IF(Administrative!$J102='Drop Down Options'!$H$5,Administrative!$H102+Administrative!$L102,IF($J102='Drop Down Options'!$H$6,Administrative!$M102,"CHECK")))), 0)</f>
        <v>0</v>
      </c>
      <c r="P102" s="29">
        <f t="shared" si="116"/>
        <v>0</v>
      </c>
      <c r="Q102" s="31">
        <f t="shared" si="117"/>
        <v>0</v>
      </c>
      <c r="R102" s="29">
        <f t="shared" si="118"/>
        <v>0</v>
      </c>
      <c r="S102" s="31">
        <f t="shared" si="108"/>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119"/>
        <v>0</v>
      </c>
      <c r="AK102" s="195" t="str">
        <f t="shared" si="120"/>
        <v>In Balance</v>
      </c>
    </row>
    <row r="103" spans="2:37" s="208" customFormat="1" outlineLevel="1" x14ac:dyDescent="0.15">
      <c r="B103" s="172">
        <v>98</v>
      </c>
      <c r="C103" s="205" t="s">
        <v>933</v>
      </c>
      <c r="D103" s="206" t="s">
        <v>629</v>
      </c>
      <c r="E103" s="34">
        <f>SUM(E92:E102)</f>
        <v>0</v>
      </c>
      <c r="F103" s="34">
        <f>SUM(F92:F102)</f>
        <v>0</v>
      </c>
      <c r="G103" s="34">
        <f t="shared" ref="G103:R103" si="121">SUM(G92:G102)</f>
        <v>0</v>
      </c>
      <c r="H103" s="34">
        <f t="shared" si="121"/>
        <v>0</v>
      </c>
      <c r="I103" s="35"/>
      <c r="J103" s="34"/>
      <c r="K103" s="36"/>
      <c r="L103" s="34">
        <f t="shared" si="121"/>
        <v>0</v>
      </c>
      <c r="M103" s="34">
        <f t="shared" si="121"/>
        <v>0</v>
      </c>
      <c r="N103" s="37"/>
      <c r="O103" s="34">
        <f t="shared" si="121"/>
        <v>0</v>
      </c>
      <c r="P103" s="34">
        <f t="shared" si="121"/>
        <v>0</v>
      </c>
      <c r="Q103" s="36">
        <f t="shared" si="117"/>
        <v>0</v>
      </c>
      <c r="R103" s="34">
        <f t="shared" si="121"/>
        <v>0</v>
      </c>
      <c r="S103" s="36">
        <f t="shared" si="108"/>
        <v>0</v>
      </c>
      <c r="T103" s="206"/>
      <c r="U103" s="207"/>
      <c r="W103" s="209"/>
      <c r="X103" s="34">
        <f t="shared" ref="X103:AJ103" si="122">SUM(X92:X102)</f>
        <v>0</v>
      </c>
      <c r="Y103" s="34">
        <f t="shared" si="122"/>
        <v>0</v>
      </c>
      <c r="Z103" s="34">
        <f t="shared" si="122"/>
        <v>0</v>
      </c>
      <c r="AA103" s="34">
        <f t="shared" si="122"/>
        <v>0</v>
      </c>
      <c r="AB103" s="34">
        <f t="shared" si="122"/>
        <v>0</v>
      </c>
      <c r="AC103" s="34">
        <f t="shared" si="122"/>
        <v>0</v>
      </c>
      <c r="AD103" s="34">
        <f t="shared" si="122"/>
        <v>0</v>
      </c>
      <c r="AE103" s="34">
        <f t="shared" si="122"/>
        <v>0</v>
      </c>
      <c r="AF103" s="34">
        <f t="shared" si="122"/>
        <v>0</v>
      </c>
      <c r="AG103" s="34">
        <f t="shared" si="122"/>
        <v>0</v>
      </c>
      <c r="AH103" s="34">
        <f t="shared" si="122"/>
        <v>0</v>
      </c>
      <c r="AI103" s="34">
        <f t="shared" si="122"/>
        <v>0</v>
      </c>
      <c r="AJ103" s="34">
        <f t="shared" si="122"/>
        <v>0</v>
      </c>
      <c r="AK103" s="210" t="str">
        <f t="shared" si="120"/>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Options'!$H$3,(1+$I105)*Administrative!$H105,IF(Administrative!$J105='Drop Down Options'!$H$4,(1+Administrative!$K105)*Administrative!$H105,IF(Administrative!$J105='Drop Down Options'!$H$5,Administrative!$H105+Administrative!$L105,IF($J105='Drop Down Options'!$H$6,Administrative!$M105,"CHECK")))), 0)</f>
        <v>0</v>
      </c>
      <c r="P105" s="29">
        <f t="shared" ref="P105:P117" si="123">ROUND(($O105-$H105),0)</f>
        <v>0</v>
      </c>
      <c r="Q105" s="31">
        <f t="shared" ref="Q105:Q118" si="124">IFERROR(P105/H105, 0)</f>
        <v>0</v>
      </c>
      <c r="R105" s="29">
        <f t="shared" ref="R105:R114" si="125">ROUND(($O105-$F105),0)</f>
        <v>0</v>
      </c>
      <c r="S105" s="31">
        <f t="shared" si="108"/>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26">SUM(X105:AI105)</f>
        <v>0</v>
      </c>
      <c r="AK105" s="195" t="str">
        <f t="shared" ref="AK105:AK118" si="127">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Options'!$H$3,(1+$I106)*Administrative!$H106,IF(Administrative!$J106='Drop Down Options'!$H$4,(1+Administrative!$K106)*Administrative!$H106,IF(Administrative!$J106='Drop Down Options'!$H$5,Administrative!$H106+Administrative!$L106,IF($J106='Drop Down Options'!$H$6,Administrative!$M106,"CHECK")))), 0)</f>
        <v>0</v>
      </c>
      <c r="P106" s="29">
        <f t="shared" si="123"/>
        <v>0</v>
      </c>
      <c r="Q106" s="31">
        <f t="shared" si="124"/>
        <v>0</v>
      </c>
      <c r="R106" s="29">
        <f t="shared" si="125"/>
        <v>0</v>
      </c>
      <c r="S106" s="31">
        <f t="shared" si="108"/>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26"/>
        <v>0</v>
      </c>
      <c r="AK106" s="195" t="str">
        <f t="shared" si="127"/>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Options'!$H$3,(1+$I107)*Administrative!$H107,IF(Administrative!$J107='Drop Down Options'!$H$4,(1+Administrative!$K107)*Administrative!$H107,IF(Administrative!$J107='Drop Down Options'!$H$5,Administrative!$H107+Administrative!$L107,IF($J107='Drop Down Options'!$H$6,Administrative!$M107,"CHECK")))), 0)</f>
        <v>0</v>
      </c>
      <c r="P107" s="29">
        <f t="shared" si="123"/>
        <v>0</v>
      </c>
      <c r="Q107" s="31">
        <f t="shared" si="124"/>
        <v>0</v>
      </c>
      <c r="R107" s="29">
        <f t="shared" si="125"/>
        <v>0</v>
      </c>
      <c r="S107" s="31">
        <f t="shared" si="108"/>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26"/>
        <v>0</v>
      </c>
      <c r="AK107" s="195" t="str">
        <f t="shared" si="127"/>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Options'!$H$3,(1+$I108)*Administrative!$H108,IF(Administrative!$J108='Drop Down Options'!$H$4,(1+Administrative!$K108)*Administrative!$H108,IF(Administrative!$J108='Drop Down Options'!$H$5,Administrative!$H108+Administrative!$L108,IF($J108='Drop Down Options'!$H$6,Administrative!$M108,"CHECK")))), 0)</f>
        <v>0</v>
      </c>
      <c r="P108" s="29">
        <f t="shared" si="123"/>
        <v>0</v>
      </c>
      <c r="Q108" s="31">
        <f t="shared" si="124"/>
        <v>0</v>
      </c>
      <c r="R108" s="29">
        <f t="shared" si="125"/>
        <v>0</v>
      </c>
      <c r="S108" s="31">
        <f t="shared" si="108"/>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26"/>
        <v>0</v>
      </c>
      <c r="AK108" s="195" t="str">
        <f t="shared" si="127"/>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Options'!$H$3,(1+$I109)*Administrative!$H109,IF(Administrative!$J109='Drop Down Options'!$H$4,(1+Administrative!$K109)*Administrative!$H109,IF(Administrative!$J109='Drop Down Options'!$H$5,Administrative!$H109+Administrative!$L109,IF($J109='Drop Down Options'!$H$6,Administrative!$M109,"CHECK")))), 0)</f>
        <v>0</v>
      </c>
      <c r="P109" s="29">
        <f t="shared" si="123"/>
        <v>0</v>
      </c>
      <c r="Q109" s="31">
        <f t="shared" si="124"/>
        <v>0</v>
      </c>
      <c r="R109" s="29">
        <f t="shared" si="125"/>
        <v>0</v>
      </c>
      <c r="S109" s="31">
        <f t="shared" si="108"/>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26"/>
        <v>0</v>
      </c>
      <c r="AK109" s="195" t="str">
        <f t="shared" si="127"/>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Options'!$H$3,(1+$I110)*Administrative!$H110,IF(Administrative!$J110='Drop Down Options'!$H$4,(1+Administrative!$K110)*Administrative!$H110,IF(Administrative!$J110='Drop Down Options'!$H$5,Administrative!$H110+Administrative!$L110,IF($J110='Drop Down Options'!$H$6,Administrative!$M110,"CHECK")))), 0)</f>
        <v>0</v>
      </c>
      <c r="P110" s="29">
        <f t="shared" si="123"/>
        <v>0</v>
      </c>
      <c r="Q110" s="31">
        <f t="shared" si="124"/>
        <v>0</v>
      </c>
      <c r="R110" s="29">
        <f t="shared" si="125"/>
        <v>0</v>
      </c>
      <c r="S110" s="31">
        <f t="shared" si="108"/>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26"/>
        <v>0</v>
      </c>
      <c r="AK110" s="195" t="str">
        <f t="shared" si="127"/>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Options'!$H$3,(1+$I111)*Administrative!$H111,IF(Administrative!$J111='Drop Down Options'!$H$4,(1+Administrative!$K111)*Administrative!$H111,IF(Administrative!$J111='Drop Down Options'!$H$5,Administrative!$H111+Administrative!$L111,IF($J111='Drop Down Options'!$H$6,Administrative!$M111,"CHECK")))), 0)</f>
        <v>0</v>
      </c>
      <c r="P111" s="29">
        <f t="shared" si="123"/>
        <v>0</v>
      </c>
      <c r="Q111" s="31">
        <f t="shared" si="124"/>
        <v>0</v>
      </c>
      <c r="R111" s="29">
        <f t="shared" si="125"/>
        <v>0</v>
      </c>
      <c r="S111" s="31">
        <f t="shared" si="108"/>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26"/>
        <v>0</v>
      </c>
      <c r="AK111" s="195" t="str">
        <f t="shared" si="127"/>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Options'!$H$3,(1+$I112)*Administrative!$H112,IF(Administrative!$J112='Drop Down Options'!$H$4,(1+Administrative!$K112)*Administrative!$H112,IF(Administrative!$J112='Drop Down Options'!$H$5,Administrative!$H112+Administrative!$L112,IF($J112='Drop Down Options'!$H$6,Administrative!$M112,"CHECK")))), 0)</f>
        <v>0</v>
      </c>
      <c r="P112" s="29">
        <f t="shared" si="123"/>
        <v>0</v>
      </c>
      <c r="Q112" s="31">
        <f t="shared" si="124"/>
        <v>0</v>
      </c>
      <c r="R112" s="29">
        <f t="shared" si="125"/>
        <v>0</v>
      </c>
      <c r="S112" s="31">
        <f t="shared" si="108"/>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26"/>
        <v>0</v>
      </c>
      <c r="AK112" s="195" t="str">
        <f t="shared" si="127"/>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0</v>
      </c>
      <c r="J113" s="13" t="s">
        <v>591</v>
      </c>
      <c r="K113" s="348"/>
      <c r="L113" s="349"/>
      <c r="M113" s="349"/>
      <c r="N113" s="15"/>
      <c r="O113" s="77">
        <f>ROUND(IF($J113='Drop Down Options'!$H$3,(1+$I113)*Administrative!$H113,IF(Administrative!$J113='Drop Down Options'!$H$4,(1+Administrative!$K113)*Administrative!$H113,IF(Administrative!$J113='Drop Down Options'!$H$5,Administrative!$H113+Administrative!$L113,IF($J113='Drop Down Options'!$H$6,Administrative!$M113,"CHECK")))), 0)</f>
        <v>0</v>
      </c>
      <c r="P113" s="29">
        <f t="shared" si="123"/>
        <v>0</v>
      </c>
      <c r="Q113" s="31">
        <f t="shared" si="124"/>
        <v>0</v>
      </c>
      <c r="R113" s="29">
        <f t="shared" si="125"/>
        <v>0</v>
      </c>
      <c r="S113" s="31">
        <f t="shared" si="108"/>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26"/>
        <v>0</v>
      </c>
      <c r="AK113" s="195" t="str">
        <f t="shared" si="127"/>
        <v>In Balance</v>
      </c>
    </row>
    <row r="114" spans="2:37" outlineLevel="2" x14ac:dyDescent="0.15">
      <c r="B114" s="172">
        <v>109</v>
      </c>
      <c r="C114" s="192">
        <v>4510.2</v>
      </c>
      <c r="D114" s="193" t="s">
        <v>564</v>
      </c>
      <c r="E114" s="13"/>
      <c r="F114" s="13"/>
      <c r="G114" s="13"/>
      <c r="H114" s="29">
        <f>IFERROR(($G114/'FY 2026-27 Budget Summary'!$F$8)*12, 0)</f>
        <v>0</v>
      </c>
      <c r="I114" s="30">
        <f>'Assumptions - Arch'!$C$23</f>
        <v>0</v>
      </c>
      <c r="J114" s="13" t="s">
        <v>591</v>
      </c>
      <c r="K114" s="348"/>
      <c r="L114" s="349"/>
      <c r="M114" s="349"/>
      <c r="N114" s="15"/>
      <c r="O114" s="29">
        <f>ROUND(IF($J114='Drop Down Options'!$H$3,(1+$I114)*Administrative!$H114,IF(Administrative!$J114='Drop Down Options'!$H$4,(1+Administrative!$K114)*Administrative!$H114,IF(Administrative!$J114='Drop Down Options'!$H$5,Administrative!$H114+Administrative!$L114,IF($J114='Drop Down Options'!$H$6,Administrative!$M114,"CHECK")))), 0)</f>
        <v>0</v>
      </c>
      <c r="P114" s="29">
        <f t="shared" si="123"/>
        <v>0</v>
      </c>
      <c r="Q114" s="31">
        <f t="shared" si="124"/>
        <v>0</v>
      </c>
      <c r="R114" s="29">
        <f t="shared" si="125"/>
        <v>0</v>
      </c>
      <c r="S114" s="31">
        <f t="shared" si="108"/>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26"/>
        <v>0</v>
      </c>
      <c r="AK114" s="195" t="str">
        <f t="shared" si="127"/>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24"/>
        <v>0</v>
      </c>
      <c r="R115" s="40">
        <f>SUM(R113:R114)</f>
        <v>0</v>
      </c>
      <c r="S115" s="46">
        <f t="shared" si="108"/>
        <v>0</v>
      </c>
      <c r="T115" s="235"/>
      <c r="U115" s="238"/>
      <c r="W115" s="239"/>
      <c r="X115" s="240">
        <f>X113+X114</f>
        <v>0</v>
      </c>
      <c r="Y115" s="240">
        <f t="shared" ref="Y115" si="128">Y113+Y114</f>
        <v>0</v>
      </c>
      <c r="Z115" s="240">
        <f t="shared" ref="Z115" si="129">Z113+Z114</f>
        <v>0</v>
      </c>
      <c r="AA115" s="240">
        <f t="shared" ref="AA115" si="130">AA113+AA114</f>
        <v>0</v>
      </c>
      <c r="AB115" s="240">
        <f t="shared" ref="AB115" si="131">AB113+AB114</f>
        <v>0</v>
      </c>
      <c r="AC115" s="240">
        <f t="shared" ref="AC115" si="132">AC113+AC114</f>
        <v>0</v>
      </c>
      <c r="AD115" s="240">
        <f t="shared" ref="AD115" si="133">AD113+AD114</f>
        <v>0</v>
      </c>
      <c r="AE115" s="240">
        <f t="shared" ref="AE115" si="134">AE113+AE114</f>
        <v>0</v>
      </c>
      <c r="AF115" s="240">
        <f t="shared" ref="AF115" si="135">AF113+AF114</f>
        <v>0</v>
      </c>
      <c r="AG115" s="240">
        <f t="shared" ref="AG115" si="136">AG113+AG114</f>
        <v>0</v>
      </c>
      <c r="AH115" s="240">
        <f t="shared" ref="AH115" si="137">AH113+AH114</f>
        <v>0</v>
      </c>
      <c r="AI115" s="240">
        <f t="shared" ref="AI115" si="138">AI113+AI114</f>
        <v>0</v>
      </c>
      <c r="AJ115" s="240">
        <f t="shared" ref="AJ115" si="139">AJ113+AJ114</f>
        <v>0</v>
      </c>
      <c r="AK115" s="241" t="str">
        <f t="shared" si="127"/>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Options'!$H$3,(1+$I116)*Administrative!$H116,IF(Administrative!$J116='Drop Down Options'!$H$4,(1+Administrative!$K116)*Administrative!$H116,IF(Administrative!$J116='Drop Down Options'!$H$5,Administrative!$H116+Administrative!$L116,IF($J116='Drop Down Options'!$H$6,Administrative!$M116,"CHECK")))), 0)</f>
        <v>0</v>
      </c>
      <c r="P116" s="29">
        <f t="shared" si="123"/>
        <v>0</v>
      </c>
      <c r="Q116" s="31">
        <f t="shared" si="124"/>
        <v>0</v>
      </c>
      <c r="R116" s="29">
        <f t="shared" ref="R116:R117" si="140">ROUND(($O116-$F116),0)</f>
        <v>0</v>
      </c>
      <c r="S116" s="31">
        <f t="shared" si="108"/>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41">SUM(X116:AI116)</f>
        <v>0</v>
      </c>
      <c r="AK116" s="195" t="str">
        <f t="shared" si="127"/>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Options'!$H$3,(1+$I117)*Administrative!$H117,IF(Administrative!$J117='Drop Down Options'!$H$4,(1+Administrative!$K117)*Administrative!$H117,IF(Administrative!$J117='Drop Down Options'!$H$5,Administrative!$H117+Administrative!$L117,IF($J117='Drop Down Options'!$H$6,Administrative!$M117,"CHECK")))), 0)</f>
        <v>0</v>
      </c>
      <c r="P117" s="29">
        <f t="shared" si="123"/>
        <v>0</v>
      </c>
      <c r="Q117" s="31">
        <f t="shared" si="124"/>
        <v>0</v>
      </c>
      <c r="R117" s="29">
        <f t="shared" si="140"/>
        <v>0</v>
      </c>
      <c r="S117" s="31">
        <f t="shared" si="108"/>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41"/>
        <v>0</v>
      </c>
      <c r="AK117" s="195" t="str">
        <f t="shared" si="127"/>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42">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24"/>
        <v>0</v>
      </c>
      <c r="R118" s="34">
        <f>SUM(R105:R112)+R115+SUM(R116:R117)</f>
        <v>0</v>
      </c>
      <c r="S118" s="36">
        <f t="shared" si="108"/>
        <v>0</v>
      </c>
      <c r="T118" s="206" t="str">
        <f>IF(AND(ABS(Q118)&gt;'Assumptions - Arch'!$D$54, ABS(P118)&gt;'Assumptions - Arch'!$D$55), "Variance Explanation Required", "Variance Explanation Not Required")</f>
        <v>Variance Explanation Not Required</v>
      </c>
      <c r="U118" s="207"/>
      <c r="W118" s="209"/>
      <c r="X118" s="34">
        <f t="shared" ref="X118:AJ118" si="143">SUM(X105:X112)+X115+SUM(X116:X117)</f>
        <v>0</v>
      </c>
      <c r="Y118" s="34">
        <f t="shared" si="143"/>
        <v>0</v>
      </c>
      <c r="Z118" s="34">
        <f t="shared" si="143"/>
        <v>0</v>
      </c>
      <c r="AA118" s="34">
        <f t="shared" si="143"/>
        <v>0</v>
      </c>
      <c r="AB118" s="34">
        <f t="shared" si="143"/>
        <v>0</v>
      </c>
      <c r="AC118" s="34">
        <f t="shared" si="143"/>
        <v>0</v>
      </c>
      <c r="AD118" s="34">
        <f t="shared" si="143"/>
        <v>0</v>
      </c>
      <c r="AE118" s="34">
        <f t="shared" si="143"/>
        <v>0</v>
      </c>
      <c r="AF118" s="34">
        <f t="shared" si="143"/>
        <v>0</v>
      </c>
      <c r="AG118" s="34">
        <f t="shared" si="143"/>
        <v>0</v>
      </c>
      <c r="AH118" s="34">
        <f t="shared" si="143"/>
        <v>0</v>
      </c>
      <c r="AI118" s="34">
        <f t="shared" si="143"/>
        <v>0</v>
      </c>
      <c r="AJ118" s="34">
        <f t="shared" si="143"/>
        <v>0</v>
      </c>
      <c r="AK118" s="210" t="str">
        <f t="shared" si="127"/>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Options'!$H$3,(1+$I120)*Administrative!$H120,IF(Administrative!$J120='Drop Down Options'!$H$4,(1+Administrative!$K120)*Administrative!$H120,IF(Administrative!$J120='Drop Down Options'!$H$5,Administrative!$H120+Administrative!$L120,IF($J120='Drop Down Options'!$H$6,Administrative!$M120,"CHECK")))), 0)</f>
        <v>0</v>
      </c>
      <c r="P120" s="29">
        <f t="shared" ref="P120:P140" si="144">ROUND(($O120-$H120),0)</f>
        <v>0</v>
      </c>
      <c r="Q120" s="31">
        <f t="shared" ref="Q120:Q128" si="145">IFERROR(P120/H120, 0)</f>
        <v>0</v>
      </c>
      <c r="R120" s="29">
        <f t="shared" ref="R120:R126" si="146">ROUND(($O120-$F120),0)</f>
        <v>0</v>
      </c>
      <c r="S120" s="31">
        <f t="shared" si="108"/>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47">SUM(X120:AI120)</f>
        <v>0</v>
      </c>
      <c r="AK120" s="195" t="str">
        <f t="shared" ref="AK120:AK144" si="148">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Options'!$H$3,(1+$I121)*Administrative!$H121,IF(Administrative!$J121='Drop Down Options'!$H$4,(1+Administrative!$K121)*Administrative!$H121,IF(Administrative!$J121='Drop Down Options'!$H$5,Administrative!$H121+Administrative!$L121,IF($J121='Drop Down Options'!$H$6,Administrative!$M121,"CHECK")))), 0)</f>
        <v>0</v>
      </c>
      <c r="P121" s="29">
        <f t="shared" si="144"/>
        <v>0</v>
      </c>
      <c r="Q121" s="31">
        <f t="shared" si="145"/>
        <v>0</v>
      </c>
      <c r="R121" s="29">
        <f t="shared" si="146"/>
        <v>0</v>
      </c>
      <c r="S121" s="31">
        <f t="shared" si="108"/>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47"/>
        <v>0</v>
      </c>
      <c r="AK121" s="195" t="str">
        <f t="shared" si="148"/>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Options'!$H$3,(1+$I122)*Administrative!$H122,IF(Administrative!$J122='Drop Down Options'!$H$4,(1+Administrative!$K122)*Administrative!$H122,IF(Administrative!$J122='Drop Down Options'!$H$5,Administrative!$H122+Administrative!$L122,IF($J122='Drop Down Options'!$H$6,Administrative!$M122,"CHECK")))), 0)</f>
        <v>0</v>
      </c>
      <c r="P122" s="29">
        <f t="shared" si="144"/>
        <v>0</v>
      </c>
      <c r="Q122" s="31">
        <f t="shared" si="145"/>
        <v>0</v>
      </c>
      <c r="R122" s="29">
        <f t="shared" si="146"/>
        <v>0</v>
      </c>
      <c r="S122" s="31">
        <f t="shared" si="108"/>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47"/>
        <v>0</v>
      </c>
      <c r="AK122" s="195" t="str">
        <f t="shared" si="148"/>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Options'!$H$3,(1+$I123)*Administrative!$H123,IF(Administrative!$J123='Drop Down Options'!$H$4,(1+Administrative!$K123)*Administrative!$H123,IF(Administrative!$J123='Drop Down Options'!$H$5,Administrative!$H123+Administrative!$L123,IF($J123='Drop Down Options'!$H$6,Administrative!$M123,"CHECK")))), 0)</f>
        <v>0</v>
      </c>
      <c r="P123" s="29">
        <f t="shared" si="144"/>
        <v>0</v>
      </c>
      <c r="Q123" s="31">
        <f t="shared" si="145"/>
        <v>0</v>
      </c>
      <c r="R123" s="29">
        <f t="shared" si="146"/>
        <v>0</v>
      </c>
      <c r="S123" s="31">
        <f t="shared" si="108"/>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47"/>
        <v>0</v>
      </c>
      <c r="AK123" s="195" t="str">
        <f t="shared" si="148"/>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Options'!$H$3,(1+$I124)*Administrative!$H124,IF(Administrative!$J124='Drop Down Options'!$H$4,(1+Administrative!$K124)*Administrative!$H124,IF(Administrative!$J124='Drop Down Options'!$H$5,Administrative!$H124+Administrative!$L124,IF($J124='Drop Down Options'!$H$6,Administrative!$M124,"CHECK")))), 0)</f>
        <v>0</v>
      </c>
      <c r="P124" s="29">
        <f t="shared" si="144"/>
        <v>0</v>
      </c>
      <c r="Q124" s="31">
        <f t="shared" si="145"/>
        <v>0</v>
      </c>
      <c r="R124" s="29">
        <f t="shared" si="146"/>
        <v>0</v>
      </c>
      <c r="S124" s="31">
        <f t="shared" si="108"/>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47"/>
        <v>0</v>
      </c>
      <c r="AK124" s="195" t="str">
        <f t="shared" si="148"/>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Options'!$H$3,(1+$I125)*Administrative!$H125,IF(Administrative!$J125='Drop Down Options'!$H$4,(1+Administrative!$K125)*Administrative!$H125,IF(Administrative!$J125='Drop Down Options'!$H$5,Administrative!$H125+Administrative!$L125,IF($J125='Drop Down Options'!$H$6,Administrative!$M125,"CHECK")))), 0)</f>
        <v>0</v>
      </c>
      <c r="P125" s="29">
        <f t="shared" si="144"/>
        <v>0</v>
      </c>
      <c r="Q125" s="31">
        <f t="shared" si="145"/>
        <v>0</v>
      </c>
      <c r="R125" s="29">
        <f t="shared" si="146"/>
        <v>0</v>
      </c>
      <c r="S125" s="31">
        <f t="shared" si="108"/>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47"/>
        <v>0</v>
      </c>
      <c r="AK125" s="195" t="str">
        <f t="shared" si="148"/>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Options'!$H$3,(1+$I126)*Administrative!$H126,IF(Administrative!$J126='Drop Down Options'!$H$4,(1+Administrative!$K126)*Administrative!$H126,IF(Administrative!$J126='Drop Down Options'!$H$5,Administrative!$H126+Administrative!$L126,IF($J126='Drop Down Options'!$H$6,Administrative!$M126,"CHECK")))), 0)</f>
        <v>0</v>
      </c>
      <c r="P126" s="29">
        <f t="shared" si="144"/>
        <v>0</v>
      </c>
      <c r="Q126" s="31">
        <f t="shared" si="145"/>
        <v>0</v>
      </c>
      <c r="R126" s="29">
        <f t="shared" si="146"/>
        <v>0</v>
      </c>
      <c r="S126" s="31">
        <f t="shared" si="108"/>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47"/>
        <v>0</v>
      </c>
      <c r="AK126" s="195" t="str">
        <f t="shared" si="148"/>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45"/>
        <v>0</v>
      </c>
      <c r="R128" s="40">
        <f>SUM(R126:R127)</f>
        <v>0</v>
      </c>
      <c r="S128" s="46">
        <f t="shared" si="108"/>
        <v>0</v>
      </c>
      <c r="T128" s="235"/>
      <c r="U128" s="238"/>
      <c r="W128" s="239"/>
      <c r="X128" s="240">
        <f>X126+X127</f>
        <v>0</v>
      </c>
      <c r="Y128" s="240">
        <f t="shared" ref="Y128:AJ128" si="149">Y126+Y127</f>
        <v>0</v>
      </c>
      <c r="Z128" s="240">
        <f t="shared" si="149"/>
        <v>0</v>
      </c>
      <c r="AA128" s="240">
        <f t="shared" si="149"/>
        <v>0</v>
      </c>
      <c r="AB128" s="240">
        <f t="shared" si="149"/>
        <v>0</v>
      </c>
      <c r="AC128" s="240">
        <f t="shared" si="149"/>
        <v>0</v>
      </c>
      <c r="AD128" s="240">
        <f t="shared" si="149"/>
        <v>0</v>
      </c>
      <c r="AE128" s="240">
        <f t="shared" si="149"/>
        <v>0</v>
      </c>
      <c r="AF128" s="240">
        <f t="shared" si="149"/>
        <v>0</v>
      </c>
      <c r="AG128" s="240">
        <f t="shared" si="149"/>
        <v>0</v>
      </c>
      <c r="AH128" s="240">
        <f t="shared" si="149"/>
        <v>0</v>
      </c>
      <c r="AI128" s="240">
        <f t="shared" si="149"/>
        <v>0</v>
      </c>
      <c r="AJ128" s="240">
        <f t="shared" si="149"/>
        <v>0</v>
      </c>
      <c r="AK128" s="241" t="str">
        <f t="shared" si="148"/>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Options'!$H$3,(1+$I129)*Administrative!$H129,IF(Administrative!$J129='Drop Down Options'!$H$4,(1+Administrative!$K129)*Administrative!$H129,IF(Administrative!$J129='Drop Down Options'!$H$5,Administrative!$H129+Administrative!$L129,IF($J129='Drop Down Options'!$H$6,Administrative!$M129,"CHECK")))), 0)</f>
        <v>0</v>
      </c>
      <c r="P129" s="29">
        <f t="shared" si="144"/>
        <v>0</v>
      </c>
      <c r="Q129" s="31">
        <f t="shared" ref="Q129:Q144" si="150">IFERROR(P129/H129, 0)</f>
        <v>0</v>
      </c>
      <c r="R129" s="29">
        <f t="shared" ref="R129:R135" si="151">ROUND(($O129-$F129),0)</f>
        <v>0</v>
      </c>
      <c r="S129" s="31">
        <f t="shared" si="108"/>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52">SUM(X129:AI129)</f>
        <v>0</v>
      </c>
      <c r="AK129" s="195" t="str">
        <f t="shared" si="148"/>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Options'!$H$3,(1+$I130)*Administrative!$H130,IF(Administrative!$J130='Drop Down Options'!$H$4,(1+Administrative!$K130)*Administrative!$H130,IF(Administrative!$J130='Drop Down Options'!$H$5,Administrative!$H130+Administrative!$L130,IF($J130='Drop Down Options'!$H$6,Administrative!$M130,"CHECK")))), 0)</f>
        <v>0</v>
      </c>
      <c r="P130" s="29">
        <f t="shared" si="144"/>
        <v>0</v>
      </c>
      <c r="Q130" s="31">
        <f t="shared" si="150"/>
        <v>0</v>
      </c>
      <c r="R130" s="29">
        <f t="shared" si="151"/>
        <v>0</v>
      </c>
      <c r="S130" s="31">
        <f t="shared" si="108"/>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52"/>
        <v>0</v>
      </c>
      <c r="AK130" s="195" t="str">
        <f t="shared" si="148"/>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Options'!$H$3,(1+$I131)*Administrative!$H131,IF(Administrative!$J131='Drop Down Options'!$H$4,(1+Administrative!$K131)*Administrative!$H131,IF(Administrative!$J131='Drop Down Options'!$H$5,Administrative!$H131+Administrative!$L131,IF($J131='Drop Down Options'!$H$6,Administrative!$M131,"CHECK")))), 0)</f>
        <v>0</v>
      </c>
      <c r="P131" s="29">
        <f t="shared" si="144"/>
        <v>0</v>
      </c>
      <c r="Q131" s="31">
        <f t="shared" si="150"/>
        <v>0</v>
      </c>
      <c r="R131" s="29">
        <f t="shared" si="151"/>
        <v>0</v>
      </c>
      <c r="S131" s="31">
        <f t="shared" si="108"/>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52"/>
        <v>0</v>
      </c>
      <c r="AK131" s="195" t="str">
        <f t="shared" si="148"/>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Options'!$H$3,(1+$I132)*Administrative!$H132,IF(Administrative!$J132='Drop Down Options'!$H$4,(1+Administrative!$K132)*Administrative!$H132,IF(Administrative!$J132='Drop Down Options'!$H$5,Administrative!$H132+Administrative!$L132,IF($J132='Drop Down Options'!$H$6,Administrative!$M132,"CHECK")))), 0)</f>
        <v>0</v>
      </c>
      <c r="P132" s="29">
        <f t="shared" si="144"/>
        <v>0</v>
      </c>
      <c r="Q132" s="31">
        <f>IFERROR(P132/H132, 0)</f>
        <v>0</v>
      </c>
      <c r="R132" s="29">
        <f t="shared" si="151"/>
        <v>0</v>
      </c>
      <c r="S132" s="31">
        <f t="shared" si="108"/>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ref="AJ132" si="153">SUM(X132:AI132)</f>
        <v>0</v>
      </c>
      <c r="AK132" s="195" t="str">
        <f t="shared" ref="AK132" si="154">IF(AJ132=O132,"In Balance",CONCATENATE("Out of Balance by $",AJ132-O132))</f>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Options'!$H$3,(1+$I133)*Administrative!$H133,IF(Administrative!$J133='Drop Down Options'!$H$4,(1+Administrative!$K133)*Administrative!$H133,IF(Administrative!$J133='Drop Down Options'!$H$5,Administrative!$H133+Administrative!$L133,IF($J133='Drop Down Options'!$H$6,Administrative!$M133,"CHECK")))), 0)</f>
        <v>0</v>
      </c>
      <c r="P133" s="29">
        <f t="shared" si="144"/>
        <v>0</v>
      </c>
      <c r="Q133" s="31">
        <f t="shared" si="150"/>
        <v>0</v>
      </c>
      <c r="R133" s="29">
        <f t="shared" si="151"/>
        <v>0</v>
      </c>
      <c r="S133" s="31">
        <f t="shared" si="108"/>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52"/>
        <v>0</v>
      </c>
      <c r="AK133" s="195" t="str">
        <f t="shared" si="148"/>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Options'!$H$3,(1+$I134)*Administrative!$H134,IF(Administrative!$J134='Drop Down Options'!$H$4,(1+Administrative!$K134)*Administrative!$H134,IF(Administrative!$J134='Drop Down Options'!$H$5,Administrative!$H134+Administrative!$L134,IF($J134='Drop Down Options'!$H$6,Administrative!$M134,"CHECK")))), 0)</f>
        <v>0</v>
      </c>
      <c r="P134" s="29">
        <f t="shared" si="144"/>
        <v>0</v>
      </c>
      <c r="Q134" s="31">
        <f t="shared" ref="Q134" si="155">IFERROR(P134/H134, 0)</f>
        <v>0</v>
      </c>
      <c r="R134" s="29">
        <f t="shared" si="151"/>
        <v>0</v>
      </c>
      <c r="S134" s="31">
        <f t="shared" si="108"/>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ref="AJ134" si="156">SUM(X134:AI134)</f>
        <v>0</v>
      </c>
      <c r="AK134" s="195" t="str">
        <f t="shared" ref="AK134" si="157">IF(AJ134=O134,"In Balance",CONCATENATE("Out of Balance by $",AJ134-O134))</f>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Options'!$H$3,(1+$I135)*Administrative!$H135,IF(Administrative!$J135='Drop Down Options'!$H$4,(1+Administrative!$K135)*Administrative!$H135,IF(Administrative!$J135='Drop Down Options'!$H$5,Administrative!$H135+Administrative!$L135,IF($J135='Drop Down Options'!$H$6,Administrative!$M135,"CHECK")))), 0)</f>
        <v>0</v>
      </c>
      <c r="P135" s="29">
        <f t="shared" si="144"/>
        <v>0</v>
      </c>
      <c r="Q135" s="31">
        <f t="shared" si="150"/>
        <v>0</v>
      </c>
      <c r="R135" s="29">
        <f t="shared" si="151"/>
        <v>0</v>
      </c>
      <c r="S135" s="31">
        <f t="shared" si="108"/>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52"/>
        <v>0</v>
      </c>
      <c r="AK135" s="195" t="str">
        <f t="shared" si="148"/>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Options'!$H$3,(1+$I137)*Administrative!$H137,IF(Administrative!$J137='Drop Down Options'!$H$4,(1+Administrative!$K137)*Administrative!$H137,IF(Administrative!$J137='Drop Down Options'!$H$5,Administrative!$H137+Administrative!$L137,IF($J137='Drop Down Options'!$H$6,Administrative!$M137,"CHECK")))), 0)</f>
        <v>0</v>
      </c>
      <c r="P137" s="29">
        <f t="shared" si="144"/>
        <v>0</v>
      </c>
      <c r="Q137" s="31">
        <f t="shared" si="150"/>
        <v>0</v>
      </c>
      <c r="R137" s="29">
        <f>ROUND(($O137-$F137),0)</f>
        <v>0</v>
      </c>
      <c r="S137" s="31">
        <f t="shared" si="108"/>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52"/>
        <v>0</v>
      </c>
      <c r="AK137" s="195" t="str">
        <f t="shared" si="148"/>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Options'!$H$3,(1+$I139)*Administrative!$H139,IF(Administrative!$J139='Drop Down Options'!$H$4,(1+Administrative!$K139)*Administrative!$H139,IF(Administrative!$J139='Drop Down Options'!$H$5,Administrative!$H139+Administrative!$L139,IF($J139='Drop Down Options'!$H$6,Administrative!$M139,"CHECK")))), 0)</f>
        <v>0</v>
      </c>
      <c r="P139" s="29">
        <f t="shared" si="144"/>
        <v>0</v>
      </c>
      <c r="Q139" s="31">
        <f t="shared" si="150"/>
        <v>0</v>
      </c>
      <c r="R139" s="29">
        <f t="shared" ref="R139:R140" si="158">ROUND(($O139-$F139),0)</f>
        <v>0</v>
      </c>
      <c r="S139" s="31">
        <f t="shared" si="108"/>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52"/>
        <v>0</v>
      </c>
      <c r="AK139" s="195" t="str">
        <f t="shared" si="148"/>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Options'!$H$3,(1+$I140)*Administrative!$H140,IF(Administrative!$J140='Drop Down Options'!$H$4,(1+Administrative!$K140)*Administrative!$H140,IF(Administrative!$J140='Drop Down Options'!$H$5,Administrative!$H140+Administrative!$L140,IF($J140='Drop Down Options'!$H$6,Administrative!$M140,"CHECK")))), 0)</f>
        <v>0</v>
      </c>
      <c r="P140" s="29">
        <f t="shared" si="144"/>
        <v>0</v>
      </c>
      <c r="Q140" s="31">
        <f t="shared" si="150"/>
        <v>0</v>
      </c>
      <c r="R140" s="29">
        <f t="shared" si="158"/>
        <v>0</v>
      </c>
      <c r="S140" s="31">
        <f t="shared" si="108"/>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52"/>
        <v>0</v>
      </c>
      <c r="AK140" s="195" t="str">
        <f t="shared" si="148"/>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50"/>
        <v>0</v>
      </c>
      <c r="R141" s="40">
        <f>SUM(R139:R140)</f>
        <v>0</v>
      </c>
      <c r="S141" s="730">
        <f t="shared" si="108"/>
        <v>0</v>
      </c>
      <c r="T141" s="245"/>
      <c r="U141" s="246"/>
      <c r="W141" s="239"/>
      <c r="X141" s="240">
        <f>X139+X140</f>
        <v>0</v>
      </c>
      <c r="Y141" s="240">
        <f t="shared" ref="Y141" si="159">Y139+Y140</f>
        <v>0</v>
      </c>
      <c r="Z141" s="240">
        <f t="shared" ref="Z141" si="160">Z139+Z140</f>
        <v>0</v>
      </c>
      <c r="AA141" s="240">
        <f t="shared" ref="AA141" si="161">AA139+AA140</f>
        <v>0</v>
      </c>
      <c r="AB141" s="240">
        <f t="shared" ref="AB141" si="162">AB139+AB140</f>
        <v>0</v>
      </c>
      <c r="AC141" s="240">
        <f t="shared" ref="AC141" si="163">AC139+AC140</f>
        <v>0</v>
      </c>
      <c r="AD141" s="240">
        <f t="shared" ref="AD141" si="164">AD139+AD140</f>
        <v>0</v>
      </c>
      <c r="AE141" s="240">
        <f t="shared" ref="AE141" si="165">AE139+AE140</f>
        <v>0</v>
      </c>
      <c r="AF141" s="240">
        <f t="shared" ref="AF141" si="166">AF139+AF140</f>
        <v>0</v>
      </c>
      <c r="AG141" s="240">
        <f t="shared" ref="AG141" si="167">AG139+AG140</f>
        <v>0</v>
      </c>
      <c r="AH141" s="240">
        <f t="shared" ref="AH141" si="168">AH139+AH140</f>
        <v>0</v>
      </c>
      <c r="AI141" s="240">
        <f t="shared" ref="AI141" si="169">AI139+AI140</f>
        <v>0</v>
      </c>
      <c r="AJ141" s="240">
        <f t="shared" ref="AJ141" si="170">AJ139+AJ140</f>
        <v>0</v>
      </c>
      <c r="AK141" s="241" t="str">
        <f t="shared" si="148"/>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50"/>
        <v>0</v>
      </c>
      <c r="R142" s="34">
        <f>SUM(R120:R125)+R128+SUM(R129:R138)+R141</f>
        <v>0</v>
      </c>
      <c r="S142" s="36">
        <f t="shared" ref="S142:S144" si="171">IFERROR(R142/F142, 0)</f>
        <v>0</v>
      </c>
      <c r="T142" s="206"/>
      <c r="U142" s="207"/>
      <c r="W142" s="209"/>
      <c r="X142" s="34">
        <f>SUM(X120:X125)+X128+SUM(X129:X138)+X141</f>
        <v>0</v>
      </c>
      <c r="Y142" s="34">
        <f t="shared" ref="Y142:AJ142" si="172">SUM(Y120:Y125)+Y128+SUM(Y129:Y138)+Y141</f>
        <v>0</v>
      </c>
      <c r="Z142" s="34">
        <f t="shared" si="172"/>
        <v>0</v>
      </c>
      <c r="AA142" s="34">
        <f t="shared" si="172"/>
        <v>0</v>
      </c>
      <c r="AB142" s="34">
        <f t="shared" si="172"/>
        <v>0</v>
      </c>
      <c r="AC142" s="34">
        <f t="shared" si="172"/>
        <v>0</v>
      </c>
      <c r="AD142" s="34">
        <f t="shared" si="172"/>
        <v>0</v>
      </c>
      <c r="AE142" s="34">
        <f t="shared" si="172"/>
        <v>0</v>
      </c>
      <c r="AF142" s="34">
        <f t="shared" si="172"/>
        <v>0</v>
      </c>
      <c r="AG142" s="34">
        <f t="shared" si="172"/>
        <v>0</v>
      </c>
      <c r="AH142" s="34">
        <f t="shared" si="172"/>
        <v>0</v>
      </c>
      <c r="AI142" s="34">
        <f t="shared" si="172"/>
        <v>0</v>
      </c>
      <c r="AJ142" s="34">
        <f t="shared" si="172"/>
        <v>0</v>
      </c>
      <c r="AK142" s="80" t="str">
        <f t="shared" si="148"/>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50"/>
        <v>0</v>
      </c>
      <c r="R143" s="43">
        <f>SUM(R142+R118+R103+R90)</f>
        <v>0</v>
      </c>
      <c r="S143" s="44">
        <f t="shared" si="171"/>
        <v>0</v>
      </c>
      <c r="T143" s="230"/>
      <c r="U143" s="231"/>
      <c r="W143" s="232"/>
      <c r="X143" s="43">
        <f>SUM(X142+X118+X103+X90)</f>
        <v>0</v>
      </c>
      <c r="Y143" s="43">
        <f t="shared" ref="Y143:AJ143" si="173">SUM(Y142+Y118+Y103+Y90)</f>
        <v>0</v>
      </c>
      <c r="Z143" s="43">
        <f t="shared" si="173"/>
        <v>0</v>
      </c>
      <c r="AA143" s="43">
        <f t="shared" si="173"/>
        <v>0</v>
      </c>
      <c r="AB143" s="43">
        <f t="shared" si="173"/>
        <v>0</v>
      </c>
      <c r="AC143" s="43">
        <f t="shared" si="173"/>
        <v>0</v>
      </c>
      <c r="AD143" s="43">
        <f t="shared" si="173"/>
        <v>0</v>
      </c>
      <c r="AE143" s="43">
        <f t="shared" si="173"/>
        <v>0</v>
      </c>
      <c r="AF143" s="43">
        <f t="shared" si="173"/>
        <v>0</v>
      </c>
      <c r="AG143" s="43">
        <f t="shared" si="173"/>
        <v>0</v>
      </c>
      <c r="AH143" s="43">
        <f t="shared" si="173"/>
        <v>0</v>
      </c>
      <c r="AI143" s="43">
        <f t="shared" si="173"/>
        <v>0</v>
      </c>
      <c r="AJ143" s="43">
        <f t="shared" si="173"/>
        <v>0</v>
      </c>
      <c r="AK143" s="81" t="str">
        <f t="shared" si="148"/>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50"/>
        <v>0</v>
      </c>
      <c r="R144" s="302">
        <f>R70-R143</f>
        <v>0</v>
      </c>
      <c r="S144" s="305">
        <f t="shared" si="171"/>
        <v>0</v>
      </c>
      <c r="T144" s="362"/>
      <c r="U144" s="363"/>
      <c r="W144" s="364"/>
      <c r="X144" s="302">
        <f t="shared" ref="X144:AJ144" si="174">X70-X143</f>
        <v>0</v>
      </c>
      <c r="Y144" s="302">
        <f t="shared" si="174"/>
        <v>0</v>
      </c>
      <c r="Z144" s="302">
        <f t="shared" si="174"/>
        <v>0</v>
      </c>
      <c r="AA144" s="302">
        <f t="shared" si="174"/>
        <v>0</v>
      </c>
      <c r="AB144" s="302">
        <f t="shared" si="174"/>
        <v>0</v>
      </c>
      <c r="AC144" s="302">
        <f t="shared" si="174"/>
        <v>0</v>
      </c>
      <c r="AD144" s="302">
        <f t="shared" si="174"/>
        <v>0</v>
      </c>
      <c r="AE144" s="302">
        <f t="shared" si="174"/>
        <v>0</v>
      </c>
      <c r="AF144" s="302">
        <f t="shared" si="174"/>
        <v>0</v>
      </c>
      <c r="AG144" s="302">
        <f t="shared" si="174"/>
        <v>0</v>
      </c>
      <c r="AH144" s="302">
        <f t="shared" si="174"/>
        <v>0</v>
      </c>
      <c r="AI144" s="302">
        <f t="shared" si="174"/>
        <v>0</v>
      </c>
      <c r="AJ144" s="302">
        <f t="shared" si="174"/>
        <v>0</v>
      </c>
      <c r="AK144" s="310" t="str">
        <f t="shared" si="148"/>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13"/>
      <c r="F149" s="13"/>
      <c r="G149" s="13"/>
      <c r="H149" s="29">
        <f>IFERROR(($G149/'FY 2026-27 Budget Summary'!$F$8)*12, 0)</f>
        <v>0</v>
      </c>
      <c r="I149" s="49"/>
      <c r="J149" s="204" t="s">
        <v>844</v>
      </c>
      <c r="K149" s="32"/>
      <c r="L149" s="32"/>
      <c r="M149" s="13"/>
      <c r="N149" s="15"/>
      <c r="O149" s="29">
        <f>ROUND(IF($J149='Drop Down Options'!$H$3,(1+$I149)*Administrative!$H149,IF(Administrative!$J149='Drop Down Options'!$H$4,(1+Administrative!$K149)*Administrative!$H149,IF(Administrative!$J149='Drop Down Options'!$H$5,Administrative!$H149+Administrative!$L149,IF($J149='Drop Down Options'!$H$6,Administrative!$M149,"CHECK")))), 0)</f>
        <v>0</v>
      </c>
      <c r="P149" s="29">
        <f t="shared" ref="P149" si="175">ROUND(($O149-$H149),0)</f>
        <v>0</v>
      </c>
      <c r="Q149" s="31">
        <f t="shared" ref="Q149" si="176">IFERROR(P149/H149, 0)</f>
        <v>0</v>
      </c>
      <c r="R149" s="29">
        <f t="shared" ref="R149:R150" si="177">ROUND(($O149-$F149),0)</f>
        <v>0</v>
      </c>
      <c r="S149" s="31">
        <f t="shared" ref="S149:S151" si="17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 si="179">SUM(X149:AI149)</f>
        <v>0</v>
      </c>
      <c r="AK149" s="195" t="str">
        <f t="shared" ref="AK149" si="18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Options'!$H$6,Administrative!$M150,"CHECK"), 0)</f>
        <v>0</v>
      </c>
      <c r="P150" s="29">
        <f>ROUND(($O150-$H150),0)</f>
        <v>0</v>
      </c>
      <c r="Q150" s="78">
        <f t="shared" ref="Q150" si="181">IFERROR(P150/H150, 0)</f>
        <v>0</v>
      </c>
      <c r="R150" s="29">
        <f t="shared" si="177"/>
        <v>0</v>
      </c>
      <c r="S150" s="78">
        <f t="shared" si="178"/>
        <v>0</v>
      </c>
      <c r="T150" s="219" t="str">
        <f t="shared" ref="T150" si="182">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ref="AJ150" si="183">SUM(X150:AI150)</f>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78"/>
        <v>0</v>
      </c>
      <c r="T151" s="258"/>
      <c r="U151" s="259"/>
      <c r="W151" s="260"/>
      <c r="X151" s="427">
        <f>SUM(X148:X150)</f>
        <v>0</v>
      </c>
      <c r="Y151" s="427">
        <f t="shared" ref="Y151:AJ151" si="184">SUM(Y148:Y150)</f>
        <v>0</v>
      </c>
      <c r="Z151" s="427">
        <f t="shared" si="184"/>
        <v>0</v>
      </c>
      <c r="AA151" s="427">
        <f t="shared" si="184"/>
        <v>0</v>
      </c>
      <c r="AB151" s="427">
        <f t="shared" si="184"/>
        <v>0</v>
      </c>
      <c r="AC151" s="427">
        <f t="shared" si="184"/>
        <v>0</v>
      </c>
      <c r="AD151" s="427">
        <f t="shared" si="184"/>
        <v>0</v>
      </c>
      <c r="AE151" s="427">
        <f t="shared" si="184"/>
        <v>0</v>
      </c>
      <c r="AF151" s="427">
        <f t="shared" si="184"/>
        <v>0</v>
      </c>
      <c r="AG151" s="427">
        <f t="shared" si="184"/>
        <v>0</v>
      </c>
      <c r="AH151" s="427">
        <f t="shared" si="184"/>
        <v>0</v>
      </c>
      <c r="AI151" s="427">
        <f t="shared" si="184"/>
        <v>0</v>
      </c>
      <c r="AJ151" s="427">
        <f t="shared" si="184"/>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Options'!$H$6,Administrative!$M156,"CHECK"), 0)</f>
        <v>0</v>
      </c>
      <c r="P156" s="29">
        <f t="shared" ref="P156:P158" si="185">ROUND(($O156-$H156),0)</f>
        <v>0</v>
      </c>
      <c r="Q156" s="31">
        <f t="shared" ref="Q156" si="186">IFERROR(P156/H156, 0)</f>
        <v>0</v>
      </c>
      <c r="R156" s="29">
        <f t="shared" ref="R156:R158" si="187">ROUND(($O156-$F156),0)</f>
        <v>0</v>
      </c>
      <c r="S156" s="31">
        <f t="shared" ref="S156:S160" si="188">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 si="189">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Options'!$H$6,Administrative!$M157,"CHECK"), 0)</f>
        <v>0</v>
      </c>
      <c r="P157" s="29">
        <f t="shared" si="185"/>
        <v>0</v>
      </c>
      <c r="Q157" s="31">
        <f t="shared" ref="Q157" si="190">IFERROR(P157/H157, 0)</f>
        <v>0</v>
      </c>
      <c r="R157" s="29">
        <f t="shared" si="187"/>
        <v>0</v>
      </c>
      <c r="S157" s="31">
        <f t="shared" si="188"/>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ref="AJ157" si="191">SUM(X157:AI157)</f>
        <v>0</v>
      </c>
      <c r="AK157" s="195" t="str">
        <f>IF(AJ157=O157,"In Balance",CONCATENATE("Out of Balance by $",AJ157-O157))</f>
        <v>In Balance</v>
      </c>
    </row>
    <row r="158" spans="2:37" outlineLevel="2" x14ac:dyDescent="0.15">
      <c r="B158" s="172">
        <v>153</v>
      </c>
      <c r="C158" s="192">
        <v>4775</v>
      </c>
      <c r="D158" s="193" t="s">
        <v>1193</v>
      </c>
      <c r="E158" s="13"/>
      <c r="F158" s="423"/>
      <c r="G158" s="423"/>
      <c r="H158" s="29">
        <f>IFERROR(($G158/'FY 2026-27 Budget Summary'!$F$8)*12, 0)</f>
        <v>0</v>
      </c>
      <c r="I158" s="49"/>
      <c r="J158" s="204" t="s">
        <v>844</v>
      </c>
      <c r="K158" s="32"/>
      <c r="L158" s="32"/>
      <c r="M158" s="13"/>
      <c r="N158" s="15"/>
      <c r="O158" s="29">
        <f>ROUND(IF($J158='Drop Down Options'!$H$6,Administrative!$M158,"CHECK"), 0)</f>
        <v>0</v>
      </c>
      <c r="P158" s="29">
        <f t="shared" si="185"/>
        <v>0</v>
      </c>
      <c r="Q158" s="31">
        <f t="shared" ref="Q158" si="192">IFERROR(P158/H158, 0)</f>
        <v>0</v>
      </c>
      <c r="R158" s="29">
        <f t="shared" si="187"/>
        <v>0</v>
      </c>
      <c r="S158" s="31">
        <f t="shared" si="188"/>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ref="AJ158" si="193">SUM(X158:AI158)</f>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88"/>
        <v>0</v>
      </c>
      <c r="T159" s="258"/>
      <c r="U159" s="259"/>
      <c r="W159" s="260"/>
      <c r="X159" s="426">
        <f>SUM(X155:X156)</f>
        <v>0</v>
      </c>
      <c r="Y159" s="426">
        <f t="shared" ref="Y159:AJ159" si="194">SUM(Y155:Y156)</f>
        <v>0</v>
      </c>
      <c r="Z159" s="426">
        <f t="shared" si="194"/>
        <v>0</v>
      </c>
      <c r="AA159" s="426">
        <f t="shared" si="194"/>
        <v>0</v>
      </c>
      <c r="AB159" s="426">
        <f t="shared" si="194"/>
        <v>0</v>
      </c>
      <c r="AC159" s="426">
        <f t="shared" si="194"/>
        <v>0</v>
      </c>
      <c r="AD159" s="426">
        <f t="shared" si="194"/>
        <v>0</v>
      </c>
      <c r="AE159" s="426">
        <f t="shared" si="194"/>
        <v>0</v>
      </c>
      <c r="AF159" s="426">
        <f t="shared" si="194"/>
        <v>0</v>
      </c>
      <c r="AG159" s="426">
        <f t="shared" si="194"/>
        <v>0</v>
      </c>
      <c r="AH159" s="426">
        <f t="shared" si="194"/>
        <v>0</v>
      </c>
      <c r="AI159" s="426">
        <f t="shared" si="194"/>
        <v>0</v>
      </c>
      <c r="AJ159" s="426">
        <f t="shared" si="194"/>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95">IFERROR(P160/H160, 0)</f>
        <v>0</v>
      </c>
      <c r="R160" s="52">
        <f>R144+R151-R159</f>
        <v>0</v>
      </c>
      <c r="S160" s="55">
        <f t="shared" si="188"/>
        <v>0</v>
      </c>
      <c r="T160" s="254"/>
      <c r="U160" s="255"/>
      <c r="W160" s="262"/>
      <c r="X160" s="52">
        <f>X144+X151-X159</f>
        <v>0</v>
      </c>
      <c r="Y160" s="52">
        <f t="shared" ref="Y160:AJ160" si="196">Y144+Y151-Y159</f>
        <v>0</v>
      </c>
      <c r="Z160" s="52">
        <f t="shared" si="196"/>
        <v>0</v>
      </c>
      <c r="AA160" s="52">
        <f t="shared" si="196"/>
        <v>0</v>
      </c>
      <c r="AB160" s="52">
        <f t="shared" si="196"/>
        <v>0</v>
      </c>
      <c r="AC160" s="52">
        <f t="shared" si="196"/>
        <v>0</v>
      </c>
      <c r="AD160" s="52">
        <f t="shared" si="196"/>
        <v>0</v>
      </c>
      <c r="AE160" s="52">
        <f t="shared" si="196"/>
        <v>0</v>
      </c>
      <c r="AF160" s="52">
        <f t="shared" si="196"/>
        <v>0</v>
      </c>
      <c r="AG160" s="52">
        <f t="shared" si="196"/>
        <v>0</v>
      </c>
      <c r="AH160" s="52">
        <f t="shared" si="196"/>
        <v>0</v>
      </c>
      <c r="AI160" s="52">
        <f t="shared" si="196"/>
        <v>0</v>
      </c>
      <c r="AJ160" s="52">
        <f t="shared" si="196"/>
        <v>0</v>
      </c>
      <c r="AK160" s="82" t="str">
        <f t="shared" ref="AK160" si="197">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Options'!$H$6,Administrative!$M164,"CHECK"), 0)</f>
        <v>0</v>
      </c>
      <c r="P164" s="29">
        <f t="shared" ref="P164:P165" si="198">ROUND(($O164-$H164),0)</f>
        <v>0</v>
      </c>
      <c r="Q164" s="31">
        <f t="shared" ref="Q164:Q165" si="199">IFERROR(P164/H164, 0)</f>
        <v>0</v>
      </c>
      <c r="R164" s="29">
        <f t="shared" ref="R164:R165" si="200">ROUND(($O164-$F164),0)</f>
        <v>0</v>
      </c>
      <c r="S164" s="31">
        <f t="shared" ref="S164:S166" si="201">IFERROR(R164/F164, 0)</f>
        <v>0</v>
      </c>
      <c r="T164" s="219" t="str">
        <f t="shared" ref="T164:T165" si="202">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203">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Options'!$H$6,Administrative!$M165,"CHECK"), 0)</f>
        <v>0</v>
      </c>
      <c r="P165" s="29">
        <f t="shared" si="198"/>
        <v>0</v>
      </c>
      <c r="Q165" s="31">
        <f t="shared" si="199"/>
        <v>0</v>
      </c>
      <c r="R165" s="29">
        <f t="shared" si="200"/>
        <v>0</v>
      </c>
      <c r="S165" s="31">
        <f t="shared" si="201"/>
        <v>0</v>
      </c>
      <c r="T165" s="219" t="str">
        <f t="shared" si="202"/>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203"/>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204">G160+G164-G165</f>
        <v>0</v>
      </c>
      <c r="H166" s="88">
        <f t="shared" si="204"/>
        <v>0</v>
      </c>
      <c r="I166" s="89"/>
      <c r="J166" s="88"/>
      <c r="K166" s="88"/>
      <c r="L166" s="88">
        <f t="shared" ref="L166:M166" si="205">L160+L164-L165</f>
        <v>0</v>
      </c>
      <c r="M166" s="88">
        <f t="shared" si="205"/>
        <v>0</v>
      </c>
      <c r="N166" s="90"/>
      <c r="O166" s="88">
        <f t="shared" ref="O166:R166" si="206">O160+O164-O165</f>
        <v>0</v>
      </c>
      <c r="P166" s="88">
        <f t="shared" si="206"/>
        <v>0</v>
      </c>
      <c r="Q166" s="91">
        <f t="shared" ref="Q166" si="207">IFERROR(P166/H166, 0)</f>
        <v>0</v>
      </c>
      <c r="R166" s="88">
        <f t="shared" si="206"/>
        <v>0</v>
      </c>
      <c r="S166" s="91">
        <f t="shared" si="201"/>
        <v>0</v>
      </c>
      <c r="T166" s="264"/>
      <c r="U166" s="265"/>
      <c r="W166" s="266"/>
      <c r="X166" s="88">
        <f>X160+X164-X165</f>
        <v>0</v>
      </c>
      <c r="Y166" s="88">
        <f t="shared" ref="Y166:AJ166" si="208">Y160+Y164-Y165</f>
        <v>0</v>
      </c>
      <c r="Z166" s="88">
        <f t="shared" si="208"/>
        <v>0</v>
      </c>
      <c r="AA166" s="88">
        <f t="shared" si="208"/>
        <v>0</v>
      </c>
      <c r="AB166" s="88">
        <f t="shared" si="208"/>
        <v>0</v>
      </c>
      <c r="AC166" s="88">
        <f t="shared" si="208"/>
        <v>0</v>
      </c>
      <c r="AD166" s="88">
        <f t="shared" si="208"/>
        <v>0</v>
      </c>
      <c r="AE166" s="88">
        <f t="shared" si="208"/>
        <v>0</v>
      </c>
      <c r="AF166" s="88">
        <f t="shared" si="208"/>
        <v>0</v>
      </c>
      <c r="AG166" s="88">
        <f t="shared" si="208"/>
        <v>0</v>
      </c>
      <c r="AH166" s="88">
        <f t="shared" si="208"/>
        <v>0</v>
      </c>
      <c r="AI166" s="88">
        <f t="shared" si="208"/>
        <v>0</v>
      </c>
      <c r="AJ166" s="88">
        <f t="shared" si="208"/>
        <v>0</v>
      </c>
      <c r="AK166" s="82" t="str">
        <f t="shared" ref="AK166" si="209">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Puz/qmMUEUc7R2FIi18yll/Zl/NctE1sn03HeDA8up9BOQkMya+iw/KYtr0SZDZM8vHfxvUtGHpZJaoxfgxQKg==" saltValue="q4c65Ag5MJ+w2GyO8WVKQg==" spinCount="100000" sheet="1" formatColumns="0" formatRows="0" autoFilter="0"/>
  <dataConsolidate/>
  <mergeCells count="4">
    <mergeCell ref="A1:D1"/>
    <mergeCell ref="A2:D2"/>
    <mergeCell ref="A3:D3"/>
    <mergeCell ref="W1:Y1"/>
  </mergeCells>
  <phoneticPr fontId="21" type="noConversion"/>
  <conditionalFormatting sqref="N11 N36 N149:N150 N156:N158 N164:N165">
    <cfRule type="expression" dxfId="689" priority="126">
      <formula>ISNUMBER($M11)</formula>
    </cfRule>
  </conditionalFormatting>
  <conditionalFormatting sqref="T7:T16 T33:T43 T79:T83 T129:T140">
    <cfRule type="cellIs" dxfId="686" priority="115" operator="equal">
      <formula>"Variance Explanation Required"</formula>
    </cfRule>
  </conditionalFormatting>
  <conditionalFormatting sqref="T19:T24">
    <cfRule type="cellIs" dxfId="685" priority="142" operator="equal">
      <formula>"Variance Explanation Required"</formula>
    </cfRule>
  </conditionalFormatting>
  <conditionalFormatting sqref="T27:T30">
    <cfRule type="cellIs" dxfId="684" priority="201" operator="equal">
      <formula>"Variance Explanation Required"</formula>
    </cfRule>
  </conditionalFormatting>
  <conditionalFormatting sqref="T46:T49">
    <cfRule type="cellIs" dxfId="683" priority="62" operator="equal">
      <formula>"Variance Explanation Required"</formula>
    </cfRule>
  </conditionalFormatting>
  <conditionalFormatting sqref="T52:T53">
    <cfRule type="cellIs" dxfId="682" priority="163" operator="equal">
      <formula>"Variance Explanation Required"</formula>
    </cfRule>
  </conditionalFormatting>
  <conditionalFormatting sqref="T55:T56">
    <cfRule type="cellIs" dxfId="681" priority="50" operator="equal">
      <formula>"Variance Explanation Required"</formula>
    </cfRule>
  </conditionalFormatting>
  <conditionalFormatting sqref="T58:T60">
    <cfRule type="cellIs" dxfId="680" priority="42" operator="equal">
      <formula>"Variance Explanation Required"</formula>
    </cfRule>
  </conditionalFormatting>
  <conditionalFormatting sqref="T62:T63">
    <cfRule type="cellIs" dxfId="679" priority="38" operator="equal">
      <formula>"Variance Explanation Required"</formula>
    </cfRule>
  </conditionalFormatting>
  <conditionalFormatting sqref="T65:T66">
    <cfRule type="cellIs" dxfId="678" priority="34" operator="equal">
      <formula>"Variance Explanation Required"</formula>
    </cfRule>
  </conditionalFormatting>
  <conditionalFormatting sqref="T75:T77">
    <cfRule type="cellIs" dxfId="677" priority="134" operator="equal">
      <formula>"Variance Explanation Required"</formula>
    </cfRule>
  </conditionalFormatting>
  <conditionalFormatting sqref="T85:T89">
    <cfRule type="cellIs" dxfId="676" priority="169" operator="equal">
      <formula>"Variance Explanation Required"</formula>
    </cfRule>
  </conditionalFormatting>
  <conditionalFormatting sqref="T92:T102">
    <cfRule type="cellIs" dxfId="675" priority="171" operator="equal">
      <formula>"Variance Explanation Required"</formula>
    </cfRule>
  </conditionalFormatting>
  <conditionalFormatting sqref="T105:T114">
    <cfRule type="cellIs" dxfId="674" priority="173" operator="equal">
      <formula>"Variance Explanation Required"</formula>
    </cfRule>
  </conditionalFormatting>
  <conditionalFormatting sqref="T116:T117">
    <cfRule type="cellIs" dxfId="673" priority="175" operator="equal">
      <formula>"Variance Explanation Required"</formula>
    </cfRule>
  </conditionalFormatting>
  <conditionalFormatting sqref="T120:T127">
    <cfRule type="cellIs" dxfId="672" priority="132" operator="equal">
      <formula>"Variance Explanation Required"</formula>
    </cfRule>
  </conditionalFormatting>
  <conditionalFormatting sqref="T148:T150">
    <cfRule type="cellIs" dxfId="671" priority="1" operator="equal">
      <formula>"Variance Explanation Required"</formula>
    </cfRule>
  </conditionalFormatting>
  <conditionalFormatting sqref="T156:T158 T164:T165">
    <cfRule type="cellIs" dxfId="670" priority="114" operator="equal">
      <formula>"Variance Explanation Required"</formula>
    </cfRule>
  </conditionalFormatting>
  <conditionalFormatting sqref="U7:U16 U33:U43 U79:U83 U129:U140 U164:U165">
    <cfRule type="expression" dxfId="669" priority="204">
      <formula>$T7="Variance Explanation Required"</formula>
    </cfRule>
  </conditionalFormatting>
  <conditionalFormatting sqref="U19:U24">
    <cfRule type="expression" dxfId="668" priority="141">
      <formula>$T19="Variance Explanation Required"</formula>
    </cfRule>
  </conditionalFormatting>
  <conditionalFormatting sqref="U27:U30">
    <cfRule type="expression" dxfId="667" priority="200">
      <formula>$T27="Variance Explanation Required"</formula>
    </cfRule>
  </conditionalFormatting>
  <conditionalFormatting sqref="U46:U49">
    <cfRule type="expression" dxfId="666" priority="61">
      <formula>$T46="Variance Explanation Required"</formula>
    </cfRule>
  </conditionalFormatting>
  <conditionalFormatting sqref="U52:U53">
    <cfRule type="expression" dxfId="665" priority="162">
      <formula>$T52="Variance Explanation Required"</formula>
    </cfRule>
  </conditionalFormatting>
  <conditionalFormatting sqref="U55:U56">
    <cfRule type="expression" dxfId="664" priority="49">
      <formula>$T55="Variance Explanation Required"</formula>
    </cfRule>
  </conditionalFormatting>
  <conditionalFormatting sqref="U58:U60">
    <cfRule type="expression" dxfId="663" priority="41">
      <formula>$T58="Variance Explanation Required"</formula>
    </cfRule>
  </conditionalFormatting>
  <conditionalFormatting sqref="U62:U63">
    <cfRule type="expression" dxfId="662" priority="37">
      <formula>$T62="Variance Explanation Required"</formula>
    </cfRule>
  </conditionalFormatting>
  <conditionalFormatting sqref="U65:U66">
    <cfRule type="expression" dxfId="661" priority="33">
      <formula>$T65="Variance Explanation Required"</formula>
    </cfRule>
  </conditionalFormatting>
  <conditionalFormatting sqref="U75:U77">
    <cfRule type="expression" dxfId="660" priority="133">
      <formula>$T75="Variance Explanation Required"</formula>
    </cfRule>
  </conditionalFormatting>
  <conditionalFormatting sqref="U85:U89">
    <cfRule type="expression" dxfId="659" priority="168">
      <formula>$T85="Variance Explanation Required"</formula>
    </cfRule>
  </conditionalFormatting>
  <conditionalFormatting sqref="U92:U102">
    <cfRule type="expression" dxfId="658" priority="170">
      <formula>$T92="Variance Explanation Required"</formula>
    </cfRule>
  </conditionalFormatting>
  <conditionalFormatting sqref="U105:U114">
    <cfRule type="expression" dxfId="657" priority="172">
      <formula>$T105="Variance Explanation Required"</formula>
    </cfRule>
  </conditionalFormatting>
  <conditionalFormatting sqref="U116:U117">
    <cfRule type="expression" dxfId="656" priority="174">
      <formula>$T116="Variance Explanation Required"</formula>
    </cfRule>
  </conditionalFormatting>
  <conditionalFormatting sqref="U120:U127">
    <cfRule type="expression" dxfId="655" priority="131">
      <formula>$T120="Variance Explanation Required"</formula>
    </cfRule>
  </conditionalFormatting>
  <conditionalFormatting sqref="U149:U150">
    <cfRule type="expression" dxfId="654" priority="2">
      <formula>$T149="Variance Explanation Required"</formula>
    </cfRule>
  </conditionalFormatting>
  <conditionalFormatting sqref="U156:U158">
    <cfRule type="expression" dxfId="653" priority="149">
      <formula>$T156="Variance Explanation Required"</formula>
    </cfRule>
  </conditionalFormatting>
  <hyperlinks>
    <hyperlink ref="A1" location="'Table of Contents'!D1" display="RETURN TO TABLE OF CONTENTS" xr:uid="{E659C2D3-5CBC-4F5B-97B4-14C19A8F1D26}"/>
    <hyperlink ref="A2:D2" location="'Assumptions - Arch'!A1" display="'Assumptions - Arch'!A1" xr:uid="{DF671CDD-DEAC-47F1-A2B8-19254AD90783}"/>
    <hyperlink ref="A3:D3" location="'Assumptions - Parish'!A1" display="'Assumptions - Parish'!A1" xr:uid="{1C885233-1495-48BE-B0AD-724836F7F1E7}"/>
    <hyperlink ref="W1:Y1" location="'Optional - Monthly Allocations'!C8" display="'Optional - Monthly Allocations'!C8" xr:uid="{90B6D1F9-E88A-4CC7-8BFC-407137787BF4}"/>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cellWatches>
    <cellWatch r="H139"/>
  </cellWatches>
  <ignoredErrors>
    <ignoredError sqref="P115 P84 H64"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16" id="{951398A5-E811-4870-AAB7-183A9A9F6CDF}">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117" id="{BF6B0E6A-25B6-429B-B36D-E0A2FA761842}">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66" id="{A4C85443-73E6-4A38-AA62-2F3B49290604}">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30" id="{3C3C6ED6-9658-4788-B051-8FF9BC13F1F2}">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28" id="{30E8DD94-033E-4B87-8029-282FD5BD10CC}">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26" id="{4B08B24A-E319-47B2-90AA-2C30CA42A274}">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24" id="{7B010F8A-95C6-4CF9-9353-DB79C19A2EDF}">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22" id="{BA1B59D0-FCE6-4781-950B-E8A39D0F0A05}">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20" id="{5AEECB3E-6F3A-41E3-82E1-FB11EB08806E}">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18" id="{4DD3CC93-653C-4024-995F-D04F70F65AC6}">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100" id="{88574574-99F3-4289-9919-EBA9D5D66DD9}">
            <xm:f>$J10='Drop Down Options'!$H$6</xm:f>
            <x14:dxf>
              <font>
                <color theme="1"/>
              </font>
              <fill>
                <patternFill>
                  <bgColor rgb="FFFFFF00"/>
                </patternFill>
              </fill>
            </x14:dxf>
          </x14:cfRule>
          <xm:sqref>M10:M12 N12 M13:N14 N15:N17 N24:N25 M26:N26 N27:N31 M32:N32 N33:N35 M33:M37 N37 N50 N54 N57 N61 N64 N67:N68 M69:N69 N70 N78:N90 M79:M83 M91:N91 N92:N103 M104:N104 N105:N118</xm:sqref>
        </x14:conditionalFormatting>
        <x14:conditionalFormatting xmlns:xm="http://schemas.microsoft.com/office/excel/2006/main">
          <x14:cfRule type="expression" priority="99" id="{845AA4A0-A212-4F6D-B65D-AFF413388AB1}">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97" id="{F5F1B4FC-5FB2-4D78-8576-079CDB6F5E9D}">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96" id="{92C28C77-9E84-439D-BEB4-AC0D0A0AAFFB}">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90" id="{F3F9707A-C032-463C-9C10-2891F69B7400}">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89" id="{591679D1-5DD1-47D3-AEB7-31CA8A912ED6}">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88" id="{AC940E55-CCBC-4647-9913-1E1E5D56CDA1}">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87" id="{CDD28719-4223-4E06-B80D-154DC16AD870}">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13" id="{FA7DFB8D-85D3-4DA3-8EE6-03A4A2BDF2E8}">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83" id="{105E8C54-1827-476A-88AE-DE70C97C37E5}">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98" id="{836F4138-F011-4B7B-BA4E-46EE78EF0548}">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63" id="{9ECBB6E6-2328-4366-B34B-FB2300FC8392}">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29" id="{789FAC11-5211-48EF-9D58-8428C8AE596C}">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27" id="{A8A4577A-B57E-40CF-8E7D-885D8268310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25" id="{611055B7-D564-4B55-9CC8-54BFEE95DCBE}">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23" id="{8536E8BD-4C0F-438B-A1AC-F08EAF0F7405}">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21" id="{61B4534A-20B0-4EB1-9DA3-0219AA294BF6}">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19" id="{AF9ED646-A34F-4F1B-A4C4-696C883467D4}">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17" id="{34D09844-6467-45A7-9E72-3484DC0AAEDD}">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15" id="{B5B510AA-85E7-47D4-9839-17F5B60EE4A5}">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9" id="{460FC64E-E5E1-40E6-B427-F7F51B5A73EB}">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127" id="{47D1D1D0-14A7-4F7B-96F2-1026449144F1}">
            <xm:f>$J7='Drop Down Options'!$H$4</xm:f>
            <x14:dxf>
              <font>
                <color theme="1"/>
              </font>
              <fill>
                <patternFill>
                  <bgColor rgb="FFFFFF00"/>
                </patternFill>
              </fill>
            </x14:dxf>
          </x14:cfRule>
          <x14:cfRule type="expression" priority="128" id="{5B36F51D-9124-44A2-ADCB-EECF21AD6A8B}">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118" id="{58DB9545-D2EA-4B5D-832D-4E2198E15A84}">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53" id="{402087B1-4A20-4500-99E8-36760163D653}">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14" id="{5CDA57DC-EBDE-40BA-8E15-777E71D0216C}">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disablePrompts="1" xWindow="1197" yWindow="563" count="3">
        <x14:dataValidation type="list" allowBlank="1" showInputMessage="1" showErrorMessage="1" xr:uid="{E538D8BD-5C95-44FB-BDA0-12317F26B73D}">
          <x14:formula1>
            <xm:f>'Drop Down Options'!$J$3:$J$8</xm:f>
          </x14:formula1>
          <xm:sqref>W68</xm:sqref>
        </x14:dataValidation>
        <x14:dataValidation type="list" allowBlank="1" showInputMessage="1" showErrorMessage="1" xr:uid="{BA16F326-E8C8-45E1-B63F-EA480B0DDA09}">
          <x14:formula1>
            <xm:f>'Drop Down Options'!$H$3:$H$6</xm:f>
          </x14:formula1>
          <xm:sqref>J37 J120:J126 J7:J8 J10 J12 J15:J16 J19:J24 J27:J30 J139:J140 J46:J49 J75:J76 J129:J137 J85:J89 J92:J102 J105:J114 J116:J117 J79:J83 J40:J42 J52:J67 J33:J35</xm:sqref>
        </x14:dataValidation>
        <x14:dataValidation type="list" allowBlank="1" showInputMessage="1" showErrorMessage="1" promptTitle="Additional Scenarios" prompt="To use additional Scenarios, ensure they total to 100% on the Optional - Monthly Allocations Tab" xr:uid="{C773B6F5-73B4-484C-BE89-A165D23E6557}">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E1D4-BFBE-425C-AFD5-39A6596336B1}">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Options'!$H$3,(1+$I7)*School!$H7,IF(School!$J7='Drop Down Options'!$H$4,(1+School!$K7)*School!$H7,IF(School!$J7='Drop Down Options'!$H$5,School!$H7+School!$L7,IF($J7='Drop Down Options'!$H$6,School!$M7,"CHECK")))),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Options'!$H$3,(1+$I8)*School!$H8,IF(School!$J8='Drop Down Options'!$H$4,(1+School!$K8)*School!$H8,IF(School!$J8='Drop Down Options'!$H$5,School!$H8+School!$L8,IF($J8='Drop Down Options'!$H$6,School!$M8,"CHECK")))),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Options'!$H$3,(1+$I10)*School!$H10,IF(School!$J10='Drop Down Options'!$H$4,(1+School!$K10)*School!$H10,IF(School!$J10='Drop Down Options'!$H$5,School!$H10+School!$L10,IF($J10='Drop Down Options'!$H$6,School!$M10,"CHECK")))),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Options'!$H$6,School!$M11,"CHECK"),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Options'!$H$3,(1+$I12)*School!$H12,IF(School!$J12='Drop Down Options'!$H$4,(1+School!$K12)*School!$H12,IF(School!$J12='Drop Down Options'!$H$5,School!$H12+School!$L12,IF($J12='Drop Down Options'!$H$6,School!$M12,"CHECK")))),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Options'!$H$3,(1+$I15)*School!$H15,IF(School!$J15='Drop Down Options'!$H$4,(1+School!$K15)*School!$H15,IF(School!$J15='Drop Down Options'!$H$5,School!$H15+School!$L15,IF($J15='Drop Down Options'!$H$6,School!$M15,"CHECK")))),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Options'!$H$3,(1+$I16)*School!$H16,IF(School!$J16='Drop Down Options'!$H$4,(1+School!$K16)*School!$H16,IF(School!$J16='Drop Down Options'!$H$5,School!$H16+School!$L16,IF($J16='Drop Down Options'!$H$6,School!$M16,"CHECK")))),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Options'!$H$3,(1+$I19)*School!$H19,IF(School!$J19='Drop Down Options'!$H$4,(1+School!$K19)*School!$H19,IF(School!$J19='Drop Down Options'!$H$5,School!$H19+School!$L19,IF($J19='Drop Down Options'!$H$6,School!$M19,"CHECK")))),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Options'!$H$3,(1+$I20)*School!$H20,IF(School!$J20='Drop Down Options'!$H$4,(1+School!$K20)*School!$H20,IF(School!$J20='Drop Down Options'!$H$5,School!$H20+School!$L20,IF($J20='Drop Down Options'!$H$6,School!$M20,"CHECK")))),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Options'!$H$3,(1+$I21)*School!$H21,IF(School!$J21='Drop Down Options'!$H$4,(1+School!$K21)*School!$H21,IF(School!$J21='Drop Down Options'!$H$5,School!$H21+School!$L21,IF($J21='Drop Down Options'!$H$6,School!$M21,"CHECK")))),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t="s">
        <v>694</v>
      </c>
      <c r="J22" s="13" t="s">
        <v>591</v>
      </c>
      <c r="K22" s="348"/>
      <c r="L22" s="349"/>
      <c r="M22" s="349"/>
      <c r="N22" s="15"/>
      <c r="O22" s="77">
        <f>ROUND(IF($J22='Drop Down Options'!$H$3,'School Choice Tuition Calc'!$F$15,IF($J22='Drop Down Options'!$H$4,(1+K22)*H22,IF(J22='Drop Down Options'!$H$5,H22+L22,IF($J22='Drop Down Options'!$H$6,M22,"CHECK")))),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t="s">
        <v>694</v>
      </c>
      <c r="J23" s="13" t="s">
        <v>591</v>
      </c>
      <c r="K23" s="348"/>
      <c r="L23" s="349"/>
      <c r="M23" s="349"/>
      <c r="N23" s="15"/>
      <c r="O23" s="77">
        <f>ROUND(IF($J23='Drop Down Options'!$H$3,'School Choice Tuition Calc'!$F$23,IF($J23='Drop Down Options'!$H$4,(1+K23)*H23,IF(J23='Drop Down Options'!$H$5,H23+L23,IF($J23='Drop Down Options'!$H$6,M23,"CHECK")))),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Options'!$H$3,(1+$I24)*School!$H24,IF(School!$J24='Drop Down Options'!$H$4,(1+School!$K24)*School!$H24,IF(School!$J24='Drop Down Options'!$H$5,School!$H24+School!$L24,IF($J24='Drop Down Options'!$H$6,School!$M24,"CHECK")))),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Options'!$H$3,(1+$I27)*School!$H27,IF(School!$J27='Drop Down Options'!$H$4,(1+School!$K27)*School!$H27,IF(School!$J27='Drop Down Options'!$H$5,School!$H27+School!$L27,IF($J27='Drop Down Options'!$H$6,School!$M27,"CHECK")))),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Options'!$H$3,(1+$I28)*School!$H28,IF(School!$J28='Drop Down Options'!$H$4,(1+School!$K28)*School!$H28,IF(School!$J28='Drop Down Options'!$H$5,School!$H28+School!$L28,IF($J28='Drop Down Options'!$H$6,School!$M28,"CHECK")))),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Options'!$H$3,(1+$I29)*School!$H29,IF(School!$J29='Drop Down Options'!$H$4,(1+School!$K29)*School!$H29,IF(School!$J29='Drop Down Options'!$H$5,School!$H29+School!$L29,IF($J29='Drop Down Options'!$H$6,School!$M29,"CHECK")))),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Options'!$H$3,(1+$I30)*School!$H30,IF(School!$J30='Drop Down Options'!$H$4,(1+School!$K30)*School!$H30,IF(School!$J30='Drop Down Options'!$H$5,School!$H30+School!$L30,IF($J30='Drop Down Options'!$H$6,School!$M30,"CHECK")))),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Options'!$H$3,(1+$I33)*School!$H33,IF(School!$J33='Drop Down Options'!$H$4,(1+School!$K33)*School!$H33,IF(School!$J33='Drop Down Options'!$H$5,School!$H33+School!$L33,IF($J33='Drop Down Options'!$H$6,School!$M33,"CHECK")))),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Options'!$H$3,(1+$I34)*School!$H34,IF(School!$J34='Drop Down Options'!$H$4,(1+School!$K34)*School!$H34,IF(School!$J34='Drop Down Options'!$H$5,School!$H34+School!$L34,IF($J34='Drop Down Options'!$H$6,School!$M34,"CHECK")))),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Options'!$H$3,(1+$I35)*School!$H35,IF(School!$J35='Drop Down Options'!$H$4,(1+School!$K35)*School!$H35,IF(School!$J35='Drop Down Options'!$H$5,School!$H35+School!$L35,IF($J35='Drop Down Options'!$H$6,School!$M35,"CHECK")))),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Options'!$H$6,School!$M36,"CHECK"),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Options'!$H$3,(1+$I37)*School!$H37,IF(School!$J37='Drop Down Options'!$H$4,(1+School!$K37)*School!$H37,IF(School!$J37='Drop Down Options'!$H$5,School!$H37+School!$L37,IF($J37='Drop Down Options'!$H$6,School!$M37,"CHECK")))),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Options'!$H$3,(1+$I40)*School!$H40,IF(School!$J40='Drop Down Options'!$H$4,(1+School!$K40)*School!$H40,IF(School!$J40='Drop Down Options'!$H$5,School!$H40+School!$L40,IF($J40='Drop Down Options'!$H$6,School!$M40,"CHECK")))),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Options'!$H$3,(1+$I41)*School!$H41,IF(School!$J41='Drop Down Options'!$H$4,(1+School!$K41)*School!$H41,IF(School!$J41='Drop Down Options'!$H$5,School!$H41+School!$L41,IF($J41='Drop Down Options'!$H$6,School!$M41,"CHECK")))),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Options'!$H$3,(1+$I42)*School!$H42,IF(School!$J42='Drop Down Options'!$H$4,(1+School!$K42)*School!$H42,IF(School!$J42='Drop Down Options'!$H$5,School!$H42+School!$L42,IF($J42='Drop Down Options'!$H$6,School!$M42,"CHECK")))),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Options'!$H$3,(1+$I46)*School!$H46,IF(School!$J46='Drop Down Options'!$H$4,(1+School!$K46)*School!$H46,IF(School!$J46='Drop Down Options'!$H$5,School!$H46+School!$L46,IF($J46='Drop Down Options'!$H$6,School!$M46,"CHECK")))),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Options'!$H$3,(1+$I47)*School!$H47,IF(School!$J47='Drop Down Options'!$H$4,(1+School!$K47)*School!$H47,IF(School!$J47='Drop Down Options'!$H$5,School!$H47+School!$L47,IF($J47='Drop Down Options'!$H$6,School!$M47,"CHECK")))),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Options'!$H$3,(1+$I48)*School!$H48,IF(School!$J48='Drop Down Options'!$H$4,(1+School!$K48)*School!$H48,IF(School!$J48='Drop Down Options'!$H$5,School!$H48+School!$L48,IF($J48='Drop Down Options'!$H$6,School!$M48,"CHECK")))),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Options'!$H$3,(1+$I49)*School!$H49,IF(School!$J49='Drop Down Options'!$H$4,(1+School!$K49)*School!$H49,IF(School!$J49='Drop Down Options'!$H$5,School!$H49+School!$L49,IF($J49='Drop Down Options'!$H$6,School!$M49,"CHECK")))),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Options'!$H$3,(1+$I52)*School!$H52,IF(School!$J52='Drop Down Options'!$H$4,(1+School!$K52)*School!$H52,IF(School!$J52='Drop Down Options'!$H$5,School!$H52+School!$L52,IF($J52='Drop Down Options'!$H$6,School!$M52,"CHECK")))),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Options'!$H$3,(1+$I53)*School!$H53,IF(School!$J53='Drop Down Options'!$H$4,(1+School!$K53)*School!$H53,IF(School!$J53='Drop Down Options'!$H$5,School!$H53+School!$L53,IF($J53='Drop Down Options'!$H$6,School!$M53,"CHECK")))),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Options'!$H$3,(1+$I55)*School!$H55,IF(School!$J55='Drop Down Options'!$H$4,(1+School!$K55)*School!$H55,IF(School!$J55='Drop Down Options'!$H$5,School!$H55+School!$L55,IF($J55='Drop Down Options'!$H$6,School!$M55,"CHECK")))),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Options'!$H$3,(1+$I56)*School!$H56,IF(School!$J56='Drop Down Options'!$H$4,(1+School!$K56)*School!$H56,IF(School!$J56='Drop Down Options'!$H$5,School!$H56+School!$L56,IF($J56='Drop Down Options'!$H$6,School!$M56,"CHECK")))),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Options'!$H$3,(1+$I58)*School!$H58,IF(School!$J58='Drop Down Options'!$H$4,(1+School!$K58)*School!$H58,IF(School!$J58='Drop Down Options'!$H$5,School!$H58+School!$L58,IF($J58='Drop Down Options'!$H$6,School!$M58,"CHECK")))),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Options'!$H$3,(1+$I59)*School!$H59,IF(School!$J59='Drop Down Options'!$H$4,(1+School!$K59)*School!$H59,IF(School!$J59='Drop Down Options'!$H$5,School!$H59+School!$L59,IF($J59='Drop Down Options'!$H$6,School!$M59,"CHECK")))),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Options'!$H$3,(1+$I60)*School!$H60,IF(School!$J60='Drop Down Options'!$H$4,(1+School!$K60)*School!$H60,IF(School!$J60='Drop Down Options'!$H$5,School!$H60+School!$L60,IF($J60='Drop Down Options'!$H$6,School!$M60,"CHECK")))),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Options'!$H$3,(1+$I62)*School!$H62,IF(School!$J62='Drop Down Options'!$H$4,(1+School!$K62)*School!$H62,IF(School!$J62='Drop Down Options'!$H$5,School!$H62+School!$L62,IF($J62='Drop Down Options'!$H$6,School!$M62,"CHECK")))),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Options'!$H$3,(1+$I63)*School!$H63,IF(School!$J63='Drop Down Options'!$H$4,(1+School!$K63)*School!$H63,IF(School!$J63='Drop Down Options'!$H$5,School!$H63+School!$L63,IF($J63='Drop Down Options'!$H$6,School!$M63,"CHECK")))),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Options'!$H$3,(1+$I65)*School!$H65,IF(School!$J65='Drop Down Options'!$H$4,(1+School!$K65)*School!$H65,IF(School!$J65='Drop Down Options'!$H$5,School!$H65+School!$L65,IF($J65='Drop Down Options'!$H$6,School!$M65,"CHECK")))),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1182</v>
      </c>
      <c r="E66" s="13"/>
      <c r="F66" s="13"/>
      <c r="G66" s="13"/>
      <c r="H66" s="29">
        <f>IFERROR(($G66/'FY 2026-27 Budget Summary'!$F$8)*12, 0)</f>
        <v>0</v>
      </c>
      <c r="I66" s="30">
        <v>0</v>
      </c>
      <c r="J66" s="13" t="s">
        <v>591</v>
      </c>
      <c r="K66" s="348"/>
      <c r="L66" s="349"/>
      <c r="M66" s="349"/>
      <c r="N66" s="15"/>
      <c r="O66" s="29">
        <f>ROUND(IF($J66='Drop Down Options'!$H$3,(1+$I66)*School!$H66,IF(School!$J66='Drop Down Options'!$H$4,(1+School!$K66)*School!$H66,IF(School!$J66='Drop Down Options'!$H$5,School!$H66+School!$L66,IF($J66='Drop Down Options'!$H$6,School!$M66,"CHECK")))),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Parish'!$C$6</f>
        <v>0.03</v>
      </c>
      <c r="J75" s="13" t="s">
        <v>591</v>
      </c>
      <c r="K75" s="348"/>
      <c r="L75" s="349"/>
      <c r="M75" s="349"/>
      <c r="N75" s="15"/>
      <c r="O75" s="29">
        <f>ROUND(IF($J75='Drop Down Options'!$H$3,(1+$I75)*School!$H75,IF(School!$J75='Drop Down Options'!$H$4,(1+School!$K75)*School!$H75,IF(School!$J75='Drop Down Options'!$H$5,School!$H75+School!$L75,IF($J75='Drop Down Options'!$H$6,School!$M75,"CHECK")))), 0)</f>
        <v>0</v>
      </c>
      <c r="P75" s="273">
        <f t="shared" ref="P75:P89" si="78">ROUND(($O75-$H75),0)</f>
        <v>0</v>
      </c>
      <c r="Q75" s="275">
        <f t="shared" ref="Q75:Q90" si="79">IFERROR(P75/H75, 0)</f>
        <v>0</v>
      </c>
      <c r="R75" s="29">
        <f t="shared" ref="R75:R77"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Options'!$H$3,(1+$I76)*School!$H76,IF(School!$J76='Drop Down Options'!$H$4,(1+School!$K76)*School!$H76,IF(School!$J76='Drop Down Options'!$H$5,School!$H76+School!$L76,IF($J76='Drop Down Options'!$H$6,School!$M76,"CHECK")))),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3"/>
      <c r="F77" s="13"/>
      <c r="G77" s="13"/>
      <c r="H77" s="29">
        <f>IFERROR(($G77/'FY 2026-27 Budget Summary'!$F$8)*12, 0)</f>
        <v>0</v>
      </c>
      <c r="I77" s="30">
        <f>'Assumptions - Parish'!$C$6</f>
        <v>0.03</v>
      </c>
      <c r="J77" s="13" t="s">
        <v>591</v>
      </c>
      <c r="K77" s="348"/>
      <c r="L77" s="349"/>
      <c r="M77" s="349"/>
      <c r="N77" s="15"/>
      <c r="O77" s="29">
        <f>ROUND(IF($J77='Drop Down Options'!$H$3,(1+$I77)*School!$H77,IF(School!$J77='Drop Down Options'!$H$4,(1+School!$K77)*School!$H77,IF(School!$J77='Drop Down Options'!$H$5,School!$H77+School!$L77,IF($J77='Drop Down Options'!$H$6,School!$M77,"CHECK")))), 0)</f>
        <v>0</v>
      </c>
      <c r="P77" s="29">
        <f t="shared" si="78"/>
        <v>0</v>
      </c>
      <c r="Q77" s="31">
        <f t="shared" ref="Q77" si="84">IFERROR(P77/H77, 0)</f>
        <v>0</v>
      </c>
      <c r="R77" s="29">
        <f t="shared" si="80"/>
        <v>0</v>
      </c>
      <c r="S77" s="31">
        <f t="shared" ref="S77" si="85">IFERROR(R77/F77, 0)</f>
        <v>0</v>
      </c>
      <c r="T77" s="219" t="str">
        <f>IF(AND(ABS(Q77)&gt;'Assumptions - Arch'!$D$54, ABS(P77)&gt;'Assumptions - Arch'!$D$55), "Variance Explanation Required", "Variance Explanation Not Required")</f>
        <v>Variance Explanation Not Required</v>
      </c>
      <c r="U77" s="86"/>
      <c r="W77" s="425" t="s">
        <v>722</v>
      </c>
      <c r="X77" s="29">
        <f>$O77*INDEX('Optional - Monthly Allocations'!$C$5:$N$18, MATCH($W77,'Optional - Monthly Allocations'!$B$5:$B$18,0), MATCH(X$5,'Optional - Monthly Allocations'!$C$4:$N$4,0))</f>
        <v>0</v>
      </c>
      <c r="Y77" s="29">
        <f>$O77*INDEX('Optional - Monthly Allocations'!$C$5:$N$18, MATCH($W77,'Optional - Monthly Allocations'!$B$5:$B$18,0), MATCH(Y$5,'Optional - Monthly Allocations'!$C$4:$N$4,0))</f>
        <v>0</v>
      </c>
      <c r="Z77" s="29">
        <f>$O77*INDEX('Optional - Monthly Allocations'!$C$5:$N$18, MATCH($W77,'Optional - Monthly Allocations'!$B$5:$B$18,0), MATCH(Z$5,'Optional - Monthly Allocations'!$C$4:$N$4,0))</f>
        <v>0</v>
      </c>
      <c r="AA77" s="29">
        <f>$O77*INDEX('Optional - Monthly Allocations'!$C$5:$N$18, MATCH($W77,'Optional - Monthly Allocations'!$B$5:$B$18,0), MATCH(AA$5,'Optional - Monthly Allocations'!$C$4:$N$4,0))</f>
        <v>0</v>
      </c>
      <c r="AB77" s="29">
        <f>$O77*INDEX('Optional - Monthly Allocations'!$C$5:$N$18, MATCH($W77,'Optional - Monthly Allocations'!$B$5:$B$18,0), MATCH(AB$5,'Optional - Monthly Allocations'!$C$4:$N$4,0))</f>
        <v>0</v>
      </c>
      <c r="AC77" s="29">
        <f>$O77*INDEX('Optional - Monthly Allocations'!$C$5:$N$18, MATCH($W77,'Optional - Monthly Allocations'!$B$5:$B$18,0), MATCH(AC$5,'Optional - Monthly Allocations'!$C$4:$N$4,0))</f>
        <v>0</v>
      </c>
      <c r="AD77" s="29">
        <f>$O77*INDEX('Optional - Monthly Allocations'!$C$5:$N$18, MATCH($W77,'Optional - Monthly Allocations'!$B$5:$B$18,0), MATCH(AD$5,'Optional - Monthly Allocations'!$C$4:$N$4,0))</f>
        <v>0</v>
      </c>
      <c r="AE77" s="29">
        <f>$O77*INDEX('Optional - Monthly Allocations'!$C$5:$N$18, MATCH($W77,'Optional - Monthly Allocations'!$B$5:$B$18,0), MATCH(AE$5,'Optional - Monthly Allocations'!$C$4:$N$4,0))</f>
        <v>0</v>
      </c>
      <c r="AF77" s="29">
        <f>$O77*INDEX('Optional - Monthly Allocations'!$C$5:$N$18, MATCH($W77,'Optional - Monthly Allocations'!$B$5:$B$18,0), MATCH(AF$5,'Optional - Monthly Allocations'!$C$4:$N$4,0))</f>
        <v>0</v>
      </c>
      <c r="AG77" s="29">
        <f>$O77*INDEX('Optional - Monthly Allocations'!$C$5:$N$18, MATCH($W77,'Optional - Monthly Allocations'!$B$5:$B$18,0), MATCH(AG$5,'Optional - Monthly Allocations'!$C$4:$N$4,0))</f>
        <v>0</v>
      </c>
      <c r="AH77" s="29">
        <f>$O77*INDEX('Optional - Monthly Allocations'!$C$5:$N$18, MATCH($W77,'Optional - Monthly Allocations'!$B$5:$B$18,0), MATCH(AH$5,'Optional - Monthly Allocations'!$C$4:$N$4,0))</f>
        <v>0</v>
      </c>
      <c r="AI77" s="29">
        <f>$O77*INDEX('Optional - Monthly Allocations'!$C$5:$N$18, MATCH($W77,'Optional - Monthly Allocations'!$B$5:$B$18,0), MATCH(AI$5,'Optional - Monthly Allocations'!$C$4:$N$4,0))</f>
        <v>0</v>
      </c>
      <c r="AJ77" s="194">
        <f t="shared" ref="AJ77" si="86">SUM(X77:AI77)</f>
        <v>0</v>
      </c>
      <c r="AK77" s="195" t="str">
        <f t="shared" ref="AK77" si="87">IF(AJ77=O77,"In Balance",CONCATENATE("Out of Balance by $",AJ77-O77))</f>
        <v>In Balance</v>
      </c>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8">IFERROR(R78/F78, 0)</f>
        <v>0</v>
      </c>
      <c r="T78" s="235"/>
      <c r="U78" s="238"/>
      <c r="W78" s="239"/>
      <c r="X78" s="240">
        <f>SUM(X75:X77)</f>
        <v>0</v>
      </c>
      <c r="Y78" s="240">
        <f t="shared" ref="Y78:AJ78" si="89">SUM(Y75:Y77)</f>
        <v>0</v>
      </c>
      <c r="Z78" s="240">
        <f t="shared" si="89"/>
        <v>0</v>
      </c>
      <c r="AA78" s="240">
        <f t="shared" si="89"/>
        <v>0</v>
      </c>
      <c r="AB78" s="240">
        <f t="shared" si="89"/>
        <v>0</v>
      </c>
      <c r="AC78" s="240">
        <f t="shared" si="89"/>
        <v>0</v>
      </c>
      <c r="AD78" s="240">
        <f>SUM(AD75:AD77)</f>
        <v>0</v>
      </c>
      <c r="AE78" s="240">
        <f t="shared" si="89"/>
        <v>0</v>
      </c>
      <c r="AF78" s="240">
        <f t="shared" si="89"/>
        <v>0</v>
      </c>
      <c r="AG78" s="240">
        <f t="shared" si="89"/>
        <v>0</v>
      </c>
      <c r="AH78" s="240">
        <f t="shared" si="89"/>
        <v>0</v>
      </c>
      <c r="AI78" s="240">
        <f t="shared" si="89"/>
        <v>0</v>
      </c>
      <c r="AJ78" s="240">
        <f t="shared" si="89"/>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Options'!$H$3,(1+$I79)*School!$H79,IF(School!$J79='Drop Down Options'!$H$4,(1+School!$K79)*School!$H79,IF(School!$J79='Drop Down Options'!$H$5,School!$H79+School!$L79,IF($J79='Drop Down Options'!$H$6,School!$M79,"CHECK")))), 0)</f>
        <v>0</v>
      </c>
      <c r="P79" s="29">
        <f t="shared" si="78"/>
        <v>0</v>
      </c>
      <c r="Q79" s="31">
        <f t="shared" ref="Q79" si="90">IFERROR(P79/H79, 0)</f>
        <v>0</v>
      </c>
      <c r="R79" s="29">
        <f t="shared" ref="R79:R83" si="91">ROUND(($O79-$F79),0)</f>
        <v>0</v>
      </c>
      <c r="S79" s="31">
        <f t="shared" ref="S79" si="92">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93">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Options'!$H$3,(1+$I80)*School!$H80,IF(School!$J80='Drop Down Options'!$H$4,(1+School!$K80)*School!$H80,IF(School!$J80='Drop Down Options'!$H$5,School!$H80+School!$L80,IF($J80='Drop Down Options'!$H$6,School!$M80,"CHECK")))), 0)</f>
        <v>0</v>
      </c>
      <c r="P80" s="29">
        <f t="shared" si="78"/>
        <v>0</v>
      </c>
      <c r="Q80" s="31">
        <f t="shared" si="79"/>
        <v>0</v>
      </c>
      <c r="R80" s="29">
        <f t="shared" si="91"/>
        <v>0</v>
      </c>
      <c r="S80" s="31">
        <f t="shared" si="88"/>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93"/>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v>
      </c>
      <c r="J81" s="13" t="s">
        <v>591</v>
      </c>
      <c r="K81" s="348"/>
      <c r="L81" s="349"/>
      <c r="M81" s="349"/>
      <c r="N81" s="15"/>
      <c r="O81" s="29">
        <f>ROUND(IF($J81='Drop Down Options'!$H$3,(1+$I81)*School!$H81,IF(School!$J81='Drop Down Options'!$H$4,(1+School!$K81)*School!$H81,IF(School!$J81='Drop Down Options'!$H$5,School!$H81+School!$L81,IF($J81='Drop Down Options'!$H$6,School!$M81,"CHECK")))), 0)</f>
        <v>0</v>
      </c>
      <c r="P81" s="29">
        <f t="shared" si="78"/>
        <v>0</v>
      </c>
      <c r="Q81" s="31">
        <f t="shared" si="79"/>
        <v>0</v>
      </c>
      <c r="R81" s="29">
        <f t="shared" si="91"/>
        <v>0</v>
      </c>
      <c r="S81" s="31">
        <f t="shared" si="88"/>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93"/>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v>
      </c>
      <c r="J82" s="13" t="s">
        <v>591</v>
      </c>
      <c r="K82" s="348"/>
      <c r="L82" s="349"/>
      <c r="M82" s="349"/>
      <c r="N82" s="15"/>
      <c r="O82" s="29">
        <f>ROUND(IF($J82='Drop Down Options'!$H$3,(1+$I82)*School!$H82,IF(School!$J82='Drop Down Options'!$H$4,(1+School!$K82)*School!$H82,IF(School!$J82='Drop Down Options'!$H$5,School!$H82+School!$L82,IF($J82='Drop Down Options'!$H$6,School!$M82,"CHECK")))), 0)</f>
        <v>0</v>
      </c>
      <c r="P82" s="29">
        <f t="shared" si="78"/>
        <v>0</v>
      </c>
      <c r="Q82" s="31">
        <f t="shared" si="79"/>
        <v>0</v>
      </c>
      <c r="R82" s="29">
        <f t="shared" si="91"/>
        <v>0</v>
      </c>
      <c r="S82" s="31">
        <f t="shared" si="88"/>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93"/>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Options'!$H$3,(1+$I83)*School!$H83,IF(School!$J83='Drop Down Options'!$H$4,(1+School!$K83)*School!$H83,IF(School!$J83='Drop Down Options'!$H$5,School!$H83+School!$L83,IF($J83='Drop Down Options'!$H$6,School!$M83,"CHECK")))), 0)</f>
        <v>0</v>
      </c>
      <c r="P83" s="29">
        <f t="shared" si="78"/>
        <v>0</v>
      </c>
      <c r="Q83" s="31">
        <f t="shared" si="79"/>
        <v>0</v>
      </c>
      <c r="R83" s="29">
        <f t="shared" si="91"/>
        <v>0</v>
      </c>
      <c r="S83" s="31">
        <f t="shared" si="88"/>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93"/>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8"/>
        <v>0</v>
      </c>
      <c r="T84" s="235"/>
      <c r="U84" s="238"/>
      <c r="W84" s="239"/>
      <c r="X84" s="240">
        <f>SUM(X81:X83)</f>
        <v>0</v>
      </c>
      <c r="Y84" s="240">
        <f t="shared" ref="Y84:AJ84" si="94">SUM(Y81:Y83)</f>
        <v>0</v>
      </c>
      <c r="Z84" s="240">
        <f t="shared" si="94"/>
        <v>0</v>
      </c>
      <c r="AA84" s="240">
        <f t="shared" si="94"/>
        <v>0</v>
      </c>
      <c r="AB84" s="240">
        <f t="shared" si="94"/>
        <v>0</v>
      </c>
      <c r="AC84" s="240">
        <f t="shared" si="94"/>
        <v>0</v>
      </c>
      <c r="AD84" s="240">
        <f>SUM(AD81:AD83)</f>
        <v>0</v>
      </c>
      <c r="AE84" s="240">
        <f t="shared" si="94"/>
        <v>0</v>
      </c>
      <c r="AF84" s="240">
        <f t="shared" si="94"/>
        <v>0</v>
      </c>
      <c r="AG84" s="240">
        <f t="shared" si="94"/>
        <v>0</v>
      </c>
      <c r="AH84" s="240">
        <f t="shared" si="94"/>
        <v>0</v>
      </c>
      <c r="AI84" s="240">
        <f t="shared" si="94"/>
        <v>0</v>
      </c>
      <c r="AJ84" s="240">
        <f t="shared" si="94"/>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Options'!$H$3,(1+$I85)*School!$H85,IF(School!$J85='Drop Down Options'!$H$4,(1+School!$K85)*School!$H85,IF(School!$J85='Drop Down Options'!$H$5,School!$H85+School!$L85,IF($J85='Drop Down Options'!$H$6,School!$M85,"CHECK")))), 0)</f>
        <v>0</v>
      </c>
      <c r="P85" s="29">
        <f t="shared" si="78"/>
        <v>0</v>
      </c>
      <c r="Q85" s="31">
        <f t="shared" si="79"/>
        <v>0</v>
      </c>
      <c r="R85" s="29">
        <f t="shared" ref="R85:R89" si="95">ROUND(($O85-$F85),0)</f>
        <v>0</v>
      </c>
      <c r="S85" s="31">
        <f t="shared" si="88"/>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6">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Options'!$H$3,(1+$I86)*School!$H86,IF(School!$J86='Drop Down Options'!$H$4,(1+School!$K86)*School!$H86,IF(School!$J86='Drop Down Options'!$H$5,School!$H86+School!$L86,IF($J86='Drop Down Options'!$H$6,School!$M86,"CHECK")))), 0)</f>
        <v>0</v>
      </c>
      <c r="P86" s="29">
        <f t="shared" si="78"/>
        <v>0</v>
      </c>
      <c r="Q86" s="31">
        <f t="shared" si="79"/>
        <v>0</v>
      </c>
      <c r="R86" s="29">
        <f t="shared" si="95"/>
        <v>0</v>
      </c>
      <c r="S86" s="31">
        <f t="shared" si="88"/>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6"/>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Options'!$H$3,(1+$I87)*School!$H87,IF(School!$J87='Drop Down Options'!$H$4,(1+School!$K87)*School!$H87,IF(School!$J87='Drop Down Options'!$H$5,School!$H87+School!$L87,IF($J87='Drop Down Options'!$H$6,School!$M87,"CHECK")))), 0)</f>
        <v>0</v>
      </c>
      <c r="P87" s="29">
        <f t="shared" si="78"/>
        <v>0</v>
      </c>
      <c r="Q87" s="31">
        <f t="shared" si="79"/>
        <v>0</v>
      </c>
      <c r="R87" s="29">
        <f t="shared" si="95"/>
        <v>0</v>
      </c>
      <c r="S87" s="31">
        <f t="shared" si="88"/>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6"/>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Options'!$H$3,(1+$I88)*School!$H88,IF(School!$J88='Drop Down Options'!$H$4,(1+School!$K88)*School!$H88,IF(School!$J88='Drop Down Options'!$H$5,School!$H88+School!$L88,IF($J88='Drop Down Options'!$H$6,School!$M88,"CHECK")))), 0)</f>
        <v>0</v>
      </c>
      <c r="P88" s="29">
        <f t="shared" si="78"/>
        <v>0</v>
      </c>
      <c r="Q88" s="31">
        <f t="shared" si="79"/>
        <v>0</v>
      </c>
      <c r="R88" s="29">
        <f t="shared" si="95"/>
        <v>0</v>
      </c>
      <c r="S88" s="31">
        <f t="shared" si="88"/>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6"/>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Options'!$H$3,(1+$I89)*School!$H89,IF(School!$J89='Drop Down Options'!$H$4,(1+School!$K89)*School!$H89,IF(School!$J89='Drop Down Options'!$H$5,School!$H89+School!$L89,IF($J89='Drop Down Options'!$H$6,School!$M89,"CHECK")))), 0)</f>
        <v>0</v>
      </c>
      <c r="P89" s="29">
        <f t="shared" si="78"/>
        <v>0</v>
      </c>
      <c r="Q89" s="31">
        <f t="shared" si="79"/>
        <v>0</v>
      </c>
      <c r="R89" s="29">
        <f t="shared" si="95"/>
        <v>0</v>
      </c>
      <c r="S89" s="31">
        <f t="shared" si="88"/>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6"/>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8"/>
        <v>0</v>
      </c>
      <c r="T90" s="206"/>
      <c r="U90" s="207"/>
      <c r="W90" s="209"/>
      <c r="X90" s="34">
        <f t="shared" ref="X90:AJ90" si="97">X78+SUM(X79:X80)+X84+SUM(X85:X89)</f>
        <v>0</v>
      </c>
      <c r="Y90" s="34">
        <f t="shared" si="97"/>
        <v>0</v>
      </c>
      <c r="Z90" s="34">
        <f t="shared" si="97"/>
        <v>0</v>
      </c>
      <c r="AA90" s="34">
        <f t="shared" si="97"/>
        <v>0</v>
      </c>
      <c r="AB90" s="34">
        <f t="shared" si="97"/>
        <v>0</v>
      </c>
      <c r="AC90" s="34">
        <f t="shared" si="97"/>
        <v>0</v>
      </c>
      <c r="AD90" s="34">
        <f t="shared" si="97"/>
        <v>0</v>
      </c>
      <c r="AE90" s="34">
        <f t="shared" si="97"/>
        <v>0</v>
      </c>
      <c r="AF90" s="34">
        <f t="shared" si="97"/>
        <v>0</v>
      </c>
      <c r="AG90" s="34">
        <f t="shared" si="97"/>
        <v>0</v>
      </c>
      <c r="AH90" s="34">
        <f t="shared" si="97"/>
        <v>0</v>
      </c>
      <c r="AI90" s="34">
        <f t="shared" si="97"/>
        <v>0</v>
      </c>
      <c r="AJ90" s="34">
        <f t="shared" si="97"/>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Options'!$H$3,(1+$I92)*School!$H92,IF(School!$J92='Drop Down Options'!$H$4,(1+School!$K92)*School!$H92,IF(School!$J92='Drop Down Options'!$H$5,School!$H92+School!$L92,IF($J92='Drop Down Options'!$H$6,School!$M92,"CHECK")))), 0)</f>
        <v>0</v>
      </c>
      <c r="P92" s="29">
        <f t="shared" ref="P92:P102" si="98">ROUND(($O92-$H92),0)</f>
        <v>0</v>
      </c>
      <c r="Q92" s="31">
        <f t="shared" ref="Q92:Q103" si="99">IFERROR(P92/H92, 0)</f>
        <v>0</v>
      </c>
      <c r="R92" s="29">
        <f t="shared" ref="R92:R102" si="100">ROUND(($O92-$F92),0)</f>
        <v>0</v>
      </c>
      <c r="S92" s="31">
        <f t="shared" si="88"/>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101">SUM(X92:AI92)</f>
        <v>0</v>
      </c>
      <c r="AK92" s="195" t="str">
        <f t="shared" ref="AK92:AK103" si="102">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Options'!$H$3,(1+$I93)*School!$H93,IF(School!$J93='Drop Down Options'!$H$4,(1+School!$K93)*School!$H93,IF(School!$J93='Drop Down Options'!$H$5,School!$H93+School!$L93,IF($J93='Drop Down Options'!$H$6,School!$M93,"CHECK")))), 0)</f>
        <v>0</v>
      </c>
      <c r="P93" s="29">
        <f t="shared" si="98"/>
        <v>0</v>
      </c>
      <c r="Q93" s="31">
        <f t="shared" si="99"/>
        <v>0</v>
      </c>
      <c r="R93" s="29">
        <f t="shared" si="100"/>
        <v>0</v>
      </c>
      <c r="S93" s="31">
        <f t="shared" si="88"/>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101"/>
        <v>0</v>
      </c>
      <c r="AK93" s="195" t="str">
        <f t="shared" si="102"/>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Options'!$H$3,(1+$I94)*School!$H94,IF(School!$J94='Drop Down Options'!$H$4,(1+School!$K94)*School!$H94,IF(School!$J94='Drop Down Options'!$H$5,School!$H94+School!$L94,IF($J94='Drop Down Options'!$H$6,School!$M94,"CHECK")))), 0)</f>
        <v>0</v>
      </c>
      <c r="P94" s="29">
        <f t="shared" si="98"/>
        <v>0</v>
      </c>
      <c r="Q94" s="31">
        <f t="shared" si="99"/>
        <v>0</v>
      </c>
      <c r="R94" s="29">
        <f t="shared" si="100"/>
        <v>0</v>
      </c>
      <c r="S94" s="31">
        <f t="shared" si="88"/>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101"/>
        <v>0</v>
      </c>
      <c r="AK94" s="195" t="str">
        <f t="shared" si="102"/>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Options'!$H$3,(1+$I95)*School!$H95,IF(School!$J95='Drop Down Options'!$H$4,(1+School!$K95)*School!$H95,IF(School!$J95='Drop Down Options'!$H$5,School!$H95+School!$L95,IF($J95='Drop Down Options'!$H$6,School!$M95,"CHECK")))), 0)</f>
        <v>0</v>
      </c>
      <c r="P95" s="29">
        <f t="shared" si="98"/>
        <v>0</v>
      </c>
      <c r="Q95" s="31">
        <f t="shared" si="99"/>
        <v>0</v>
      </c>
      <c r="R95" s="29">
        <f t="shared" si="100"/>
        <v>0</v>
      </c>
      <c r="S95" s="31">
        <f t="shared" si="88"/>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101"/>
        <v>0</v>
      </c>
      <c r="AK95" s="195" t="str">
        <f t="shared" si="102"/>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Options'!$H$3,(1+$I96)*School!$H96,IF(School!$J96='Drop Down Options'!$H$4,(1+School!$K96)*School!$H96,IF(School!$J96='Drop Down Options'!$H$5,School!$H96+School!$L96,IF($J96='Drop Down Options'!$H$6,School!$M96,"CHECK")))), 0)</f>
        <v>0</v>
      </c>
      <c r="P96" s="29">
        <f t="shared" si="98"/>
        <v>0</v>
      </c>
      <c r="Q96" s="31">
        <f t="shared" si="99"/>
        <v>0</v>
      </c>
      <c r="R96" s="29">
        <f t="shared" si="100"/>
        <v>0</v>
      </c>
      <c r="S96" s="31">
        <f t="shared" si="88"/>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101"/>
        <v>0</v>
      </c>
      <c r="AK96" s="195" t="str">
        <f t="shared" si="102"/>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Options'!$H$3,(1+$I97)*School!$H97,IF(School!$J97='Drop Down Options'!$H$4,(1+School!$K97)*School!$H97,IF(School!$J97='Drop Down Options'!$H$5,School!$H97+School!$L97,IF($J97='Drop Down Options'!$H$6,School!$M97,"CHECK")))), 0)</f>
        <v>0</v>
      </c>
      <c r="P97" s="29">
        <f t="shared" si="98"/>
        <v>0</v>
      </c>
      <c r="Q97" s="31">
        <f t="shared" si="99"/>
        <v>0</v>
      </c>
      <c r="R97" s="29">
        <f t="shared" si="100"/>
        <v>0</v>
      </c>
      <c r="S97" s="31">
        <f t="shared" si="88"/>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101"/>
        <v>0</v>
      </c>
      <c r="AK97" s="195" t="str">
        <f t="shared" si="102"/>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Options'!$H$3,(1+$I98)*School!$H98,IF(School!$J98='Drop Down Options'!$H$4,(1+School!$K98)*School!$H98,IF(School!$J98='Drop Down Options'!$H$5,School!$H98+School!$L98,IF($J98='Drop Down Options'!$H$6,School!$M98,"CHECK")))), 0)</f>
        <v>0</v>
      </c>
      <c r="P98" s="29">
        <f t="shared" si="98"/>
        <v>0</v>
      </c>
      <c r="Q98" s="31">
        <f t="shared" si="99"/>
        <v>0</v>
      </c>
      <c r="R98" s="29">
        <f t="shared" si="100"/>
        <v>0</v>
      </c>
      <c r="S98" s="31">
        <f t="shared" si="88"/>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101"/>
        <v>0</v>
      </c>
      <c r="AK98" s="195" t="str">
        <f t="shared" si="102"/>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Options'!$H$3,(1+$I99)*School!$H99,IF(School!$J99='Drop Down Options'!$H$4,(1+School!$K99)*School!$H99,IF(School!$J99='Drop Down Options'!$H$5,School!$H99+School!$L99,IF($J99='Drop Down Options'!$H$6,School!$M99,"CHECK")))), 0)</f>
        <v>0</v>
      </c>
      <c r="P99" s="29">
        <f t="shared" si="98"/>
        <v>0</v>
      </c>
      <c r="Q99" s="31">
        <f t="shared" si="99"/>
        <v>0</v>
      </c>
      <c r="R99" s="29">
        <f t="shared" si="100"/>
        <v>0</v>
      </c>
      <c r="S99" s="31">
        <f t="shared" si="88"/>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101"/>
        <v>0</v>
      </c>
      <c r="AK99" s="195" t="str">
        <f t="shared" si="102"/>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Options'!$H$3,(1+$I100)*School!$H100,IF(School!$J100='Drop Down Options'!$H$4,(1+School!$K100)*School!$H100,IF(School!$J100='Drop Down Options'!$H$5,School!$H100+School!$L100,IF($J100='Drop Down Options'!$H$6,School!$M100,"CHECK")))), 0)</f>
        <v>0</v>
      </c>
      <c r="P100" s="29">
        <f t="shared" si="98"/>
        <v>0</v>
      </c>
      <c r="Q100" s="31">
        <f t="shared" si="99"/>
        <v>0</v>
      </c>
      <c r="R100" s="29">
        <f t="shared" si="100"/>
        <v>0</v>
      </c>
      <c r="S100" s="31">
        <f t="shared" si="88"/>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101"/>
        <v>0</v>
      </c>
      <c r="AK100" s="195" t="str">
        <f t="shared" si="102"/>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Options'!$H$3,(1+$I101)*School!$H101,IF(School!$J101='Drop Down Options'!$H$4,(1+School!$K101)*School!$H101,IF(School!$J101='Drop Down Options'!$H$5,School!$H101+School!$L101,IF($J101='Drop Down Options'!$H$6,School!$M101,"CHECK")))), 0)</f>
        <v>0</v>
      </c>
      <c r="P101" s="29">
        <f t="shared" si="98"/>
        <v>0</v>
      </c>
      <c r="Q101" s="31">
        <f t="shared" si="99"/>
        <v>0</v>
      </c>
      <c r="R101" s="29">
        <f t="shared" si="100"/>
        <v>0</v>
      </c>
      <c r="S101" s="31">
        <f t="shared" si="88"/>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101"/>
        <v>0</v>
      </c>
      <c r="AK101" s="195" t="str">
        <f t="shared" si="102"/>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Options'!$H$3,(1+$I102)*School!$H102,IF(School!$J102='Drop Down Options'!$H$4,(1+School!$K102)*School!$H102,IF(School!$J102='Drop Down Options'!$H$5,School!$H102+School!$L102,IF($J102='Drop Down Options'!$H$6,School!$M102,"CHECK")))), 0)</f>
        <v>0</v>
      </c>
      <c r="P102" s="29">
        <f t="shared" si="98"/>
        <v>0</v>
      </c>
      <c r="Q102" s="31">
        <f t="shared" si="99"/>
        <v>0</v>
      </c>
      <c r="R102" s="29">
        <f t="shared" si="100"/>
        <v>0</v>
      </c>
      <c r="S102" s="31">
        <f t="shared" si="88"/>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101"/>
        <v>0</v>
      </c>
      <c r="AK102" s="195" t="str">
        <f t="shared" si="102"/>
        <v>In Balance</v>
      </c>
    </row>
    <row r="103" spans="2:37" s="208" customFormat="1" outlineLevel="1" x14ac:dyDescent="0.15">
      <c r="B103" s="172">
        <v>98</v>
      </c>
      <c r="C103" s="205" t="s">
        <v>933</v>
      </c>
      <c r="D103" s="206" t="s">
        <v>629</v>
      </c>
      <c r="E103" s="34">
        <f>SUM(E92:E102)</f>
        <v>0</v>
      </c>
      <c r="F103" s="34">
        <f>SUM(F92:F102)</f>
        <v>0</v>
      </c>
      <c r="G103" s="34">
        <f t="shared" ref="G103:R103" si="103">SUM(G92:G102)</f>
        <v>0</v>
      </c>
      <c r="H103" s="34">
        <f t="shared" si="103"/>
        <v>0</v>
      </c>
      <c r="I103" s="35"/>
      <c r="J103" s="34"/>
      <c r="K103" s="36"/>
      <c r="L103" s="34">
        <f t="shared" si="103"/>
        <v>0</v>
      </c>
      <c r="M103" s="34">
        <f t="shared" si="103"/>
        <v>0</v>
      </c>
      <c r="N103" s="37"/>
      <c r="O103" s="34">
        <f t="shared" si="103"/>
        <v>0</v>
      </c>
      <c r="P103" s="34">
        <f t="shared" si="103"/>
        <v>0</v>
      </c>
      <c r="Q103" s="36">
        <f t="shared" si="99"/>
        <v>0</v>
      </c>
      <c r="R103" s="34">
        <f t="shared" si="103"/>
        <v>0</v>
      </c>
      <c r="S103" s="36">
        <f t="shared" si="88"/>
        <v>0</v>
      </c>
      <c r="T103" s="206"/>
      <c r="U103" s="207"/>
      <c r="W103" s="209"/>
      <c r="X103" s="34">
        <f t="shared" ref="X103:AJ103" si="104">SUM(X92:X102)</f>
        <v>0</v>
      </c>
      <c r="Y103" s="34">
        <f t="shared" si="104"/>
        <v>0</v>
      </c>
      <c r="Z103" s="34">
        <f t="shared" si="104"/>
        <v>0</v>
      </c>
      <c r="AA103" s="34">
        <f t="shared" si="104"/>
        <v>0</v>
      </c>
      <c r="AB103" s="34">
        <f t="shared" si="104"/>
        <v>0</v>
      </c>
      <c r="AC103" s="34">
        <f t="shared" si="104"/>
        <v>0</v>
      </c>
      <c r="AD103" s="34">
        <f t="shared" si="104"/>
        <v>0</v>
      </c>
      <c r="AE103" s="34">
        <f t="shared" si="104"/>
        <v>0</v>
      </c>
      <c r="AF103" s="34">
        <f t="shared" si="104"/>
        <v>0</v>
      </c>
      <c r="AG103" s="34">
        <f t="shared" si="104"/>
        <v>0</v>
      </c>
      <c r="AH103" s="34">
        <f t="shared" si="104"/>
        <v>0</v>
      </c>
      <c r="AI103" s="34">
        <f t="shared" si="104"/>
        <v>0</v>
      </c>
      <c r="AJ103" s="34">
        <f t="shared" si="104"/>
        <v>0</v>
      </c>
      <c r="AK103" s="210" t="str">
        <f t="shared" si="102"/>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Options'!$H$3,(1+$I105)*School!$H105,IF(School!$J105='Drop Down Options'!$H$4,(1+School!$K105)*School!$H105,IF(School!$J105='Drop Down Options'!$H$5,School!$H105+School!$L105,IF($J105='Drop Down Options'!$H$6,School!$M105,"CHECK")))), 0)</f>
        <v>0</v>
      </c>
      <c r="P105" s="29">
        <f t="shared" ref="P105:P117" si="105">ROUND(($O105-$H105),0)</f>
        <v>0</v>
      </c>
      <c r="Q105" s="31">
        <f t="shared" ref="Q105:Q118" si="106">IFERROR(P105/H105, 0)</f>
        <v>0</v>
      </c>
      <c r="R105" s="29">
        <f t="shared" ref="R105:R114" si="107">ROUND(($O105-$F105),0)</f>
        <v>0</v>
      </c>
      <c r="S105" s="31">
        <f t="shared" si="88"/>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8">SUM(X105:AI105)</f>
        <v>0</v>
      </c>
      <c r="AK105" s="195" t="str">
        <f t="shared" ref="AK105:AK118" si="109">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Options'!$H$3,(1+$I106)*School!$H106,IF(School!$J106='Drop Down Options'!$H$4,(1+School!$K106)*School!$H106,IF(School!$J106='Drop Down Options'!$H$5,School!$H106+School!$L106,IF($J106='Drop Down Options'!$H$6,School!$M106,"CHECK")))), 0)</f>
        <v>0</v>
      </c>
      <c r="P106" s="29">
        <f t="shared" si="105"/>
        <v>0</v>
      </c>
      <c r="Q106" s="31">
        <f t="shared" si="106"/>
        <v>0</v>
      </c>
      <c r="R106" s="29">
        <f t="shared" si="107"/>
        <v>0</v>
      </c>
      <c r="S106" s="31">
        <f t="shared" si="88"/>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8"/>
        <v>0</v>
      </c>
      <c r="AK106" s="195" t="str">
        <f t="shared" si="109"/>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Options'!$H$3,(1+$I107)*School!$H107,IF(School!$J107='Drop Down Options'!$H$4,(1+School!$K107)*School!$H107,IF(School!$J107='Drop Down Options'!$H$5,School!$H107+School!$L107,IF($J107='Drop Down Options'!$H$6,School!$M107,"CHECK")))), 0)</f>
        <v>0</v>
      </c>
      <c r="P107" s="29">
        <f t="shared" si="105"/>
        <v>0</v>
      </c>
      <c r="Q107" s="31">
        <f t="shared" si="106"/>
        <v>0</v>
      </c>
      <c r="R107" s="29">
        <f t="shared" si="107"/>
        <v>0</v>
      </c>
      <c r="S107" s="31">
        <f t="shared" si="88"/>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8"/>
        <v>0</v>
      </c>
      <c r="AK107" s="195" t="str">
        <f t="shared" si="109"/>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Options'!$H$3,(1+$I108)*School!$H108,IF(School!$J108='Drop Down Options'!$H$4,(1+School!$K108)*School!$H108,IF(School!$J108='Drop Down Options'!$H$5,School!$H108+School!$L108,IF($J108='Drop Down Options'!$H$6,School!$M108,"CHECK")))), 0)</f>
        <v>0</v>
      </c>
      <c r="P108" s="29">
        <f t="shared" si="105"/>
        <v>0</v>
      </c>
      <c r="Q108" s="31">
        <f t="shared" si="106"/>
        <v>0</v>
      </c>
      <c r="R108" s="29">
        <f t="shared" si="107"/>
        <v>0</v>
      </c>
      <c r="S108" s="31">
        <f t="shared" si="88"/>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8"/>
        <v>0</v>
      </c>
      <c r="AK108" s="195" t="str">
        <f t="shared" si="109"/>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Options'!$H$3,(1+$I109)*School!$H109,IF(School!$J109='Drop Down Options'!$H$4,(1+School!$K109)*School!$H109,IF(School!$J109='Drop Down Options'!$H$5,School!$H109+School!$L109,IF($J109='Drop Down Options'!$H$6,School!$M109,"CHECK")))), 0)</f>
        <v>0</v>
      </c>
      <c r="P109" s="29">
        <f t="shared" si="105"/>
        <v>0</v>
      </c>
      <c r="Q109" s="31">
        <f t="shared" si="106"/>
        <v>0</v>
      </c>
      <c r="R109" s="29">
        <f t="shared" si="107"/>
        <v>0</v>
      </c>
      <c r="S109" s="31">
        <f t="shared" si="88"/>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8"/>
        <v>0</v>
      </c>
      <c r="AK109" s="195" t="str">
        <f t="shared" si="109"/>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Options'!$H$3,(1+$I110)*School!$H110,IF(School!$J110='Drop Down Options'!$H$4,(1+School!$K110)*School!$H110,IF(School!$J110='Drop Down Options'!$H$5,School!$H110+School!$L110,IF($J110='Drop Down Options'!$H$6,School!$M110,"CHECK")))), 0)</f>
        <v>0</v>
      </c>
      <c r="P110" s="29">
        <f t="shared" si="105"/>
        <v>0</v>
      </c>
      <c r="Q110" s="31">
        <f t="shared" si="106"/>
        <v>0</v>
      </c>
      <c r="R110" s="29">
        <f t="shared" si="107"/>
        <v>0</v>
      </c>
      <c r="S110" s="31">
        <f t="shared" si="88"/>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8"/>
        <v>0</v>
      </c>
      <c r="AK110" s="195" t="str">
        <f t="shared" si="109"/>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Options'!$H$3,(1+$I111)*School!$H111,IF(School!$J111='Drop Down Options'!$H$4,(1+School!$K111)*School!$H111,IF(School!$J111='Drop Down Options'!$H$5,School!$H111+School!$L111,IF($J111='Drop Down Options'!$H$6,School!$M111,"CHECK")))), 0)</f>
        <v>0</v>
      </c>
      <c r="P111" s="29">
        <f t="shared" si="105"/>
        <v>0</v>
      </c>
      <c r="Q111" s="31">
        <f t="shared" si="106"/>
        <v>0</v>
      </c>
      <c r="R111" s="29">
        <f t="shared" si="107"/>
        <v>0</v>
      </c>
      <c r="S111" s="31">
        <f t="shared" si="88"/>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8"/>
        <v>0</v>
      </c>
      <c r="AK111" s="195" t="str">
        <f t="shared" si="109"/>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Options'!$H$3,(1+$I112)*School!$H112,IF(School!$J112='Drop Down Options'!$H$4,(1+School!$K112)*School!$H112,IF(School!$J112='Drop Down Options'!$H$5,School!$H112+School!$L112,IF($J112='Drop Down Options'!$H$6,School!$M112,"CHECK")))), 0)</f>
        <v>0</v>
      </c>
      <c r="P112" s="29">
        <f t="shared" si="105"/>
        <v>0</v>
      </c>
      <c r="Q112" s="31">
        <f t="shared" si="106"/>
        <v>0</v>
      </c>
      <c r="R112" s="29">
        <f t="shared" si="107"/>
        <v>0</v>
      </c>
      <c r="S112" s="31">
        <f t="shared" si="88"/>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8"/>
        <v>0</v>
      </c>
      <c r="AK112" s="195" t="str">
        <f t="shared" si="109"/>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0</v>
      </c>
      <c r="J113" s="13" t="s">
        <v>591</v>
      </c>
      <c r="K113" s="348"/>
      <c r="L113" s="349"/>
      <c r="M113" s="349"/>
      <c r="N113" s="15"/>
      <c r="O113" s="77">
        <f>ROUND(IF($J113='Drop Down Options'!$H$3,(1+$I113)*School!$H113,IF(School!$J113='Drop Down Options'!$H$4,(1+School!$K113)*School!$H113,IF(School!$J113='Drop Down Options'!$H$5,School!$H113+School!$L113,IF($J113='Drop Down Options'!$H$6,School!$M113,"CHECK")))), 0)</f>
        <v>0</v>
      </c>
      <c r="P113" s="29">
        <f t="shared" si="105"/>
        <v>0</v>
      </c>
      <c r="Q113" s="31">
        <f t="shared" si="106"/>
        <v>0</v>
      </c>
      <c r="R113" s="29">
        <f t="shared" si="107"/>
        <v>0</v>
      </c>
      <c r="S113" s="31">
        <f t="shared" si="88"/>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8"/>
        <v>0</v>
      </c>
      <c r="AK113" s="195" t="str">
        <f t="shared" si="109"/>
        <v>In Balance</v>
      </c>
    </row>
    <row r="114" spans="2:37" outlineLevel="2" x14ac:dyDescent="0.15">
      <c r="B114" s="172">
        <v>109</v>
      </c>
      <c r="C114" s="192">
        <v>4510.2</v>
      </c>
      <c r="D114" s="193" t="s">
        <v>564</v>
      </c>
      <c r="E114" s="13"/>
      <c r="F114" s="13"/>
      <c r="G114" s="13"/>
      <c r="H114" s="29">
        <f>IFERROR(($G114/'FY 2026-27 Budget Summary'!$F$8)*12, 0)</f>
        <v>0</v>
      </c>
      <c r="I114" s="30">
        <f>'Assumptions - Arch'!$C$23</f>
        <v>0</v>
      </c>
      <c r="J114" s="13" t="s">
        <v>591</v>
      </c>
      <c r="K114" s="348"/>
      <c r="L114" s="349"/>
      <c r="M114" s="349"/>
      <c r="N114" s="15"/>
      <c r="O114" s="29">
        <f>ROUND(IF($J114='Drop Down Options'!$H$3,(1+$I114)*School!$H114,IF(School!$J114='Drop Down Options'!$H$4,(1+School!$K114)*School!$H114,IF(School!$J114='Drop Down Options'!$H$5,School!$H114+School!$L114,IF($J114='Drop Down Options'!$H$6,School!$M114,"CHECK")))), 0)</f>
        <v>0</v>
      </c>
      <c r="P114" s="29">
        <f t="shared" si="105"/>
        <v>0</v>
      </c>
      <c r="Q114" s="31">
        <f t="shared" si="106"/>
        <v>0</v>
      </c>
      <c r="R114" s="29">
        <f t="shared" si="107"/>
        <v>0</v>
      </c>
      <c r="S114" s="31">
        <f t="shared" si="88"/>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8"/>
        <v>0</v>
      </c>
      <c r="AK114" s="195" t="str">
        <f t="shared" si="109"/>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6"/>
        <v>0</v>
      </c>
      <c r="R115" s="40">
        <f>SUM(R113:R114)</f>
        <v>0</v>
      </c>
      <c r="S115" s="46">
        <f t="shared" si="88"/>
        <v>0</v>
      </c>
      <c r="T115" s="235"/>
      <c r="U115" s="238"/>
      <c r="W115" s="239"/>
      <c r="X115" s="240">
        <f>X113+X114</f>
        <v>0</v>
      </c>
      <c r="Y115" s="240">
        <f t="shared" ref="Y115:AJ115" si="110">Y113+Y114</f>
        <v>0</v>
      </c>
      <c r="Z115" s="240">
        <f t="shared" si="110"/>
        <v>0</v>
      </c>
      <c r="AA115" s="240">
        <f t="shared" si="110"/>
        <v>0</v>
      </c>
      <c r="AB115" s="240">
        <f t="shared" si="110"/>
        <v>0</v>
      </c>
      <c r="AC115" s="240">
        <f t="shared" si="110"/>
        <v>0</v>
      </c>
      <c r="AD115" s="240">
        <f t="shared" si="110"/>
        <v>0</v>
      </c>
      <c r="AE115" s="240">
        <f t="shared" si="110"/>
        <v>0</v>
      </c>
      <c r="AF115" s="240">
        <f t="shared" si="110"/>
        <v>0</v>
      </c>
      <c r="AG115" s="240">
        <f t="shared" si="110"/>
        <v>0</v>
      </c>
      <c r="AH115" s="240">
        <f t="shared" si="110"/>
        <v>0</v>
      </c>
      <c r="AI115" s="240">
        <f t="shared" si="110"/>
        <v>0</v>
      </c>
      <c r="AJ115" s="240">
        <f t="shared" si="110"/>
        <v>0</v>
      </c>
      <c r="AK115" s="241" t="str">
        <f t="shared" si="109"/>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Options'!$H$3,(1+$I116)*School!$H116,IF(School!$J116='Drop Down Options'!$H$4,(1+School!$K116)*School!$H116,IF(School!$J116='Drop Down Options'!$H$5,School!$H116+School!$L116,IF($J116='Drop Down Options'!$H$6,School!$M116,"CHECK")))), 0)</f>
        <v>0</v>
      </c>
      <c r="P116" s="29">
        <f t="shared" si="105"/>
        <v>0</v>
      </c>
      <c r="Q116" s="31">
        <f t="shared" si="106"/>
        <v>0</v>
      </c>
      <c r="R116" s="29">
        <f t="shared" ref="R116:R117" si="111">ROUND(($O116-$F116),0)</f>
        <v>0</v>
      </c>
      <c r="S116" s="31">
        <f t="shared" si="88"/>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12">SUM(X116:AI116)</f>
        <v>0</v>
      </c>
      <c r="AK116" s="195" t="str">
        <f t="shared" si="109"/>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Options'!$H$3,(1+$I117)*School!$H117,IF(School!$J117='Drop Down Options'!$H$4,(1+School!$K117)*School!$H117,IF(School!$J117='Drop Down Options'!$H$5,School!$H117+School!$L117,IF($J117='Drop Down Options'!$H$6,School!$M117,"CHECK")))), 0)</f>
        <v>0</v>
      </c>
      <c r="P117" s="29">
        <f t="shared" si="105"/>
        <v>0</v>
      </c>
      <c r="Q117" s="31">
        <f t="shared" si="106"/>
        <v>0</v>
      </c>
      <c r="R117" s="29">
        <f t="shared" si="111"/>
        <v>0</v>
      </c>
      <c r="S117" s="31">
        <f t="shared" si="88"/>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12"/>
        <v>0</v>
      </c>
      <c r="AK117" s="195" t="str">
        <f t="shared" si="109"/>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13">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6"/>
        <v>0</v>
      </c>
      <c r="R118" s="34">
        <f>SUM(R105:R112)+R115+SUM(R116:R117)</f>
        <v>0</v>
      </c>
      <c r="S118" s="36">
        <f t="shared" si="88"/>
        <v>0</v>
      </c>
      <c r="T118" s="206" t="str">
        <f>IF(AND(ABS(Q118)&gt;'Assumptions - Arch'!$D$54, ABS(P118)&gt;'Assumptions - Arch'!$D$55), "Variance Explanation Required", "Variance Explanation Not Required")</f>
        <v>Variance Explanation Not Required</v>
      </c>
      <c r="U118" s="207"/>
      <c r="W118" s="209"/>
      <c r="X118" s="34">
        <f t="shared" ref="X118:AJ118" si="114">SUM(X105:X112)+X115+SUM(X116:X117)</f>
        <v>0</v>
      </c>
      <c r="Y118" s="34">
        <f t="shared" si="114"/>
        <v>0</v>
      </c>
      <c r="Z118" s="34">
        <f t="shared" si="114"/>
        <v>0</v>
      </c>
      <c r="AA118" s="34">
        <f t="shared" si="114"/>
        <v>0</v>
      </c>
      <c r="AB118" s="34">
        <f t="shared" si="114"/>
        <v>0</v>
      </c>
      <c r="AC118" s="34">
        <f t="shared" si="114"/>
        <v>0</v>
      </c>
      <c r="AD118" s="34">
        <f t="shared" si="114"/>
        <v>0</v>
      </c>
      <c r="AE118" s="34">
        <f t="shared" si="114"/>
        <v>0</v>
      </c>
      <c r="AF118" s="34">
        <f t="shared" si="114"/>
        <v>0</v>
      </c>
      <c r="AG118" s="34">
        <f t="shared" si="114"/>
        <v>0</v>
      </c>
      <c r="AH118" s="34">
        <f t="shared" si="114"/>
        <v>0</v>
      </c>
      <c r="AI118" s="34">
        <f t="shared" si="114"/>
        <v>0</v>
      </c>
      <c r="AJ118" s="34">
        <f t="shared" si="114"/>
        <v>0</v>
      </c>
      <c r="AK118" s="210" t="str">
        <f t="shared" si="109"/>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Options'!$H$3,(1+$I120)*School!$H120,IF(School!$J120='Drop Down Options'!$H$4,(1+School!$K120)*School!$H120,IF(School!$J120='Drop Down Options'!$H$5,School!$H120+School!$L120,IF($J120='Drop Down Options'!$H$6,School!$M120,"CHECK")))), 0)</f>
        <v>0</v>
      </c>
      <c r="P120" s="29">
        <f t="shared" ref="P120:P140" si="115">ROUND(($O120-$H120),0)</f>
        <v>0</v>
      </c>
      <c r="Q120" s="31">
        <f t="shared" ref="Q120:Q144" si="116">IFERROR(P120/H120, 0)</f>
        <v>0</v>
      </c>
      <c r="R120" s="29">
        <f t="shared" ref="R120:R127" si="117">ROUND(($O120-$F120),0)</f>
        <v>0</v>
      </c>
      <c r="S120" s="31">
        <f t="shared" si="88"/>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8">SUM(X120:AI120)</f>
        <v>0</v>
      </c>
      <c r="AK120" s="195" t="str">
        <f t="shared" ref="AK120:AK144" si="119">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Options'!$H$3,(1+$I121)*School!$H121,IF(School!$J121='Drop Down Options'!$H$4,(1+School!$K121)*School!$H121,IF(School!$J121='Drop Down Options'!$H$5,School!$H121+School!$L121,IF($J121='Drop Down Options'!$H$6,School!$M121,"CHECK")))), 0)</f>
        <v>0</v>
      </c>
      <c r="P121" s="29">
        <f t="shared" si="115"/>
        <v>0</v>
      </c>
      <c r="Q121" s="31">
        <f t="shared" si="116"/>
        <v>0</v>
      </c>
      <c r="R121" s="29">
        <f t="shared" si="117"/>
        <v>0</v>
      </c>
      <c r="S121" s="31">
        <f t="shared" si="88"/>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8"/>
        <v>0</v>
      </c>
      <c r="AK121" s="195" t="str">
        <f t="shared" si="119"/>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Options'!$H$3,(1+$I122)*School!$H122,IF(School!$J122='Drop Down Options'!$H$4,(1+School!$K122)*School!$H122,IF(School!$J122='Drop Down Options'!$H$5,School!$H122+School!$L122,IF($J122='Drop Down Options'!$H$6,School!$M122,"CHECK")))), 0)</f>
        <v>0</v>
      </c>
      <c r="P122" s="29">
        <f t="shared" si="115"/>
        <v>0</v>
      </c>
      <c r="Q122" s="31">
        <f t="shared" si="116"/>
        <v>0</v>
      </c>
      <c r="R122" s="29">
        <f t="shared" si="117"/>
        <v>0</v>
      </c>
      <c r="S122" s="31">
        <f t="shared" si="88"/>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8"/>
        <v>0</v>
      </c>
      <c r="AK122" s="195" t="str">
        <f t="shared" si="119"/>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Options'!$H$3,(1+$I123)*School!$H123,IF(School!$J123='Drop Down Options'!$H$4,(1+School!$K123)*School!$H123,IF(School!$J123='Drop Down Options'!$H$5,School!$H123+School!$L123,IF($J123='Drop Down Options'!$H$6,School!$M123,"CHECK")))), 0)</f>
        <v>0</v>
      </c>
      <c r="P123" s="29">
        <f t="shared" si="115"/>
        <v>0</v>
      </c>
      <c r="Q123" s="31">
        <f t="shared" si="116"/>
        <v>0</v>
      </c>
      <c r="R123" s="29">
        <f t="shared" si="117"/>
        <v>0</v>
      </c>
      <c r="S123" s="31">
        <f t="shared" si="88"/>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8"/>
        <v>0</v>
      </c>
      <c r="AK123" s="195" t="str">
        <f t="shared" si="119"/>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Options'!$H$3,(1+$I124)*School!$H124,IF(School!$J124='Drop Down Options'!$H$4,(1+School!$K124)*School!$H124,IF(School!$J124='Drop Down Options'!$H$5,School!$H124+School!$L124,IF($J124='Drop Down Options'!$H$6,School!$M124,"CHECK")))), 0)</f>
        <v>0</v>
      </c>
      <c r="P124" s="29">
        <f t="shared" si="115"/>
        <v>0</v>
      </c>
      <c r="Q124" s="31">
        <f t="shared" si="116"/>
        <v>0</v>
      </c>
      <c r="R124" s="29">
        <f t="shared" si="117"/>
        <v>0</v>
      </c>
      <c r="S124" s="31">
        <f t="shared" si="88"/>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8"/>
        <v>0</v>
      </c>
      <c r="AK124" s="195" t="str">
        <f t="shared" si="119"/>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Options'!$H$3,(1+$I125)*School!$H125,IF(School!$J125='Drop Down Options'!$H$4,(1+School!$K125)*School!$H125,IF(School!$J125='Drop Down Options'!$H$5,School!$H125+School!$L125,IF($J125='Drop Down Options'!$H$6,School!$M125,"CHECK")))), 0)</f>
        <v>0</v>
      </c>
      <c r="P125" s="29">
        <f t="shared" si="115"/>
        <v>0</v>
      </c>
      <c r="Q125" s="31">
        <f t="shared" si="116"/>
        <v>0</v>
      </c>
      <c r="R125" s="29">
        <f t="shared" si="117"/>
        <v>0</v>
      </c>
      <c r="S125" s="31">
        <f t="shared" si="88"/>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8"/>
        <v>0</v>
      </c>
      <c r="AK125" s="195" t="str">
        <f t="shared" si="119"/>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Options'!$H$3,(1+$I126)*School!$H126,IF(School!$J126='Drop Down Options'!$H$4,(1+School!$K126)*School!$H126,IF(School!$J126='Drop Down Options'!$H$5,School!$H126+School!$L126,IF($J126='Drop Down Options'!$H$6,School!$M126,"CHECK")))), 0)</f>
        <v>0</v>
      </c>
      <c r="P126" s="29">
        <f t="shared" si="115"/>
        <v>0</v>
      </c>
      <c r="Q126" s="31">
        <f t="shared" si="116"/>
        <v>0</v>
      </c>
      <c r="R126" s="29">
        <f t="shared" si="117"/>
        <v>0</v>
      </c>
      <c r="S126" s="31">
        <f t="shared" si="88"/>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8"/>
        <v>0</v>
      </c>
      <c r="AK126" s="195" t="str">
        <f t="shared" si="119"/>
        <v>In Balance</v>
      </c>
    </row>
    <row r="127" spans="2:37" s="243" customFormat="1" ht="11.25" customHeight="1" outlineLevel="2" x14ac:dyDescent="0.15">
      <c r="B127" s="172">
        <v>122</v>
      </c>
      <c r="C127" s="242">
        <v>4680.2</v>
      </c>
      <c r="D127" s="219" t="s">
        <v>696</v>
      </c>
      <c r="E127" s="13"/>
      <c r="F127" s="13"/>
      <c r="G127" s="13"/>
      <c r="H127" s="29">
        <f>IFERROR(($G127/'FY 2026-27 Budget Summary'!$F$8)*12, 0)</f>
        <v>0</v>
      </c>
      <c r="I127" s="30" t="s">
        <v>1225</v>
      </c>
      <c r="J127" s="13" t="s">
        <v>591</v>
      </c>
      <c r="K127" s="348"/>
      <c r="L127" s="349"/>
      <c r="M127" s="349"/>
      <c r="N127" s="15"/>
      <c r="O127" s="29">
        <f>ROUND(IF($J127='Drop Down Options'!$H$3,'Assumptions - School Enrollment'!$O$30,IF($J127='Drop Down Options'!$H$4,(1+$K127)*$H127,IF($J127='Drop Down Options'!$H$5,$H127+$L127,IF($J127='Drop Down Options'!$H$6,$M127,"CHECK")))), 0)</f>
        <v>0</v>
      </c>
      <c r="P127" s="29">
        <f t="shared" si="115"/>
        <v>0</v>
      </c>
      <c r="Q127" s="31">
        <f t="shared" ref="Q127" si="120">IFERROR(P127/H127, 0)</f>
        <v>0</v>
      </c>
      <c r="R127" s="29">
        <f t="shared" si="117"/>
        <v>0</v>
      </c>
      <c r="S127" s="31">
        <f t="shared" ref="S127" si="121">IFERROR(R127/F127, 0)</f>
        <v>0</v>
      </c>
      <c r="T127" s="219" t="str">
        <f>IF(AND(ABS(Q127)&gt;'Assumptions - Arch'!$D$54, ABS(P127)&gt;'Assumptions - Arch'!$D$55), "Variance Explanation Required", "Variance Explanation Not Required")</f>
        <v>Variance Explanation Not Required</v>
      </c>
      <c r="U127" s="86"/>
      <c r="V127" s="172"/>
      <c r="W127" s="425" t="s">
        <v>722</v>
      </c>
      <c r="X127" s="29">
        <f>$O127*INDEX('Optional - Monthly Allocations'!$C$5:$N$18, MATCH($W127,'Optional - Monthly Allocations'!$B$5:$B$18,0), MATCH(X$5,'Optional - Monthly Allocations'!$C$4:$N$4,0))</f>
        <v>0</v>
      </c>
      <c r="Y127" s="29">
        <f>$O127*INDEX('Optional - Monthly Allocations'!$C$5:$N$18, MATCH($W127,'Optional - Monthly Allocations'!$B$5:$B$18,0), MATCH(Y$5,'Optional - Monthly Allocations'!$C$4:$N$4,0))</f>
        <v>0</v>
      </c>
      <c r="Z127" s="29">
        <f>$O127*INDEX('Optional - Monthly Allocations'!$C$5:$N$18, MATCH($W127,'Optional - Monthly Allocations'!$B$5:$B$18,0), MATCH(Z$5,'Optional - Monthly Allocations'!$C$4:$N$4,0))</f>
        <v>0</v>
      </c>
      <c r="AA127" s="29">
        <f>$O127*INDEX('Optional - Monthly Allocations'!$C$5:$N$18, MATCH($W127,'Optional - Monthly Allocations'!$B$5:$B$18,0), MATCH(AA$5,'Optional - Monthly Allocations'!$C$4:$N$4,0))</f>
        <v>0</v>
      </c>
      <c r="AB127" s="29">
        <f>$O127*INDEX('Optional - Monthly Allocations'!$C$5:$N$18, MATCH($W127,'Optional - Monthly Allocations'!$B$5:$B$18,0), MATCH(AB$5,'Optional - Monthly Allocations'!$C$4:$N$4,0))</f>
        <v>0</v>
      </c>
      <c r="AC127" s="29">
        <f>$O127*INDEX('Optional - Monthly Allocations'!$C$5:$N$18, MATCH($W127,'Optional - Monthly Allocations'!$B$5:$B$18,0), MATCH(AC$5,'Optional - Monthly Allocations'!$C$4:$N$4,0))</f>
        <v>0</v>
      </c>
      <c r="AD127" s="29">
        <f>$O127*INDEX('Optional - Monthly Allocations'!$C$5:$N$18, MATCH($W127,'Optional - Monthly Allocations'!$B$5:$B$18,0), MATCH(AD$5,'Optional - Monthly Allocations'!$C$4:$N$4,0))</f>
        <v>0</v>
      </c>
      <c r="AE127" s="29">
        <f>$O127*INDEX('Optional - Monthly Allocations'!$C$5:$N$18, MATCH($W127,'Optional - Monthly Allocations'!$B$5:$B$18,0), MATCH(AE$5,'Optional - Monthly Allocations'!$C$4:$N$4,0))</f>
        <v>0</v>
      </c>
      <c r="AF127" s="29">
        <f>$O127*INDEX('Optional - Monthly Allocations'!$C$5:$N$18, MATCH($W127,'Optional - Monthly Allocations'!$B$5:$B$18,0), MATCH(AF$5,'Optional - Monthly Allocations'!$C$4:$N$4,0))</f>
        <v>0</v>
      </c>
      <c r="AG127" s="29">
        <f>$O127*INDEX('Optional - Monthly Allocations'!$C$5:$N$18, MATCH($W127,'Optional - Monthly Allocations'!$B$5:$B$18,0), MATCH(AG$5,'Optional - Monthly Allocations'!$C$4:$N$4,0))</f>
        <v>0</v>
      </c>
      <c r="AH127" s="29">
        <f>$O127*INDEX('Optional - Monthly Allocations'!$C$5:$N$18, MATCH($W127,'Optional - Monthly Allocations'!$B$5:$B$18,0), MATCH(AH$5,'Optional - Monthly Allocations'!$C$4:$N$4,0))</f>
        <v>0</v>
      </c>
      <c r="AI127" s="29">
        <f>$O127*INDEX('Optional - Monthly Allocations'!$C$5:$N$18, MATCH($W127,'Optional - Monthly Allocations'!$B$5:$B$18,0), MATCH(AI$5,'Optional - Monthly Allocations'!$C$4:$N$4,0))</f>
        <v>0</v>
      </c>
      <c r="AJ127" s="194">
        <f t="shared" ref="AJ127" si="122">SUM(X127:AI127)</f>
        <v>0</v>
      </c>
      <c r="AK127" s="195" t="str">
        <f t="shared" ref="AK127" si="123">IF(AJ127=O127,"In Balance",CONCATENATE("Out of Balance by $",AJ127-O127))</f>
        <v>In Balance</v>
      </c>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6"/>
        <v>0</v>
      </c>
      <c r="R128" s="40">
        <f>SUM(R126:R127)</f>
        <v>0</v>
      </c>
      <c r="S128" s="46">
        <f t="shared" si="88"/>
        <v>0</v>
      </c>
      <c r="T128" s="235"/>
      <c r="U128" s="238"/>
      <c r="W128" s="239"/>
      <c r="X128" s="240">
        <f>X126+X127</f>
        <v>0</v>
      </c>
      <c r="Y128" s="240">
        <f t="shared" ref="Y128:AJ128" si="124">Y126+Y127</f>
        <v>0</v>
      </c>
      <c r="Z128" s="240">
        <f t="shared" si="124"/>
        <v>0</v>
      </c>
      <c r="AA128" s="240">
        <f t="shared" si="124"/>
        <v>0</v>
      </c>
      <c r="AB128" s="240">
        <f t="shared" si="124"/>
        <v>0</v>
      </c>
      <c r="AC128" s="240">
        <f t="shared" si="124"/>
        <v>0</v>
      </c>
      <c r="AD128" s="240">
        <f t="shared" si="124"/>
        <v>0</v>
      </c>
      <c r="AE128" s="240">
        <f t="shared" si="124"/>
        <v>0</v>
      </c>
      <c r="AF128" s="240">
        <f t="shared" si="124"/>
        <v>0</v>
      </c>
      <c r="AG128" s="240">
        <f t="shared" si="124"/>
        <v>0</v>
      </c>
      <c r="AH128" s="240">
        <f t="shared" si="124"/>
        <v>0</v>
      </c>
      <c r="AI128" s="240">
        <f t="shared" si="124"/>
        <v>0</v>
      </c>
      <c r="AJ128" s="240">
        <f t="shared" si="124"/>
        <v>0</v>
      </c>
      <c r="AK128" s="241" t="str">
        <f t="shared" si="119"/>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Options'!$H$3,(1+$I129)*School!$H129,IF(School!$J129='Drop Down Options'!$H$4,(1+School!$K129)*School!$H129,IF(School!$J129='Drop Down Options'!$H$5,School!$H129+School!$L129,IF($J129='Drop Down Options'!$H$6,School!$M129,"CHECK")))), 0)</f>
        <v>0</v>
      </c>
      <c r="P129" s="29">
        <f t="shared" si="115"/>
        <v>0</v>
      </c>
      <c r="Q129" s="31">
        <f t="shared" si="116"/>
        <v>0</v>
      </c>
      <c r="R129" s="29">
        <f t="shared" ref="R129:R135" si="125">ROUND(($O129-$F129),0)</f>
        <v>0</v>
      </c>
      <c r="S129" s="31">
        <f t="shared" si="88"/>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26">SUM(X129:AI129)</f>
        <v>0</v>
      </c>
      <c r="AK129" s="195" t="str">
        <f t="shared" si="119"/>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Options'!$H$3,(1+$I130)*School!$H130,IF(School!$J130='Drop Down Options'!$H$4,(1+School!$K130)*School!$H130,IF(School!$J130='Drop Down Options'!$H$5,School!$H130+School!$L130,IF($J130='Drop Down Options'!$H$6,School!$M130,"CHECK")))), 0)</f>
        <v>0</v>
      </c>
      <c r="P130" s="29">
        <f t="shared" si="115"/>
        <v>0</v>
      </c>
      <c r="Q130" s="31">
        <f t="shared" si="116"/>
        <v>0</v>
      </c>
      <c r="R130" s="29">
        <f t="shared" si="125"/>
        <v>0</v>
      </c>
      <c r="S130" s="31">
        <f t="shared" si="88"/>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26"/>
        <v>0</v>
      </c>
      <c r="AK130" s="195" t="str">
        <f t="shared" si="119"/>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Options'!$H$3,(1+$I131)*School!$H131,IF(School!$J131='Drop Down Options'!$H$4,(1+School!$K131)*School!$H131,IF(School!$J131='Drop Down Options'!$H$5,School!$H131+School!$L131,IF($J131='Drop Down Options'!$H$6,School!$M131,"CHECK")))), 0)</f>
        <v>0</v>
      </c>
      <c r="P131" s="29">
        <f t="shared" si="115"/>
        <v>0</v>
      </c>
      <c r="Q131" s="31">
        <f t="shared" si="116"/>
        <v>0</v>
      </c>
      <c r="R131" s="29">
        <f t="shared" si="125"/>
        <v>0</v>
      </c>
      <c r="S131" s="31">
        <f t="shared" si="88"/>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26"/>
        <v>0</v>
      </c>
      <c r="AK131" s="195" t="str">
        <f t="shared" si="119"/>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Options'!$H$3,(1+$I132)*School!$H132,IF(School!$J132='Drop Down Options'!$H$4,(1+School!$K132)*School!$H132,IF(School!$J132='Drop Down Options'!$H$5,School!$H132+School!$L132,IF($J132='Drop Down Options'!$H$6,School!$M132,"CHECK")))), 0)</f>
        <v>0</v>
      </c>
      <c r="P132" s="29">
        <f t="shared" si="115"/>
        <v>0</v>
      </c>
      <c r="Q132" s="31">
        <f>IFERROR(P132/H132, 0)</f>
        <v>0</v>
      </c>
      <c r="R132" s="29">
        <f t="shared" si="125"/>
        <v>0</v>
      </c>
      <c r="S132" s="31">
        <f t="shared" si="88"/>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26"/>
        <v>0</v>
      </c>
      <c r="AK132" s="195" t="str">
        <f t="shared" si="119"/>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Options'!$H$3,(1+$I133)*School!$H133,IF(School!$J133='Drop Down Options'!$H$4,(1+School!$K133)*School!$H133,IF(School!$J133='Drop Down Options'!$H$5,School!$H133+School!$L133,IF($J133='Drop Down Options'!$H$6,School!$M133,"CHECK")))), 0)</f>
        <v>0</v>
      </c>
      <c r="P133" s="29">
        <f t="shared" si="115"/>
        <v>0</v>
      </c>
      <c r="Q133" s="31">
        <f t="shared" si="116"/>
        <v>0</v>
      </c>
      <c r="R133" s="29">
        <f t="shared" si="125"/>
        <v>0</v>
      </c>
      <c r="S133" s="31">
        <f t="shared" si="88"/>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26"/>
        <v>0</v>
      </c>
      <c r="AK133" s="195" t="str">
        <f t="shared" si="119"/>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Options'!$H$3,(1+$I134)*School!$H134,IF(School!$J134='Drop Down Options'!$H$4,(1+School!$K134)*School!$H134,IF(School!$J134='Drop Down Options'!$H$5,School!$H134+School!$L134,IF($J134='Drop Down Options'!$H$6,School!$M134,"CHECK")))), 0)</f>
        <v>0</v>
      </c>
      <c r="P134" s="29">
        <f t="shared" si="115"/>
        <v>0</v>
      </c>
      <c r="Q134" s="31">
        <f t="shared" si="116"/>
        <v>0</v>
      </c>
      <c r="R134" s="29">
        <f t="shared" si="125"/>
        <v>0</v>
      </c>
      <c r="S134" s="31">
        <f t="shared" si="88"/>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26"/>
        <v>0</v>
      </c>
      <c r="AK134" s="195" t="str">
        <f t="shared" si="119"/>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Options'!$H$3,(1+$I135)*School!$H135,IF(School!$J135='Drop Down Options'!$H$4,(1+School!$K135)*School!$H135,IF(School!$J135='Drop Down Options'!$H$5,School!$H135+School!$L135,IF($J135='Drop Down Options'!$H$6,School!$M135,"CHECK")))), 0)</f>
        <v>0</v>
      </c>
      <c r="P135" s="29">
        <f t="shared" si="115"/>
        <v>0</v>
      </c>
      <c r="Q135" s="31">
        <f t="shared" si="116"/>
        <v>0</v>
      </c>
      <c r="R135" s="29">
        <f t="shared" si="125"/>
        <v>0</v>
      </c>
      <c r="S135" s="31">
        <f t="shared" si="88"/>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26"/>
        <v>0</v>
      </c>
      <c r="AK135" s="195" t="str">
        <f t="shared" si="119"/>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Options'!$H$3,(1+$I137)*School!$H137,IF(School!$J137='Drop Down Options'!$H$4,(1+School!$K137)*School!$H137,IF(School!$J137='Drop Down Options'!$H$5,School!$H137+School!$L137,IF($J137='Drop Down Options'!$H$6,School!$M137,"CHECK")))), 0)</f>
        <v>0</v>
      </c>
      <c r="P137" s="29">
        <f t="shared" si="115"/>
        <v>0</v>
      </c>
      <c r="Q137" s="31">
        <f t="shared" si="116"/>
        <v>0</v>
      </c>
      <c r="R137" s="29">
        <f>ROUND(($O137-$F137),0)</f>
        <v>0</v>
      </c>
      <c r="S137" s="31">
        <f t="shared" si="88"/>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26"/>
        <v>0</v>
      </c>
      <c r="AK137" s="195" t="str">
        <f t="shared" si="119"/>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Options'!$H$3,(1+$I139)*School!$H139,IF(School!$J139='Drop Down Options'!$H$4,(1+School!$K139)*School!$H139,IF(School!$J139='Drop Down Options'!$H$5,School!$H139+School!$L139,IF($J139='Drop Down Options'!$H$6,School!$M139,"CHECK")))), 0)</f>
        <v>0</v>
      </c>
      <c r="P139" s="29">
        <f t="shared" si="115"/>
        <v>0</v>
      </c>
      <c r="Q139" s="31">
        <f t="shared" si="116"/>
        <v>0</v>
      </c>
      <c r="R139" s="29">
        <f t="shared" ref="R139:R140" si="127">ROUND(($O139-$F139),0)</f>
        <v>0</v>
      </c>
      <c r="S139" s="31">
        <f t="shared" si="88"/>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26"/>
        <v>0</v>
      </c>
      <c r="AK139" s="195" t="str">
        <f t="shared" si="119"/>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Options'!$H$3,(1+$I140)*School!$H140,IF(School!$J140='Drop Down Options'!$H$4,(1+School!$K140)*School!$H140,IF(School!$J140='Drop Down Options'!$H$5,School!$H140+School!$L140,IF($J140='Drop Down Options'!$H$6,School!$M140,"CHECK")))), 0)</f>
        <v>0</v>
      </c>
      <c r="P140" s="29">
        <f t="shared" si="115"/>
        <v>0</v>
      </c>
      <c r="Q140" s="31">
        <f t="shared" si="116"/>
        <v>0</v>
      </c>
      <c r="R140" s="29">
        <f t="shared" si="127"/>
        <v>0</v>
      </c>
      <c r="S140" s="31">
        <f t="shared" si="88"/>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26"/>
        <v>0</v>
      </c>
      <c r="AK140" s="195" t="str">
        <f t="shared" si="119"/>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6"/>
        <v>0</v>
      </c>
      <c r="R141" s="40">
        <f>SUM(R139:R140)</f>
        <v>0</v>
      </c>
      <c r="S141" s="730">
        <f t="shared" si="88"/>
        <v>0</v>
      </c>
      <c r="T141" s="245"/>
      <c r="U141" s="246"/>
      <c r="W141" s="239"/>
      <c r="X141" s="240">
        <f>X139+X140</f>
        <v>0</v>
      </c>
      <c r="Y141" s="240">
        <f t="shared" ref="Y141:AJ141" si="128">Y139+Y140</f>
        <v>0</v>
      </c>
      <c r="Z141" s="240">
        <f t="shared" si="128"/>
        <v>0</v>
      </c>
      <c r="AA141" s="240">
        <f t="shared" si="128"/>
        <v>0</v>
      </c>
      <c r="AB141" s="240">
        <f t="shared" si="128"/>
        <v>0</v>
      </c>
      <c r="AC141" s="240">
        <f t="shared" si="128"/>
        <v>0</v>
      </c>
      <c r="AD141" s="240">
        <f t="shared" si="128"/>
        <v>0</v>
      </c>
      <c r="AE141" s="240">
        <f t="shared" si="128"/>
        <v>0</v>
      </c>
      <c r="AF141" s="240">
        <f t="shared" si="128"/>
        <v>0</v>
      </c>
      <c r="AG141" s="240">
        <f t="shared" si="128"/>
        <v>0</v>
      </c>
      <c r="AH141" s="240">
        <f t="shared" si="128"/>
        <v>0</v>
      </c>
      <c r="AI141" s="240">
        <f t="shared" si="128"/>
        <v>0</v>
      </c>
      <c r="AJ141" s="240">
        <f t="shared" si="128"/>
        <v>0</v>
      </c>
      <c r="AK141" s="241" t="str">
        <f t="shared" si="119"/>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6"/>
        <v>0</v>
      </c>
      <c r="R142" s="34">
        <f>SUM(R120:R125)+R128+SUM(R129:R138)+R141</f>
        <v>0</v>
      </c>
      <c r="S142" s="36">
        <f t="shared" ref="S142:S144" si="129">IFERROR(R142/F142, 0)</f>
        <v>0</v>
      </c>
      <c r="T142" s="206"/>
      <c r="U142" s="207"/>
      <c r="W142" s="209"/>
      <c r="X142" s="34">
        <f>SUM(X120:X125)+X128+SUM(X129:X138)+X141</f>
        <v>0</v>
      </c>
      <c r="Y142" s="34">
        <f t="shared" ref="Y142:AJ142" si="130">SUM(Y120:Y125)+Y128+SUM(Y129:Y138)+Y141</f>
        <v>0</v>
      </c>
      <c r="Z142" s="34">
        <f t="shared" si="130"/>
        <v>0</v>
      </c>
      <c r="AA142" s="34">
        <f t="shared" si="130"/>
        <v>0</v>
      </c>
      <c r="AB142" s="34">
        <f t="shared" si="130"/>
        <v>0</v>
      </c>
      <c r="AC142" s="34">
        <f t="shared" si="130"/>
        <v>0</v>
      </c>
      <c r="AD142" s="34">
        <f t="shared" si="130"/>
        <v>0</v>
      </c>
      <c r="AE142" s="34">
        <f t="shared" si="130"/>
        <v>0</v>
      </c>
      <c r="AF142" s="34">
        <f t="shared" si="130"/>
        <v>0</v>
      </c>
      <c r="AG142" s="34">
        <f t="shared" si="130"/>
        <v>0</v>
      </c>
      <c r="AH142" s="34">
        <f t="shared" si="130"/>
        <v>0</v>
      </c>
      <c r="AI142" s="34">
        <f t="shared" si="130"/>
        <v>0</v>
      </c>
      <c r="AJ142" s="34">
        <f t="shared" si="130"/>
        <v>0</v>
      </c>
      <c r="AK142" s="80" t="str">
        <f t="shared" si="119"/>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6"/>
        <v>0</v>
      </c>
      <c r="R143" s="43">
        <f>SUM(R142+R118+R103+R90)</f>
        <v>0</v>
      </c>
      <c r="S143" s="44">
        <f t="shared" si="129"/>
        <v>0</v>
      </c>
      <c r="T143" s="230"/>
      <c r="U143" s="231"/>
      <c r="W143" s="232"/>
      <c r="X143" s="43">
        <f>SUM(X142+X118+X103+X90)</f>
        <v>0</v>
      </c>
      <c r="Y143" s="43">
        <f t="shared" ref="Y143:AJ143" si="131">SUM(Y142+Y118+Y103+Y90)</f>
        <v>0</v>
      </c>
      <c r="Z143" s="43">
        <f t="shared" si="131"/>
        <v>0</v>
      </c>
      <c r="AA143" s="43">
        <f t="shared" si="131"/>
        <v>0</v>
      </c>
      <c r="AB143" s="43">
        <f t="shared" si="131"/>
        <v>0</v>
      </c>
      <c r="AC143" s="43">
        <f t="shared" si="131"/>
        <v>0</v>
      </c>
      <c r="AD143" s="43">
        <f t="shared" si="131"/>
        <v>0</v>
      </c>
      <c r="AE143" s="43">
        <f t="shared" si="131"/>
        <v>0</v>
      </c>
      <c r="AF143" s="43">
        <f t="shared" si="131"/>
        <v>0</v>
      </c>
      <c r="AG143" s="43">
        <f t="shared" si="131"/>
        <v>0</v>
      </c>
      <c r="AH143" s="43">
        <f t="shared" si="131"/>
        <v>0</v>
      </c>
      <c r="AI143" s="43">
        <f t="shared" si="131"/>
        <v>0</v>
      </c>
      <c r="AJ143" s="43">
        <f t="shared" si="131"/>
        <v>0</v>
      </c>
      <c r="AK143" s="81" t="str">
        <f t="shared" si="119"/>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6"/>
        <v>0</v>
      </c>
      <c r="R144" s="302">
        <f>R70-R143</f>
        <v>0</v>
      </c>
      <c r="S144" s="305">
        <f t="shared" si="129"/>
        <v>0</v>
      </c>
      <c r="T144" s="362"/>
      <c r="U144" s="363"/>
      <c r="W144" s="364"/>
      <c r="X144" s="302">
        <f t="shared" ref="X144:AJ144" si="132">X70-X143</f>
        <v>0</v>
      </c>
      <c r="Y144" s="302">
        <f t="shared" si="132"/>
        <v>0</v>
      </c>
      <c r="Z144" s="302">
        <f t="shared" si="132"/>
        <v>0</v>
      </c>
      <c r="AA144" s="302">
        <f t="shared" si="132"/>
        <v>0</v>
      </c>
      <c r="AB144" s="302">
        <f t="shared" si="132"/>
        <v>0</v>
      </c>
      <c r="AC144" s="302">
        <f t="shared" si="132"/>
        <v>0</v>
      </c>
      <c r="AD144" s="302">
        <f t="shared" si="132"/>
        <v>0</v>
      </c>
      <c r="AE144" s="302">
        <f t="shared" si="132"/>
        <v>0</v>
      </c>
      <c r="AF144" s="302">
        <f t="shared" si="132"/>
        <v>0</v>
      </c>
      <c r="AG144" s="302">
        <f t="shared" si="132"/>
        <v>0</v>
      </c>
      <c r="AH144" s="302">
        <f t="shared" si="132"/>
        <v>0</v>
      </c>
      <c r="AI144" s="302">
        <f t="shared" si="132"/>
        <v>0</v>
      </c>
      <c r="AJ144" s="302">
        <f t="shared" si="132"/>
        <v>0</v>
      </c>
      <c r="AK144" s="310" t="str">
        <f t="shared" si="119"/>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13"/>
      <c r="F149" s="13"/>
      <c r="G149" s="13"/>
      <c r="H149" s="29">
        <f>IFERROR(($G149/'FY 2026-27 Budget Summary'!$F$8)*12, 0)</f>
        <v>0</v>
      </c>
      <c r="I149" s="49"/>
      <c r="J149" s="204" t="s">
        <v>844</v>
      </c>
      <c r="K149" s="32"/>
      <c r="L149" s="32"/>
      <c r="M149" s="13"/>
      <c r="N149" s="15"/>
      <c r="O149" s="29">
        <f>ROUND(IF($J149='Drop Down Options'!$H$3,(1+$I149)*School!$H149,IF(School!$J149='Drop Down Options'!$H$4,(1+School!$K149)*School!$H149,IF(School!$J149='Drop Down Options'!$H$5,School!$H149+School!$L149,IF($J149='Drop Down Options'!$H$6,School!$M149,"CHECK")))), 0)</f>
        <v>0</v>
      </c>
      <c r="P149" s="29">
        <f t="shared" ref="P149" si="133">ROUND(($O149-$H149),0)</f>
        <v>0</v>
      </c>
      <c r="Q149" s="31">
        <f t="shared" ref="Q149:Q150" si="134">IFERROR(P149/H149, 0)</f>
        <v>0</v>
      </c>
      <c r="R149" s="29">
        <f t="shared" ref="R149:R150" si="135">ROUND(($O149-$F149),0)</f>
        <v>0</v>
      </c>
      <c r="S149" s="31">
        <f t="shared" ref="S149:S151" si="136">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37">SUM(X149:AI149)</f>
        <v>0</v>
      </c>
      <c r="AK149" s="195" t="str">
        <f t="shared" ref="AK149" si="138">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Options'!$H$6,School!$M150,"CHECK"), 0)</f>
        <v>0</v>
      </c>
      <c r="P150" s="29">
        <f>ROUND(($O150-$H150),0)</f>
        <v>0</v>
      </c>
      <c r="Q150" s="78">
        <f t="shared" si="134"/>
        <v>0</v>
      </c>
      <c r="R150" s="29">
        <f t="shared" si="135"/>
        <v>0</v>
      </c>
      <c r="S150" s="78">
        <f t="shared" si="136"/>
        <v>0</v>
      </c>
      <c r="T150" s="219" t="str">
        <f t="shared" ref="T150" si="139">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37"/>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36"/>
        <v>0</v>
      </c>
      <c r="T151" s="258"/>
      <c r="U151" s="259"/>
      <c r="W151" s="260"/>
      <c r="X151" s="427">
        <f>SUM(X148:X150)</f>
        <v>0</v>
      </c>
      <c r="Y151" s="427">
        <f t="shared" ref="Y151:AJ151" si="140">SUM(Y148:Y150)</f>
        <v>0</v>
      </c>
      <c r="Z151" s="427">
        <f t="shared" si="140"/>
        <v>0</v>
      </c>
      <c r="AA151" s="427">
        <f t="shared" si="140"/>
        <v>0</v>
      </c>
      <c r="AB151" s="427">
        <f t="shared" si="140"/>
        <v>0</v>
      </c>
      <c r="AC151" s="427">
        <f t="shared" si="140"/>
        <v>0</v>
      </c>
      <c r="AD151" s="427">
        <f t="shared" si="140"/>
        <v>0</v>
      </c>
      <c r="AE151" s="427">
        <f t="shared" si="140"/>
        <v>0</v>
      </c>
      <c r="AF151" s="427">
        <f t="shared" si="140"/>
        <v>0</v>
      </c>
      <c r="AG151" s="427">
        <f t="shared" si="140"/>
        <v>0</v>
      </c>
      <c r="AH151" s="427">
        <f t="shared" si="140"/>
        <v>0</v>
      </c>
      <c r="AI151" s="427">
        <f t="shared" si="140"/>
        <v>0</v>
      </c>
      <c r="AJ151" s="427">
        <f t="shared" si="140"/>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Options'!$H$6,School!$M156,"CHECK"), 0)</f>
        <v>0</v>
      </c>
      <c r="P156" s="29">
        <f t="shared" ref="P156:P158" si="141">ROUND(($O156-$H156),0)</f>
        <v>0</v>
      </c>
      <c r="Q156" s="31">
        <f t="shared" ref="Q156:Q158" si="142">IFERROR(P156/H156, 0)</f>
        <v>0</v>
      </c>
      <c r="R156" s="29">
        <f t="shared" ref="R156:R158" si="143">ROUND(($O156-$F156),0)</f>
        <v>0</v>
      </c>
      <c r="S156" s="31">
        <f t="shared" ref="S156:S160" si="144">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45">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Options'!$H$6,School!$M157,"CHECK"), 0)</f>
        <v>0</v>
      </c>
      <c r="P157" s="29">
        <f t="shared" si="141"/>
        <v>0</v>
      </c>
      <c r="Q157" s="31">
        <f t="shared" si="142"/>
        <v>0</v>
      </c>
      <c r="R157" s="29">
        <f t="shared" si="143"/>
        <v>0</v>
      </c>
      <c r="S157" s="31">
        <f t="shared" si="144"/>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45"/>
        <v>0</v>
      </c>
      <c r="AK157" s="195" t="str">
        <f>IF(AJ157=O157,"In Balance",CONCATENATE("Out of Balance by $",AJ157-O157))</f>
        <v>In Balance</v>
      </c>
    </row>
    <row r="158" spans="2:37" outlineLevel="2" x14ac:dyDescent="0.15">
      <c r="B158" s="172">
        <v>153</v>
      </c>
      <c r="C158" s="192">
        <v>4775</v>
      </c>
      <c r="D158" s="193" t="s">
        <v>1193</v>
      </c>
      <c r="E158" s="13"/>
      <c r="F158" s="423"/>
      <c r="G158" s="423"/>
      <c r="H158" s="29">
        <f>IFERROR(($G158/'FY 2026-27 Budget Summary'!$F$8)*12, 0)</f>
        <v>0</v>
      </c>
      <c r="I158" s="49"/>
      <c r="J158" s="204" t="s">
        <v>844</v>
      </c>
      <c r="K158" s="32"/>
      <c r="L158" s="32"/>
      <c r="M158" s="13"/>
      <c r="N158" s="15"/>
      <c r="O158" s="29">
        <f>ROUND(IF($J158='Drop Down Options'!$H$6,School!$M158,"CHECK"), 0)</f>
        <v>0</v>
      </c>
      <c r="P158" s="29">
        <f t="shared" si="141"/>
        <v>0</v>
      </c>
      <c r="Q158" s="31">
        <f t="shared" si="142"/>
        <v>0</v>
      </c>
      <c r="R158" s="29">
        <f t="shared" si="143"/>
        <v>0</v>
      </c>
      <c r="S158" s="31">
        <f t="shared" si="144"/>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45"/>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44"/>
        <v>0</v>
      </c>
      <c r="T159" s="258"/>
      <c r="U159" s="259"/>
      <c r="W159" s="260"/>
      <c r="X159" s="426">
        <f>SUM(X155:X156)</f>
        <v>0</v>
      </c>
      <c r="Y159" s="426">
        <f t="shared" ref="Y159:AJ159" si="146">SUM(Y155:Y156)</f>
        <v>0</v>
      </c>
      <c r="Z159" s="426">
        <f t="shared" si="146"/>
        <v>0</v>
      </c>
      <c r="AA159" s="426">
        <f t="shared" si="146"/>
        <v>0</v>
      </c>
      <c r="AB159" s="426">
        <f t="shared" si="146"/>
        <v>0</v>
      </c>
      <c r="AC159" s="426">
        <f t="shared" si="146"/>
        <v>0</v>
      </c>
      <c r="AD159" s="426">
        <f t="shared" si="146"/>
        <v>0</v>
      </c>
      <c r="AE159" s="426">
        <f t="shared" si="146"/>
        <v>0</v>
      </c>
      <c r="AF159" s="426">
        <f t="shared" si="146"/>
        <v>0</v>
      </c>
      <c r="AG159" s="426">
        <f t="shared" si="146"/>
        <v>0</v>
      </c>
      <c r="AH159" s="426">
        <f t="shared" si="146"/>
        <v>0</v>
      </c>
      <c r="AI159" s="426">
        <f t="shared" si="146"/>
        <v>0</v>
      </c>
      <c r="AJ159" s="426">
        <f t="shared" si="146"/>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47">IFERROR(P160/H160, 0)</f>
        <v>0</v>
      </c>
      <c r="R160" s="52">
        <f>R144+R151-R159</f>
        <v>0</v>
      </c>
      <c r="S160" s="55">
        <f t="shared" si="144"/>
        <v>0</v>
      </c>
      <c r="T160" s="254"/>
      <c r="U160" s="255"/>
      <c r="W160" s="262"/>
      <c r="X160" s="52">
        <f>X144+X151-X159</f>
        <v>0</v>
      </c>
      <c r="Y160" s="52">
        <f t="shared" ref="Y160:AJ160" si="148">Y144+Y151-Y159</f>
        <v>0</v>
      </c>
      <c r="Z160" s="52">
        <f t="shared" si="148"/>
        <v>0</v>
      </c>
      <c r="AA160" s="52">
        <f t="shared" si="148"/>
        <v>0</v>
      </c>
      <c r="AB160" s="52">
        <f t="shared" si="148"/>
        <v>0</v>
      </c>
      <c r="AC160" s="52">
        <f t="shared" si="148"/>
        <v>0</v>
      </c>
      <c r="AD160" s="52">
        <f t="shared" si="148"/>
        <v>0</v>
      </c>
      <c r="AE160" s="52">
        <f t="shared" si="148"/>
        <v>0</v>
      </c>
      <c r="AF160" s="52">
        <f t="shared" si="148"/>
        <v>0</v>
      </c>
      <c r="AG160" s="52">
        <f t="shared" si="148"/>
        <v>0</v>
      </c>
      <c r="AH160" s="52">
        <f t="shared" si="148"/>
        <v>0</v>
      </c>
      <c r="AI160" s="52">
        <f t="shared" si="148"/>
        <v>0</v>
      </c>
      <c r="AJ160" s="52">
        <f t="shared" si="148"/>
        <v>0</v>
      </c>
      <c r="AK160" s="82" t="str">
        <f t="shared" ref="AK160" si="149">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Options'!$H$6,School!$M164,"CHECK"), 0)</f>
        <v>0</v>
      </c>
      <c r="P164" s="29">
        <f t="shared" ref="P164:P165" si="150">ROUND(($O164-$H164),0)</f>
        <v>0</v>
      </c>
      <c r="Q164" s="31">
        <f t="shared" ref="Q164:Q166" si="151">IFERROR(P164/H164, 0)</f>
        <v>0</v>
      </c>
      <c r="R164" s="29">
        <f t="shared" ref="R164:R165" si="152">ROUND(($O164-$F164),0)</f>
        <v>0</v>
      </c>
      <c r="S164" s="31">
        <f t="shared" ref="S164:S166" si="153">IFERROR(R164/F164, 0)</f>
        <v>0</v>
      </c>
      <c r="T164" s="219" t="str">
        <f t="shared" ref="T164:T165" si="154">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55">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Options'!$H$6,School!$M165,"CHECK"), 0)</f>
        <v>0</v>
      </c>
      <c r="P165" s="29">
        <f t="shared" si="150"/>
        <v>0</v>
      </c>
      <c r="Q165" s="31">
        <f t="shared" si="151"/>
        <v>0</v>
      </c>
      <c r="R165" s="29">
        <f t="shared" si="152"/>
        <v>0</v>
      </c>
      <c r="S165" s="31">
        <f t="shared" si="153"/>
        <v>0</v>
      </c>
      <c r="T165" s="219" t="str">
        <f t="shared" si="154"/>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55"/>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56">G160+G164-G165</f>
        <v>0</v>
      </c>
      <c r="H166" s="88">
        <f t="shared" si="156"/>
        <v>0</v>
      </c>
      <c r="I166" s="89"/>
      <c r="J166" s="88"/>
      <c r="K166" s="88"/>
      <c r="L166" s="88">
        <f t="shared" ref="L166:M166" si="157">L160+L164-L165</f>
        <v>0</v>
      </c>
      <c r="M166" s="88">
        <f t="shared" si="157"/>
        <v>0</v>
      </c>
      <c r="N166" s="90"/>
      <c r="O166" s="88">
        <f t="shared" ref="O166:R166" si="158">O160+O164-O165</f>
        <v>0</v>
      </c>
      <c r="P166" s="88">
        <f t="shared" si="158"/>
        <v>0</v>
      </c>
      <c r="Q166" s="91">
        <f t="shared" si="151"/>
        <v>0</v>
      </c>
      <c r="R166" s="88">
        <f t="shared" si="158"/>
        <v>0</v>
      </c>
      <c r="S166" s="91">
        <f t="shared" si="153"/>
        <v>0</v>
      </c>
      <c r="T166" s="264"/>
      <c r="U166" s="265"/>
      <c r="W166" s="266"/>
      <c r="X166" s="88">
        <f>X160+X164-X165</f>
        <v>0</v>
      </c>
      <c r="Y166" s="88">
        <f t="shared" ref="Y166:AJ166" si="159">Y160+Y164-Y165</f>
        <v>0</v>
      </c>
      <c r="Z166" s="88">
        <f t="shared" si="159"/>
        <v>0</v>
      </c>
      <c r="AA166" s="88">
        <f t="shared" si="159"/>
        <v>0</v>
      </c>
      <c r="AB166" s="88">
        <f t="shared" si="159"/>
        <v>0</v>
      </c>
      <c r="AC166" s="88">
        <f t="shared" si="159"/>
        <v>0</v>
      </c>
      <c r="AD166" s="88">
        <f t="shared" si="159"/>
        <v>0</v>
      </c>
      <c r="AE166" s="88">
        <f t="shared" si="159"/>
        <v>0</v>
      </c>
      <c r="AF166" s="88">
        <f t="shared" si="159"/>
        <v>0</v>
      </c>
      <c r="AG166" s="88">
        <f t="shared" si="159"/>
        <v>0</v>
      </c>
      <c r="AH166" s="88">
        <f t="shared" si="159"/>
        <v>0</v>
      </c>
      <c r="AI166" s="88">
        <f t="shared" si="159"/>
        <v>0</v>
      </c>
      <c r="AJ166" s="88">
        <f t="shared" si="159"/>
        <v>0</v>
      </c>
      <c r="AK166" s="82" t="str">
        <f t="shared" ref="AK166" si="160">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CM+mdkWsmTiVgDV8XmjLuxV7sPo5n9XH6ouw8LR6Lee/DvuV/XWAuedj+utZawgFdQq0Wkidlwm7FjkWVqzvDA==" saltValue="WAdR1uuAmk5XRjul4/J/eA==" spinCount="100000" sheet="1" formatColumns="0" formatRows="0" autoFilter="0"/>
  <dataConsolidate/>
  <mergeCells count="4">
    <mergeCell ref="A1:D1"/>
    <mergeCell ref="W1:Y1"/>
    <mergeCell ref="A2:D2"/>
    <mergeCell ref="A3:D3"/>
  </mergeCells>
  <conditionalFormatting sqref="N11 N36 N149:N150 N156:N158 N164:N165">
    <cfRule type="expression" dxfId="618" priority="49">
      <formula>ISNUMBER($M11)</formula>
    </cfRule>
  </conditionalFormatting>
  <conditionalFormatting sqref="T7:T16 T33:T43 T79:T83 T129:T140">
    <cfRule type="cellIs" dxfId="615" priority="45" operator="equal">
      <formula>"Variance Explanation Required"</formula>
    </cfRule>
  </conditionalFormatting>
  <conditionalFormatting sqref="T19:T24">
    <cfRule type="cellIs" dxfId="614" priority="57" operator="equal">
      <formula>"Variance Explanation Required"</formula>
    </cfRule>
  </conditionalFormatting>
  <conditionalFormatting sqref="T27:T30">
    <cfRule type="cellIs" dxfId="613" priority="70" operator="equal">
      <formula>"Variance Explanation Required"</formula>
    </cfRule>
  </conditionalFormatting>
  <conditionalFormatting sqref="T46:T49">
    <cfRule type="cellIs" dxfId="612" priority="31" operator="equal">
      <formula>"Variance Explanation Required"</formula>
    </cfRule>
  </conditionalFormatting>
  <conditionalFormatting sqref="T52:T53">
    <cfRule type="cellIs" dxfId="611" priority="60" operator="equal">
      <formula>"Variance Explanation Required"</formula>
    </cfRule>
  </conditionalFormatting>
  <conditionalFormatting sqref="T55:T56">
    <cfRule type="cellIs" dxfId="610" priority="28" operator="equal">
      <formula>"Variance Explanation Required"</formula>
    </cfRule>
  </conditionalFormatting>
  <conditionalFormatting sqref="T58:T60">
    <cfRule type="cellIs" dxfId="609" priority="26" operator="equal">
      <formula>"Variance Explanation Required"</formula>
    </cfRule>
  </conditionalFormatting>
  <conditionalFormatting sqref="T62:T63">
    <cfRule type="cellIs" dxfId="608" priority="24" operator="equal">
      <formula>"Variance Explanation Required"</formula>
    </cfRule>
  </conditionalFormatting>
  <conditionalFormatting sqref="T65:T66">
    <cfRule type="cellIs" dxfId="607" priority="22" operator="equal">
      <formula>"Variance Explanation Required"</formula>
    </cfRule>
  </conditionalFormatting>
  <conditionalFormatting sqref="T75:T77">
    <cfRule type="cellIs" dxfId="606" priority="55" operator="equal">
      <formula>"Variance Explanation Required"</formula>
    </cfRule>
  </conditionalFormatting>
  <conditionalFormatting sqref="T85:T89">
    <cfRule type="cellIs" dxfId="605" priority="62" operator="equal">
      <formula>"Variance Explanation Required"</formula>
    </cfRule>
  </conditionalFormatting>
  <conditionalFormatting sqref="T92:T102">
    <cfRule type="cellIs" dxfId="604" priority="64" operator="equal">
      <formula>"Variance Explanation Required"</formula>
    </cfRule>
  </conditionalFormatting>
  <conditionalFormatting sqref="T105:T114">
    <cfRule type="cellIs" dxfId="603" priority="66" operator="equal">
      <formula>"Variance Explanation Required"</formula>
    </cfRule>
  </conditionalFormatting>
  <conditionalFormatting sqref="T116:T117">
    <cfRule type="cellIs" dxfId="602" priority="68" operator="equal">
      <formula>"Variance Explanation Required"</formula>
    </cfRule>
  </conditionalFormatting>
  <conditionalFormatting sqref="T120:T127">
    <cfRule type="cellIs" dxfId="601" priority="53" operator="equal">
      <formula>"Variance Explanation Required"</formula>
    </cfRule>
  </conditionalFormatting>
  <conditionalFormatting sqref="T148:T150">
    <cfRule type="cellIs" dxfId="600" priority="1" operator="equal">
      <formula>"Variance Explanation Required"</formula>
    </cfRule>
  </conditionalFormatting>
  <conditionalFormatting sqref="T156:T158 T164:T165">
    <cfRule type="cellIs" dxfId="599" priority="44" operator="equal">
      <formula>"Variance Explanation Required"</formula>
    </cfRule>
  </conditionalFormatting>
  <conditionalFormatting sqref="U7:U16 U33:U43 U79:U83 U129:U140 U164:U165">
    <cfRule type="expression" dxfId="598" priority="71">
      <formula>$T7="Variance Explanation Required"</formula>
    </cfRule>
  </conditionalFormatting>
  <conditionalFormatting sqref="U19:U24">
    <cfRule type="expression" dxfId="597" priority="56">
      <formula>$T19="Variance Explanation Required"</formula>
    </cfRule>
  </conditionalFormatting>
  <conditionalFormatting sqref="U27:U30">
    <cfRule type="expression" dxfId="596" priority="69">
      <formula>$T27="Variance Explanation Required"</formula>
    </cfRule>
  </conditionalFormatting>
  <conditionalFormatting sqref="U46:U49">
    <cfRule type="expression" dxfId="595" priority="30">
      <formula>$T46="Variance Explanation Required"</formula>
    </cfRule>
  </conditionalFormatting>
  <conditionalFormatting sqref="U52:U53">
    <cfRule type="expression" dxfId="594" priority="59">
      <formula>$T52="Variance Explanation Required"</formula>
    </cfRule>
  </conditionalFormatting>
  <conditionalFormatting sqref="U55:U56">
    <cfRule type="expression" dxfId="593" priority="27">
      <formula>$T55="Variance Explanation Required"</formula>
    </cfRule>
  </conditionalFormatting>
  <conditionalFormatting sqref="U58:U60">
    <cfRule type="expression" dxfId="592" priority="25">
      <formula>$T58="Variance Explanation Required"</formula>
    </cfRule>
  </conditionalFormatting>
  <conditionalFormatting sqref="U62:U63">
    <cfRule type="expression" dxfId="591" priority="23">
      <formula>$T62="Variance Explanation Required"</formula>
    </cfRule>
  </conditionalFormatting>
  <conditionalFormatting sqref="U65:U66">
    <cfRule type="expression" dxfId="590" priority="21">
      <formula>$T65="Variance Explanation Required"</formula>
    </cfRule>
  </conditionalFormatting>
  <conditionalFormatting sqref="U75:U77">
    <cfRule type="expression" dxfId="589" priority="54">
      <formula>$T75="Variance Explanation Required"</formula>
    </cfRule>
  </conditionalFormatting>
  <conditionalFormatting sqref="U85:U89">
    <cfRule type="expression" dxfId="588" priority="61">
      <formula>$T85="Variance Explanation Required"</formula>
    </cfRule>
  </conditionalFormatting>
  <conditionalFormatting sqref="U92:U102">
    <cfRule type="expression" dxfId="587" priority="63">
      <formula>$T92="Variance Explanation Required"</formula>
    </cfRule>
  </conditionalFormatting>
  <conditionalFormatting sqref="U105:U114">
    <cfRule type="expression" dxfId="586" priority="65">
      <formula>$T105="Variance Explanation Required"</formula>
    </cfRule>
  </conditionalFormatting>
  <conditionalFormatting sqref="U116:U117">
    <cfRule type="expression" dxfId="585" priority="67">
      <formula>$T116="Variance Explanation Required"</formula>
    </cfRule>
  </conditionalFormatting>
  <conditionalFormatting sqref="U120:U127">
    <cfRule type="expression" dxfId="584" priority="52">
      <formula>$T120="Variance Explanation Required"</formula>
    </cfRule>
  </conditionalFormatting>
  <conditionalFormatting sqref="U149:U150">
    <cfRule type="expression" dxfId="583" priority="2">
      <formula>$T149="Variance Explanation Required"</formula>
    </cfRule>
  </conditionalFormatting>
  <conditionalFormatting sqref="U156:U158">
    <cfRule type="expression" dxfId="582" priority="58">
      <formula>$T156="Variance Explanation Required"</formula>
    </cfRule>
  </conditionalFormatting>
  <hyperlinks>
    <hyperlink ref="A1" location="'Table of Contents'!D1" display="RETURN TO TABLE OF CONTENTS" xr:uid="{47C9322A-8392-4648-A8DA-38AFE530B92A}"/>
    <hyperlink ref="A2:D2" location="'Assumptions - Arch'!A1" display="'Assumptions - Arch'!A1" xr:uid="{628B8087-15F9-4DF6-9330-90DFB3F774CF}"/>
    <hyperlink ref="A3:D3" location="'Assumptions - Parish'!A1" display="'Assumptions - Parish'!A1" xr:uid="{38578CB9-8B5F-4B0B-81A6-98B8C1D373BD}"/>
    <hyperlink ref="W1:Y1" location="'Optional - Monthly Allocations'!C8" display="'Optional - Monthly Allocations'!C8" xr:uid="{79617118-0636-498F-ADAE-BA5649CA4954}"/>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F1DD2F11-EE92-4DE1-9A57-975EEED6202D}">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E7BEC8F0-5F61-4716-967F-04681EB26F8D}">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19E92ACE-922D-45FB-85E0-B6A9278BC999}">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9DBFEC1F-9068-47B0-86C8-49C50E9D9281}">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196BDCAE-2589-4A73-B828-FBBF6A1B2B7B}">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4DAA2F52-B41A-481A-B7E1-037953B3DFAE}">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37D636EC-15BB-42D4-AE40-2242EDD21DEB}">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F028F148-B5B9-49B0-A5ED-5C380F4CF1FD}">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3BBDA5A5-EF37-4DF4-91A9-DCC0EB9A27E4}">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410EF493-B37F-4962-8ADA-F6D04608C51B}">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463F8F7A-BA68-44CE-9CA3-149DA7636206}">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AE3053E4-245A-4E43-A621-CD523B68CA4B}">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F988A195-63BE-4931-829E-6D8CD1126A82}">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0770D67F-029B-40E3-8D0B-8A1234555112}">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7DF7A0FB-9464-4C3F-8053-2568CEC63BC4}">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5C8AAF36-DF6B-43AB-A738-23BEE88B9B97}">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CD8FF924-A27F-46BF-B586-501A0AF0C7F2}">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8C4697EC-FE75-4C9B-B307-F4DE09531855}">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BB057A22-A404-46A4-9A28-6B41B92E2B07}">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ACE89E30-041A-43FB-8098-2BA360C12473}">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FF2A0C6E-23EE-4DBF-A187-5481235BF229}">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C56291F9-90E8-4296-B7E7-6E0ADCF52E46}">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F297F4AB-2001-4D6C-B01B-B88220BCAA77}">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7E5BB878-6A83-4297-B9CE-3F76666AAEE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D29B57A7-B399-43FA-8445-B20C79AD8450}">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5C4116E5-3345-42FF-9B64-E86C570CCE72}">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14C68305-C581-4AF8-AE11-AC8C872EFF47}">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93F34B3E-56E8-4C00-91DE-228DBB339E97}">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BC03E19F-5D98-48F8-AF63-68271CE5A3AC}">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834949EB-35A0-4EF4-B770-E3F72842EE31}">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0068A155-9197-4C6A-BA63-11C662AA68E3}">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6DEAE5B1-CD72-45DB-BB72-9EAD6D9E1FFF}">
            <xm:f>$J7='Drop Down Options'!$H$4</xm:f>
            <x14:dxf>
              <font>
                <color theme="1"/>
              </font>
              <fill>
                <patternFill>
                  <bgColor rgb="FFFFFF00"/>
                </patternFill>
              </fill>
            </x14:dxf>
          </x14:cfRule>
          <x14:cfRule type="expression" priority="51" id="{8B8ACBAD-B68C-465F-A32E-6A52CEA91B42}">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9C2295D9-0EBD-4527-A523-E5CAE785E973}">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06F464FE-2E85-438E-9797-8CE917820F2B}">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B5870BCA-1351-4EEA-8FF6-14F4ACCDBEA6}">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FC7CF58-9C76-4B52-BBAB-FE504A8A5413}">
          <x14:formula1>
            <xm:f>'Drop Down Options'!$J$3:$J$8</xm:f>
          </x14:formula1>
          <xm:sqref>W68</xm:sqref>
        </x14:dataValidation>
        <x14:dataValidation type="list" allowBlank="1" showInputMessage="1" showErrorMessage="1" xr:uid="{5F0DC751-F247-4A83-8D2E-3B1FD1E70F88}">
          <x14:formula1>
            <xm:f>'Drop Down Options'!$H$3:$H$6</xm:f>
          </x14:formula1>
          <xm:sqref>J37 J120:J127 J7:J8 J10 J12 J15:J16 J19:J24 J27:J30 J139:J140 J46:J49 J75:J77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BC022D71-371E-4AB8-9977-6DE8E7AC57A7}">
          <x14:formula1>
            <xm:f>'Drop Down Options'!$J$3:$J$16</xm:f>
          </x14:formula1>
          <xm:sqref>W7:W8 W10:W12 W15:W16 W19:W24 W27:W30 W164:W165 W40:W42 W46:W49 W52:W53 W55:W56 W58:W60 W62:W63 W65:W66 W75:W77 W79:W83 W85:W89 W92:W102 W105:W114 W116:W117 W120:W127 W129:W135 W137 W139:W140 W149:W150 W33:W37 W156:W158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EDA45-29BD-4F9B-920D-A535D0541300}">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Options'!$H$3,(1+$I7)*'Buildings &amp; Grounds'!$H7,IF('Buildings &amp; Grounds'!$J7='Drop Down Options'!$H$4,(1+'Buildings &amp; Grounds'!$K7)*'Buildings &amp; Grounds'!$H7,IF('Buildings &amp; Grounds'!$J7='Drop Down Options'!$H$5,'Buildings &amp; Grounds'!$H7+'Buildings &amp; Grounds'!$L7,IF($J7='Drop Down Options'!$H$6,'Buildings &amp; Grounds'!$M7,"CHECK")))),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Options'!$H$3,(1+$I8)*'Buildings &amp; Grounds'!$H8,IF('Buildings &amp; Grounds'!$J8='Drop Down Options'!$H$4,(1+'Buildings &amp; Grounds'!$K8)*'Buildings &amp; Grounds'!$H8,IF('Buildings &amp; Grounds'!$J8='Drop Down Options'!$H$5,'Buildings &amp; Grounds'!$H8+'Buildings &amp; Grounds'!$L8,IF($J8='Drop Down Options'!$H$6,'Buildings &amp; Grounds'!$M8,"CHECK")))),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Options'!$H$3,(1+$I10)*'Buildings &amp; Grounds'!$H10,IF('Buildings &amp; Grounds'!$J10='Drop Down Options'!$H$4,(1+'Buildings &amp; Grounds'!$K10)*'Buildings &amp; Grounds'!$H10,IF('Buildings &amp; Grounds'!$J10='Drop Down Options'!$H$5,'Buildings &amp; Grounds'!$H10+'Buildings &amp; Grounds'!$L10,IF($J10='Drop Down Options'!$H$6,'Buildings &amp; Grounds'!$M10,"CHECK")))),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Options'!$H$6,'Buildings &amp; Grounds'!$M11,"CHECK"),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Options'!$H$3,(1+$I12)*'Buildings &amp; Grounds'!$H12,IF('Buildings &amp; Grounds'!$J12='Drop Down Options'!$H$4,(1+'Buildings &amp; Grounds'!$K12)*'Buildings &amp; Grounds'!$H12,IF('Buildings &amp; Grounds'!$J12='Drop Down Options'!$H$5,'Buildings &amp; Grounds'!$H12+'Buildings &amp; Grounds'!$L12,IF($J12='Drop Down Options'!$H$6,'Buildings &amp; Grounds'!$M12,"CHECK")))),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Options'!$H$3,(1+$I15)*'Buildings &amp; Grounds'!$H15,IF('Buildings &amp; Grounds'!$J15='Drop Down Options'!$H$4,(1+'Buildings &amp; Grounds'!$K15)*'Buildings &amp; Grounds'!$H15,IF('Buildings &amp; Grounds'!$J15='Drop Down Options'!$H$5,'Buildings &amp; Grounds'!$H15+'Buildings &amp; Grounds'!$L15,IF($J15='Drop Down Options'!$H$6,'Buildings &amp; Grounds'!$M15,"CHECK")))),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Options'!$H$3,(1+$I16)*'Buildings &amp; Grounds'!$H16,IF('Buildings &amp; Grounds'!$J16='Drop Down Options'!$H$4,(1+'Buildings &amp; Grounds'!$K16)*'Buildings &amp; Grounds'!$H16,IF('Buildings &amp; Grounds'!$J16='Drop Down Options'!$H$5,'Buildings &amp; Grounds'!$H16+'Buildings &amp; Grounds'!$L16,IF($J16='Drop Down Options'!$H$6,'Buildings &amp; Grounds'!$M16,"CHECK")))),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Options'!$H$3,(1+$I19)*'Buildings &amp; Grounds'!$H19,IF('Buildings &amp; Grounds'!$J19='Drop Down Options'!$H$4,(1+'Buildings &amp; Grounds'!$K19)*'Buildings &amp; Grounds'!$H19,IF('Buildings &amp; Grounds'!$J19='Drop Down Options'!$H$5,'Buildings &amp; Grounds'!$H19+'Buildings &amp; Grounds'!$L19,IF($J19='Drop Down Options'!$H$6,'Buildings &amp; Grounds'!$M19,"CHECK")))),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Options'!$H$3,(1+$I20)*'Buildings &amp; Grounds'!$H20,IF('Buildings &amp; Grounds'!$J20='Drop Down Options'!$H$4,(1+'Buildings &amp; Grounds'!$K20)*'Buildings &amp; Grounds'!$H20,IF('Buildings &amp; Grounds'!$J20='Drop Down Options'!$H$5,'Buildings &amp; Grounds'!$H20+'Buildings &amp; Grounds'!$L20,IF($J20='Drop Down Options'!$H$6,'Buildings &amp; Grounds'!$M20,"CHECK")))),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Options'!$H$3,(1+$I21)*'Buildings &amp; Grounds'!$H21,IF('Buildings &amp; Grounds'!$J21='Drop Down Options'!$H$4,(1+'Buildings &amp; Grounds'!$K21)*'Buildings &amp; Grounds'!$H21,IF('Buildings &amp; Grounds'!$J21='Drop Down Options'!$H$5,'Buildings &amp; Grounds'!$H21+'Buildings &amp; Grounds'!$L21,IF($J21='Drop Down Options'!$H$6,'Buildings &amp; Grounds'!$M21,"CHECK")))),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Options'!$H$3,(1+$I22)*'Buildings &amp; Grounds'!$H22,IF('Buildings &amp; Grounds'!$J22='Drop Down Options'!$H$4,(1+'Buildings &amp; Grounds'!$K22)*'Buildings &amp; Grounds'!$H22,IF('Buildings &amp; Grounds'!$J22='Drop Down Options'!$H$5,'Buildings &amp; Grounds'!$H22+'Buildings &amp; Grounds'!$L22,IF($J22='Drop Down Options'!$H$6,'Buildings &amp; Grounds'!$M22,"CHECK")))),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Options'!$H$3,(1+$I23)*'Buildings &amp; Grounds'!$H23,IF('Buildings &amp; Grounds'!$J23='Drop Down Options'!$H$4,(1+'Buildings &amp; Grounds'!$K23)*'Buildings &amp; Grounds'!$H23,IF('Buildings &amp; Grounds'!$J23='Drop Down Options'!$H$5,'Buildings &amp; Grounds'!$H23+'Buildings &amp; Grounds'!$L23,IF($J23='Drop Down Options'!$H$6,'Buildings &amp; Grounds'!$M23,"CHECK")))),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Options'!$H$3,(1+$I24)*'Buildings &amp; Grounds'!$H24,IF('Buildings &amp; Grounds'!$J24='Drop Down Options'!$H$4,(1+'Buildings &amp; Grounds'!$K24)*'Buildings &amp; Grounds'!$H24,IF('Buildings &amp; Grounds'!$J24='Drop Down Options'!$H$5,'Buildings &amp; Grounds'!$H24+'Buildings &amp; Grounds'!$L24,IF($J24='Drop Down Options'!$H$6,'Buildings &amp; Grounds'!$M24,"CHECK")))),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Options'!$H$3,(1+$I27)*'Buildings &amp; Grounds'!$H27,IF('Buildings &amp; Grounds'!$J27='Drop Down Options'!$H$4,(1+'Buildings &amp; Grounds'!$K27)*'Buildings &amp; Grounds'!$H27,IF('Buildings &amp; Grounds'!$J27='Drop Down Options'!$H$5,'Buildings &amp; Grounds'!$H27+'Buildings &amp; Grounds'!$L27,IF($J27='Drop Down Options'!$H$6,'Buildings &amp; Grounds'!$M27,"CHECK")))),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Options'!$H$3,(1+$I28)*'Buildings &amp; Grounds'!$H28,IF('Buildings &amp; Grounds'!$J28='Drop Down Options'!$H$4,(1+'Buildings &amp; Grounds'!$K28)*'Buildings &amp; Grounds'!$H28,IF('Buildings &amp; Grounds'!$J28='Drop Down Options'!$H$5,'Buildings &amp; Grounds'!$H28+'Buildings &amp; Grounds'!$L28,IF($J28='Drop Down Options'!$H$6,'Buildings &amp; Grounds'!$M28,"CHECK")))),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Options'!$H$3,(1+$I29)*'Buildings &amp; Grounds'!$H29,IF('Buildings &amp; Grounds'!$J29='Drop Down Options'!$H$4,(1+'Buildings &amp; Grounds'!$K29)*'Buildings &amp; Grounds'!$H29,IF('Buildings &amp; Grounds'!$J29='Drop Down Options'!$H$5,'Buildings &amp; Grounds'!$H29+'Buildings &amp; Grounds'!$L29,IF($J29='Drop Down Options'!$H$6,'Buildings &amp; Grounds'!$M29,"CHECK")))),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Options'!$H$3,(1+$I30)*'Buildings &amp; Grounds'!$H30,IF('Buildings &amp; Grounds'!$J30='Drop Down Options'!$H$4,(1+'Buildings &amp; Grounds'!$K30)*'Buildings &amp; Grounds'!$H30,IF('Buildings &amp; Grounds'!$J30='Drop Down Options'!$H$5,'Buildings &amp; Grounds'!$H30+'Buildings &amp; Grounds'!$L30,IF($J30='Drop Down Options'!$H$6,'Buildings &amp; Grounds'!$M30,"CHECK")))),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Options'!$H$3,(1+$I33)*'Buildings &amp; Grounds'!$H33,IF('Buildings &amp; Grounds'!$J33='Drop Down Options'!$H$4,(1+'Buildings &amp; Grounds'!$K33)*'Buildings &amp; Grounds'!$H33,IF('Buildings &amp; Grounds'!$J33='Drop Down Options'!$H$5,'Buildings &amp; Grounds'!$H33+'Buildings &amp; Grounds'!$L33,IF($J33='Drop Down Options'!$H$6,'Buildings &amp; Grounds'!$M33,"CHECK")))),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Options'!$H$3,(1+$I34)*'Buildings &amp; Grounds'!$H34,IF('Buildings &amp; Grounds'!$J34='Drop Down Options'!$H$4,(1+'Buildings &amp; Grounds'!$K34)*'Buildings &amp; Grounds'!$H34,IF('Buildings &amp; Grounds'!$J34='Drop Down Options'!$H$5,'Buildings &amp; Grounds'!$H34+'Buildings &amp; Grounds'!$L34,IF($J34='Drop Down Options'!$H$6,'Buildings &amp; Grounds'!$M34,"CHECK")))),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Options'!$H$3,(1+$I35)*'Buildings &amp; Grounds'!$H35,IF('Buildings &amp; Grounds'!$J35='Drop Down Options'!$H$4,(1+'Buildings &amp; Grounds'!$K35)*'Buildings &amp; Grounds'!$H35,IF('Buildings &amp; Grounds'!$J35='Drop Down Options'!$H$5,'Buildings &amp; Grounds'!$H35+'Buildings &amp; Grounds'!$L35,IF($J35='Drop Down Options'!$H$6,'Buildings &amp; Grounds'!$M35,"CHECK")))),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Options'!$H$6,'Buildings &amp; Grounds'!$M36,"CHECK"),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Options'!$H$3,(1+$I37)*'Buildings &amp; Grounds'!$H37,IF('Buildings &amp; Grounds'!$J37='Drop Down Options'!$H$4,(1+'Buildings &amp; Grounds'!$K37)*'Buildings &amp; Grounds'!$H37,IF('Buildings &amp; Grounds'!$J37='Drop Down Options'!$H$5,'Buildings &amp; Grounds'!$H37+'Buildings &amp; Grounds'!$L37,IF($J37='Drop Down Options'!$H$6,'Buildings &amp; Grounds'!$M37,"CHECK")))),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Options'!$H$3,(1+$I40)*'Buildings &amp; Grounds'!$H40,IF('Buildings &amp; Grounds'!$J40='Drop Down Options'!$H$4,(1+'Buildings &amp; Grounds'!$K40)*'Buildings &amp; Grounds'!$H40,IF('Buildings &amp; Grounds'!$J40='Drop Down Options'!$H$5,'Buildings &amp; Grounds'!$H40+'Buildings &amp; Grounds'!$L40,IF($J40='Drop Down Options'!$H$6,'Buildings &amp; Grounds'!$M40,"CHECK")))),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Options'!$H$3,(1+$I41)*'Buildings &amp; Grounds'!$H41,IF('Buildings &amp; Grounds'!$J41='Drop Down Options'!$H$4,(1+'Buildings &amp; Grounds'!$K41)*'Buildings &amp; Grounds'!$H41,IF('Buildings &amp; Grounds'!$J41='Drop Down Options'!$H$5,'Buildings &amp; Grounds'!$H41+'Buildings &amp; Grounds'!$L41,IF($J41='Drop Down Options'!$H$6,'Buildings &amp; Grounds'!$M41,"CHECK")))),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Options'!$H$3,(1+$I42)*'Buildings &amp; Grounds'!$H42,IF('Buildings &amp; Grounds'!$J42='Drop Down Options'!$H$4,(1+'Buildings &amp; Grounds'!$K42)*'Buildings &amp; Grounds'!$H42,IF('Buildings &amp; Grounds'!$J42='Drop Down Options'!$H$5,'Buildings &amp; Grounds'!$H42+'Buildings &amp; Grounds'!$L42,IF($J42='Drop Down Options'!$H$6,'Buildings &amp; Grounds'!$M42,"CHECK")))),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Options'!$H$3,(1+$I46)*'Buildings &amp; Grounds'!$H46,IF('Buildings &amp; Grounds'!$J46='Drop Down Options'!$H$4,(1+'Buildings &amp; Grounds'!$K46)*'Buildings &amp; Grounds'!$H46,IF('Buildings &amp; Grounds'!$J46='Drop Down Options'!$H$5,'Buildings &amp; Grounds'!$H46+'Buildings &amp; Grounds'!$L46,IF($J46='Drop Down Options'!$H$6,'Buildings &amp; Grounds'!$M46,"CHECK")))),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Options'!$H$3,(1+$I47)*'Buildings &amp; Grounds'!$H47,IF('Buildings &amp; Grounds'!$J47='Drop Down Options'!$H$4,(1+'Buildings &amp; Grounds'!$K47)*'Buildings &amp; Grounds'!$H47,IF('Buildings &amp; Grounds'!$J47='Drop Down Options'!$H$5,'Buildings &amp; Grounds'!$H47+'Buildings &amp; Grounds'!$L47,IF($J47='Drop Down Options'!$H$6,'Buildings &amp; Grounds'!$M47,"CHECK")))),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Options'!$H$3,(1+$I48)*'Buildings &amp; Grounds'!$H48,IF('Buildings &amp; Grounds'!$J48='Drop Down Options'!$H$4,(1+'Buildings &amp; Grounds'!$K48)*'Buildings &amp; Grounds'!$H48,IF('Buildings &amp; Grounds'!$J48='Drop Down Options'!$H$5,'Buildings &amp; Grounds'!$H48+'Buildings &amp; Grounds'!$L48,IF($J48='Drop Down Options'!$H$6,'Buildings &amp; Grounds'!$M48,"CHECK")))),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Options'!$H$3,(1+$I49)*'Buildings &amp; Grounds'!$H49,IF('Buildings &amp; Grounds'!$J49='Drop Down Options'!$H$4,(1+'Buildings &amp; Grounds'!$K49)*'Buildings &amp; Grounds'!$H49,IF('Buildings &amp; Grounds'!$J49='Drop Down Options'!$H$5,'Buildings &amp; Grounds'!$H49+'Buildings &amp; Grounds'!$L49,IF($J49='Drop Down Options'!$H$6,'Buildings &amp; Grounds'!$M49,"CHECK")))),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Options'!$H$3,(1+$I52)*'Buildings &amp; Grounds'!$H52,IF('Buildings &amp; Grounds'!$J52='Drop Down Options'!$H$4,(1+'Buildings &amp; Grounds'!$K52)*'Buildings &amp; Grounds'!$H52,IF('Buildings &amp; Grounds'!$J52='Drop Down Options'!$H$5,'Buildings &amp; Grounds'!$H52+'Buildings &amp; Grounds'!$L52,IF($J52='Drop Down Options'!$H$6,'Buildings &amp; Grounds'!$M52,"CHECK")))),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Options'!$H$3,(1+$I53)*'Buildings &amp; Grounds'!$H53,IF('Buildings &amp; Grounds'!$J53='Drop Down Options'!$H$4,(1+'Buildings &amp; Grounds'!$K53)*'Buildings &amp; Grounds'!$H53,IF('Buildings &amp; Grounds'!$J53='Drop Down Options'!$H$5,'Buildings &amp; Grounds'!$H53+'Buildings &amp; Grounds'!$L53,IF($J53='Drop Down Options'!$H$6,'Buildings &amp; Grounds'!$M53,"CHECK")))),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Options'!$H$3,(1+$I55)*'Buildings &amp; Grounds'!$H55,IF('Buildings &amp; Grounds'!$J55='Drop Down Options'!$H$4,(1+'Buildings &amp; Grounds'!$K55)*'Buildings &amp; Grounds'!$H55,IF('Buildings &amp; Grounds'!$J55='Drop Down Options'!$H$5,'Buildings &amp; Grounds'!$H55+'Buildings &amp; Grounds'!$L55,IF($J55='Drop Down Options'!$H$6,'Buildings &amp; Grounds'!$M55,"CHECK")))),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Options'!$H$3,(1+$I56)*'Buildings &amp; Grounds'!$H56,IF('Buildings &amp; Grounds'!$J56='Drop Down Options'!$H$4,(1+'Buildings &amp; Grounds'!$K56)*'Buildings &amp; Grounds'!$H56,IF('Buildings &amp; Grounds'!$J56='Drop Down Options'!$H$5,'Buildings &amp; Grounds'!$H56+'Buildings &amp; Grounds'!$L56,IF($J56='Drop Down Options'!$H$6,'Buildings &amp; Grounds'!$M56,"CHECK")))),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Options'!$H$3,(1+$I58)*'Buildings &amp; Grounds'!$H58,IF('Buildings &amp; Grounds'!$J58='Drop Down Options'!$H$4,(1+'Buildings &amp; Grounds'!$K58)*'Buildings &amp; Grounds'!$H58,IF('Buildings &amp; Grounds'!$J58='Drop Down Options'!$H$5,'Buildings &amp; Grounds'!$H58+'Buildings &amp; Grounds'!$L58,IF($J58='Drop Down Options'!$H$6,'Buildings &amp; Grounds'!$M58,"CHECK")))),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Options'!$H$3,(1+$I59)*'Buildings &amp; Grounds'!$H59,IF('Buildings &amp; Grounds'!$J59='Drop Down Options'!$H$4,(1+'Buildings &amp; Grounds'!$K59)*'Buildings &amp; Grounds'!$H59,IF('Buildings &amp; Grounds'!$J59='Drop Down Options'!$H$5,'Buildings &amp; Grounds'!$H59+'Buildings &amp; Grounds'!$L59,IF($J59='Drop Down Options'!$H$6,'Buildings &amp; Grounds'!$M59,"CHECK")))),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Options'!$H$3,(1+$I60)*'Buildings &amp; Grounds'!$H60,IF('Buildings &amp; Grounds'!$J60='Drop Down Options'!$H$4,(1+'Buildings &amp; Grounds'!$K60)*'Buildings &amp; Grounds'!$H60,IF('Buildings &amp; Grounds'!$J60='Drop Down Options'!$H$5,'Buildings &amp; Grounds'!$H60+'Buildings &amp; Grounds'!$L60,IF($J60='Drop Down Options'!$H$6,'Buildings &amp; Grounds'!$M60,"CHECK")))),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Options'!$H$3,(1+$I62)*'Buildings &amp; Grounds'!$H62,IF('Buildings &amp; Grounds'!$J62='Drop Down Options'!$H$4,(1+'Buildings &amp; Grounds'!$K62)*'Buildings &amp; Grounds'!$H62,IF('Buildings &amp; Grounds'!$J62='Drop Down Options'!$H$5,'Buildings &amp; Grounds'!$H62+'Buildings &amp; Grounds'!$L62,IF($J62='Drop Down Options'!$H$6,'Buildings &amp; Grounds'!$M62,"CHECK")))),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Options'!$H$3,(1+$I63)*'Buildings &amp; Grounds'!$H63,IF('Buildings &amp; Grounds'!$J63='Drop Down Options'!$H$4,(1+'Buildings &amp; Grounds'!$K63)*'Buildings &amp; Grounds'!$H63,IF('Buildings &amp; Grounds'!$J63='Drop Down Options'!$H$5,'Buildings &amp; Grounds'!$H63+'Buildings &amp; Grounds'!$L63,IF($J63='Drop Down Options'!$H$6,'Buildings &amp; Grounds'!$M63,"CHECK")))),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Options'!$H$3,(1+$I65)*'Buildings &amp; Grounds'!$H65,IF('Buildings &amp; Grounds'!$J65='Drop Down Options'!$H$4,(1+'Buildings &amp; Grounds'!$K65)*'Buildings &amp; Grounds'!$H65,IF('Buildings &amp; Grounds'!$J65='Drop Down Options'!$H$5,'Buildings &amp; Grounds'!$H65+'Buildings &amp; Grounds'!$L65,IF($J65='Drop Down Options'!$H$6,'Buildings &amp; Grounds'!$M65,"CHECK")))),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1182</v>
      </c>
      <c r="E66" s="13"/>
      <c r="F66" s="13"/>
      <c r="G66" s="13"/>
      <c r="H66" s="29">
        <f>IFERROR(($G66/'FY 2026-27 Budget Summary'!$F$8)*12, 0)</f>
        <v>0</v>
      </c>
      <c r="I66" s="30">
        <v>0</v>
      </c>
      <c r="J66" s="13" t="s">
        <v>591</v>
      </c>
      <c r="K66" s="348"/>
      <c r="L66" s="349"/>
      <c r="M66" s="349"/>
      <c r="N66" s="15"/>
      <c r="O66" s="29">
        <f>ROUND(IF($J66='Drop Down Options'!$H$3,(1+$I66)*'Buildings &amp; Grounds'!$H66,IF('Buildings &amp; Grounds'!$J66='Drop Down Options'!$H$4,(1+'Buildings &amp; Grounds'!$K66)*'Buildings &amp; Grounds'!$H66,IF('Buildings &amp; Grounds'!$J66='Drop Down Options'!$H$5,'Buildings &amp; Grounds'!$H66+'Buildings &amp; Grounds'!$L66,IF($J66='Drop Down Options'!$H$6,'Buildings &amp; Grounds'!$M66,"CHECK")))),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Parish'!$C$6</f>
        <v>0.03</v>
      </c>
      <c r="J75" s="13" t="s">
        <v>591</v>
      </c>
      <c r="K75" s="348"/>
      <c r="L75" s="349"/>
      <c r="M75" s="349"/>
      <c r="N75" s="15"/>
      <c r="O75" s="29">
        <f>ROUND(IF($J75='Drop Down Options'!$H$3,(1+$I75)*'Buildings &amp; Grounds'!$H75,IF('Buildings &amp; Grounds'!$J75='Drop Down Options'!$H$4,(1+'Buildings &amp; Grounds'!$K75)*'Buildings &amp; Grounds'!$H75,IF('Buildings &amp; Grounds'!$J75='Drop Down Options'!$H$5,'Buildings &amp; Grounds'!$H75+'Buildings &amp; Grounds'!$L75,IF($J75='Drop Down Options'!$H$6,'Buildings &amp; Grounds'!$M75,"CHECK")))),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Options'!$H$3,(1+$I76)*'Buildings &amp; Grounds'!$H76,IF('Buildings &amp; Grounds'!$J76='Drop Down Options'!$H$4,(1+'Buildings &amp; Grounds'!$K76)*'Buildings &amp; Grounds'!$H76,IF('Buildings &amp; Grounds'!$J76='Drop Down Options'!$H$5,'Buildings &amp; Grounds'!$H76+'Buildings &amp; Grounds'!$L76,IF($J76='Drop Down Options'!$H$6,'Buildings &amp; Grounds'!$M76,"CHECK")))),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Options'!$H$3,(1+$I79)*'Buildings &amp; Grounds'!$H79,IF('Buildings &amp; Grounds'!$J79='Drop Down Options'!$H$4,(1+'Buildings &amp; Grounds'!$K79)*'Buildings &amp; Grounds'!$H79,IF('Buildings &amp; Grounds'!$J79='Drop Down Options'!$H$5,'Buildings &amp; Grounds'!$H79+'Buildings &amp; Grounds'!$L79,IF($J79='Drop Down Options'!$H$6,'Buildings &amp; Grounds'!$M79,"CHECK")))),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Options'!$H$3,(1+$I80)*'Buildings &amp; Grounds'!$H80,IF('Buildings &amp; Grounds'!$J80='Drop Down Options'!$H$4,(1+'Buildings &amp; Grounds'!$K80)*'Buildings &amp; Grounds'!$H80,IF('Buildings &amp; Grounds'!$J80='Drop Down Options'!$H$5,'Buildings &amp; Grounds'!$H80+'Buildings &amp; Grounds'!$L80,IF($J80='Drop Down Options'!$H$6,'Buildings &amp; Grounds'!$M80,"CHECK")))),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v>
      </c>
      <c r="J81" s="13" t="s">
        <v>591</v>
      </c>
      <c r="K81" s="348"/>
      <c r="L81" s="349"/>
      <c r="M81" s="349"/>
      <c r="N81" s="15"/>
      <c r="O81" s="29">
        <f>ROUND(IF($J81='Drop Down Options'!$H$3,(1+$I81)*'Buildings &amp; Grounds'!$H81,IF('Buildings &amp; Grounds'!$J81='Drop Down Options'!$H$4,(1+'Buildings &amp; Grounds'!$K81)*'Buildings &amp; Grounds'!$H81,IF('Buildings &amp; Grounds'!$J81='Drop Down Options'!$H$5,'Buildings &amp; Grounds'!$H81+'Buildings &amp; Grounds'!$L81,IF($J81='Drop Down Options'!$H$6,'Buildings &amp; Grounds'!$M81,"CHECK")))),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v>
      </c>
      <c r="J82" s="13" t="s">
        <v>591</v>
      </c>
      <c r="K82" s="348"/>
      <c r="L82" s="349"/>
      <c r="M82" s="349"/>
      <c r="N82" s="15"/>
      <c r="O82" s="29">
        <f>ROUND(IF($J82='Drop Down Options'!$H$3,(1+$I82)*'Buildings &amp; Grounds'!$H82,IF('Buildings &amp; Grounds'!$J82='Drop Down Options'!$H$4,(1+'Buildings &amp; Grounds'!$K82)*'Buildings &amp; Grounds'!$H82,IF('Buildings &amp; Grounds'!$J82='Drop Down Options'!$H$5,'Buildings &amp; Grounds'!$H82+'Buildings &amp; Grounds'!$L82,IF($J82='Drop Down Options'!$H$6,'Buildings &amp; Grounds'!$M82,"CHECK")))),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Options'!$H$3,(1+$I83)*'Buildings &amp; Grounds'!$H83,IF('Buildings &amp; Grounds'!$J83='Drop Down Options'!$H$4,(1+'Buildings &amp; Grounds'!$K83)*'Buildings &amp; Grounds'!$H83,IF('Buildings &amp; Grounds'!$J83='Drop Down Options'!$H$5,'Buildings &amp; Grounds'!$H83+'Buildings &amp; Grounds'!$L83,IF($J83='Drop Down Options'!$H$6,'Buildings &amp; Grounds'!$M83,"CHECK")))),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Options'!$H$3,(1+$I85)*'Buildings &amp; Grounds'!$H85,IF('Buildings &amp; Grounds'!$J85='Drop Down Options'!$H$4,(1+'Buildings &amp; Grounds'!$K85)*'Buildings &amp; Grounds'!$H85,IF('Buildings &amp; Grounds'!$J85='Drop Down Options'!$H$5,'Buildings &amp; Grounds'!$H85+'Buildings &amp; Grounds'!$L85,IF($J85='Drop Down Options'!$H$6,'Buildings &amp; Grounds'!$M85,"CHECK")))),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Options'!$H$3,(1+$I86)*'Buildings &amp; Grounds'!$H86,IF('Buildings &amp; Grounds'!$J86='Drop Down Options'!$H$4,(1+'Buildings &amp; Grounds'!$K86)*'Buildings &amp; Grounds'!$H86,IF('Buildings &amp; Grounds'!$J86='Drop Down Options'!$H$5,'Buildings &amp; Grounds'!$H86+'Buildings &amp; Grounds'!$L86,IF($J86='Drop Down Options'!$H$6,'Buildings &amp; Grounds'!$M86,"CHECK")))),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Options'!$H$3,(1+$I87)*'Buildings &amp; Grounds'!$H87,IF('Buildings &amp; Grounds'!$J87='Drop Down Options'!$H$4,(1+'Buildings &amp; Grounds'!$K87)*'Buildings &amp; Grounds'!$H87,IF('Buildings &amp; Grounds'!$J87='Drop Down Options'!$H$5,'Buildings &amp; Grounds'!$H87+'Buildings &amp; Grounds'!$L87,IF($J87='Drop Down Options'!$H$6,'Buildings &amp; Grounds'!$M87,"CHECK")))),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Options'!$H$3,(1+$I88)*'Buildings &amp; Grounds'!$H88,IF('Buildings &amp; Grounds'!$J88='Drop Down Options'!$H$4,(1+'Buildings &amp; Grounds'!$K88)*'Buildings &amp; Grounds'!$H88,IF('Buildings &amp; Grounds'!$J88='Drop Down Options'!$H$5,'Buildings &amp; Grounds'!$H88+'Buildings &amp; Grounds'!$L88,IF($J88='Drop Down Options'!$H$6,'Buildings &amp; Grounds'!$M88,"CHECK")))),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Options'!$H$3,(1+$I89)*'Buildings &amp; Grounds'!$H89,IF('Buildings &amp; Grounds'!$J89='Drop Down Options'!$H$4,(1+'Buildings &amp; Grounds'!$K89)*'Buildings &amp; Grounds'!$H89,IF('Buildings &amp; Grounds'!$J89='Drop Down Options'!$H$5,'Buildings &amp; Grounds'!$H89+'Buildings &amp; Grounds'!$L89,IF($J89='Drop Down Options'!$H$6,'Buildings &amp; Grounds'!$M89,"CHECK")))),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Options'!$H$3,(1+$I92)*'Buildings &amp; Grounds'!$H92,IF('Buildings &amp; Grounds'!$J92='Drop Down Options'!$H$4,(1+'Buildings &amp; Grounds'!$K92)*'Buildings &amp; Grounds'!$H92,IF('Buildings &amp; Grounds'!$J92='Drop Down Options'!$H$5,'Buildings &amp; Grounds'!$H92+'Buildings &amp; Grounds'!$L92,IF($J92='Drop Down Options'!$H$6,'Buildings &amp; Grounds'!$M92,"CHECK")))),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Options'!$H$3,(1+$I93)*'Buildings &amp; Grounds'!$H93,IF('Buildings &amp; Grounds'!$J93='Drop Down Options'!$H$4,(1+'Buildings &amp; Grounds'!$K93)*'Buildings &amp; Grounds'!$H93,IF('Buildings &amp; Grounds'!$J93='Drop Down Options'!$H$5,'Buildings &amp; Grounds'!$H93+'Buildings &amp; Grounds'!$L93,IF($J93='Drop Down Options'!$H$6,'Buildings &amp; Grounds'!$M93,"CHECK")))),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Options'!$H$3,(1+$I94)*'Buildings &amp; Grounds'!$H94,IF('Buildings &amp; Grounds'!$J94='Drop Down Options'!$H$4,(1+'Buildings &amp; Grounds'!$K94)*'Buildings &amp; Grounds'!$H94,IF('Buildings &amp; Grounds'!$J94='Drop Down Options'!$H$5,'Buildings &amp; Grounds'!$H94+'Buildings &amp; Grounds'!$L94,IF($J94='Drop Down Options'!$H$6,'Buildings &amp; Grounds'!$M94,"CHECK")))),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Options'!$H$3,(1+$I95)*'Buildings &amp; Grounds'!$H95,IF('Buildings &amp; Grounds'!$J95='Drop Down Options'!$H$4,(1+'Buildings &amp; Grounds'!$K95)*'Buildings &amp; Grounds'!$H95,IF('Buildings &amp; Grounds'!$J95='Drop Down Options'!$H$5,'Buildings &amp; Grounds'!$H95+'Buildings &amp; Grounds'!$L95,IF($J95='Drop Down Options'!$H$6,'Buildings &amp; Grounds'!$M95,"CHECK")))),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Options'!$H$3,(1+$I96)*'Buildings &amp; Grounds'!$H96,IF('Buildings &amp; Grounds'!$J96='Drop Down Options'!$H$4,(1+'Buildings &amp; Grounds'!$K96)*'Buildings &amp; Grounds'!$H96,IF('Buildings &amp; Grounds'!$J96='Drop Down Options'!$H$5,'Buildings &amp; Grounds'!$H96+'Buildings &amp; Grounds'!$L96,IF($J96='Drop Down Options'!$H$6,'Buildings &amp; Grounds'!$M96,"CHECK")))),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Options'!$H$3,(1+$I97)*'Buildings &amp; Grounds'!$H97,IF('Buildings &amp; Grounds'!$J97='Drop Down Options'!$H$4,(1+'Buildings &amp; Grounds'!$K97)*'Buildings &amp; Grounds'!$H97,IF('Buildings &amp; Grounds'!$J97='Drop Down Options'!$H$5,'Buildings &amp; Grounds'!$H97+'Buildings &amp; Grounds'!$L97,IF($J97='Drop Down Options'!$H$6,'Buildings &amp; Grounds'!$M97,"CHECK")))),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Options'!$H$3,(1+$I98)*'Buildings &amp; Grounds'!$H98,IF('Buildings &amp; Grounds'!$J98='Drop Down Options'!$H$4,(1+'Buildings &amp; Grounds'!$K98)*'Buildings &amp; Grounds'!$H98,IF('Buildings &amp; Grounds'!$J98='Drop Down Options'!$H$5,'Buildings &amp; Grounds'!$H98+'Buildings &amp; Grounds'!$L98,IF($J98='Drop Down Options'!$H$6,'Buildings &amp; Grounds'!$M98,"CHECK")))),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Options'!$H$3,(1+$I99)*'Buildings &amp; Grounds'!$H99,IF('Buildings &amp; Grounds'!$J99='Drop Down Options'!$H$4,(1+'Buildings &amp; Grounds'!$K99)*'Buildings &amp; Grounds'!$H99,IF('Buildings &amp; Grounds'!$J99='Drop Down Options'!$H$5,'Buildings &amp; Grounds'!$H99+'Buildings &amp; Grounds'!$L99,IF($J99='Drop Down Options'!$H$6,'Buildings &amp; Grounds'!$M99,"CHECK")))),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Options'!$H$3,(1+$I100)*'Buildings &amp; Grounds'!$H100,IF('Buildings &amp; Grounds'!$J100='Drop Down Options'!$H$4,(1+'Buildings &amp; Grounds'!$K100)*'Buildings &amp; Grounds'!$H100,IF('Buildings &amp; Grounds'!$J100='Drop Down Options'!$H$5,'Buildings &amp; Grounds'!$H100+'Buildings &amp; Grounds'!$L100,IF($J100='Drop Down Options'!$H$6,'Buildings &amp; Grounds'!$M100,"CHECK")))),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Options'!$H$3,(1+$I101)*'Buildings &amp; Grounds'!$H101,IF('Buildings &amp; Grounds'!$J101='Drop Down Options'!$H$4,(1+'Buildings &amp; Grounds'!$K101)*'Buildings &amp; Grounds'!$H101,IF('Buildings &amp; Grounds'!$J101='Drop Down Options'!$H$5,'Buildings &amp; Grounds'!$H101+'Buildings &amp; Grounds'!$L101,IF($J101='Drop Down Options'!$H$6,'Buildings &amp; Grounds'!$M101,"CHECK")))),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Options'!$H$3,(1+$I102)*'Buildings &amp; Grounds'!$H102,IF('Buildings &amp; Grounds'!$J102='Drop Down Options'!$H$4,(1+'Buildings &amp; Grounds'!$K102)*'Buildings &amp; Grounds'!$H102,IF('Buildings &amp; Grounds'!$J102='Drop Down Options'!$H$5,'Buildings &amp; Grounds'!$H102+'Buildings &amp; Grounds'!$L102,IF($J102='Drop Down Options'!$H$6,'Buildings &amp; Grounds'!$M102,"CHECK")))),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Options'!$H$3,(1+$I105)*'Buildings &amp; Grounds'!$H105,IF('Buildings &amp; Grounds'!$J105='Drop Down Options'!$H$4,(1+'Buildings &amp; Grounds'!$K105)*'Buildings &amp; Grounds'!$H105,IF('Buildings &amp; Grounds'!$J105='Drop Down Options'!$H$5,'Buildings &amp; Grounds'!$H105+'Buildings &amp; Grounds'!$L105,IF($J105='Drop Down Options'!$H$6,'Buildings &amp; Grounds'!$M105,"CHECK")))),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Options'!$H$3,(1+$I106)*'Buildings &amp; Grounds'!$H106,IF('Buildings &amp; Grounds'!$J106='Drop Down Options'!$H$4,(1+'Buildings &amp; Grounds'!$K106)*'Buildings &amp; Grounds'!$H106,IF('Buildings &amp; Grounds'!$J106='Drop Down Options'!$H$5,'Buildings &amp; Grounds'!$H106+'Buildings &amp; Grounds'!$L106,IF($J106='Drop Down Options'!$H$6,'Buildings &amp; Grounds'!$M106,"CHECK")))),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Options'!$H$3,(1+$I107)*'Buildings &amp; Grounds'!$H107,IF('Buildings &amp; Grounds'!$J107='Drop Down Options'!$H$4,(1+'Buildings &amp; Grounds'!$K107)*'Buildings &amp; Grounds'!$H107,IF('Buildings &amp; Grounds'!$J107='Drop Down Options'!$H$5,'Buildings &amp; Grounds'!$H107+'Buildings &amp; Grounds'!$L107,IF($J107='Drop Down Options'!$H$6,'Buildings &amp; Grounds'!$M107,"CHECK")))),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Options'!$H$3,(1+$I108)*'Buildings &amp; Grounds'!$H108,IF('Buildings &amp; Grounds'!$J108='Drop Down Options'!$H$4,(1+'Buildings &amp; Grounds'!$K108)*'Buildings &amp; Grounds'!$H108,IF('Buildings &amp; Grounds'!$J108='Drop Down Options'!$H$5,'Buildings &amp; Grounds'!$H108+'Buildings &amp; Grounds'!$L108,IF($J108='Drop Down Options'!$H$6,'Buildings &amp; Grounds'!$M108,"CHECK")))),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Options'!$H$3,(1+$I109)*'Buildings &amp; Grounds'!$H109,IF('Buildings &amp; Grounds'!$J109='Drop Down Options'!$H$4,(1+'Buildings &amp; Grounds'!$K109)*'Buildings &amp; Grounds'!$H109,IF('Buildings &amp; Grounds'!$J109='Drop Down Options'!$H$5,'Buildings &amp; Grounds'!$H109+'Buildings &amp; Grounds'!$L109,IF($J109='Drop Down Options'!$H$6,'Buildings &amp; Grounds'!$M109,"CHECK")))),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Options'!$H$3,(1+$I110)*'Buildings &amp; Grounds'!$H110,IF('Buildings &amp; Grounds'!$J110='Drop Down Options'!$H$4,(1+'Buildings &amp; Grounds'!$K110)*'Buildings &amp; Grounds'!$H110,IF('Buildings &amp; Grounds'!$J110='Drop Down Options'!$H$5,'Buildings &amp; Grounds'!$H110+'Buildings &amp; Grounds'!$L110,IF($J110='Drop Down Options'!$H$6,'Buildings &amp; Grounds'!$M110,"CHECK")))),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Options'!$H$3,(1+$I111)*'Buildings &amp; Grounds'!$H111,IF('Buildings &amp; Grounds'!$J111='Drop Down Options'!$H$4,(1+'Buildings &amp; Grounds'!$K111)*'Buildings &amp; Grounds'!$H111,IF('Buildings &amp; Grounds'!$J111='Drop Down Options'!$H$5,'Buildings &amp; Grounds'!$H111+'Buildings &amp; Grounds'!$L111,IF($J111='Drop Down Options'!$H$6,'Buildings &amp; Grounds'!$M111,"CHECK")))),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Options'!$H$3,(1+$I112)*'Buildings &amp; Grounds'!$H112,IF('Buildings &amp; Grounds'!$J112='Drop Down Options'!$H$4,(1+'Buildings &amp; Grounds'!$K112)*'Buildings &amp; Grounds'!$H112,IF('Buildings &amp; Grounds'!$J112='Drop Down Options'!$H$5,'Buildings &amp; Grounds'!$H112+'Buildings &amp; Grounds'!$L112,IF($J112='Drop Down Options'!$H$6,'Buildings &amp; Grounds'!$M112,"CHECK")))),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0</v>
      </c>
      <c r="J113" s="13" t="s">
        <v>591</v>
      </c>
      <c r="K113" s="348"/>
      <c r="L113" s="349"/>
      <c r="M113" s="349"/>
      <c r="N113" s="15"/>
      <c r="O113" s="77">
        <f>ROUND(IF($J113='Drop Down Options'!$H$3,(1+$I113)*'Buildings &amp; Grounds'!$H113,IF('Buildings &amp; Grounds'!$J113='Drop Down Options'!$H$4,(1+'Buildings &amp; Grounds'!$K113)*'Buildings &amp; Grounds'!$H113,IF('Buildings &amp; Grounds'!$J113='Drop Down Options'!$H$5,'Buildings &amp; Grounds'!$H113+'Buildings &amp; Grounds'!$L113,IF($J113='Drop Down Options'!$H$6,'Buildings &amp; Grounds'!$M113,"CHECK")))),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v>
      </c>
      <c r="J114" s="13" t="s">
        <v>591</v>
      </c>
      <c r="K114" s="348"/>
      <c r="L114" s="349"/>
      <c r="M114" s="349"/>
      <c r="N114" s="15"/>
      <c r="O114" s="29">
        <f>ROUND(IF($J114='Drop Down Options'!$H$3,(1+$I114)*'Buildings &amp; Grounds'!$H114,IF('Buildings &amp; Grounds'!$J114='Drop Down Options'!$H$4,(1+'Buildings &amp; Grounds'!$K114)*'Buildings &amp; Grounds'!$H114,IF('Buildings &amp; Grounds'!$J114='Drop Down Options'!$H$5,'Buildings &amp; Grounds'!$H114+'Buildings &amp; Grounds'!$L114,IF($J114='Drop Down Options'!$H$6,'Buildings &amp; Grounds'!$M114,"CHECK")))),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Options'!$H$3,(1+$I116)*'Buildings &amp; Grounds'!$H116,IF('Buildings &amp; Grounds'!$J116='Drop Down Options'!$H$4,(1+'Buildings &amp; Grounds'!$K116)*'Buildings &amp; Grounds'!$H116,IF('Buildings &amp; Grounds'!$J116='Drop Down Options'!$H$5,'Buildings &amp; Grounds'!$H116+'Buildings &amp; Grounds'!$L116,IF($J116='Drop Down Options'!$H$6,'Buildings &amp; Grounds'!$M116,"CHECK")))),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Options'!$H$3,(1+$I117)*'Buildings &amp; Grounds'!$H117,IF('Buildings &amp; Grounds'!$J117='Drop Down Options'!$H$4,(1+'Buildings &amp; Grounds'!$K117)*'Buildings &amp; Grounds'!$H117,IF('Buildings &amp; Grounds'!$J117='Drop Down Options'!$H$5,'Buildings &amp; Grounds'!$H117+'Buildings &amp; Grounds'!$L117,IF($J117='Drop Down Options'!$H$6,'Buildings &amp; Grounds'!$M117,"CHECK")))),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Options'!$H$3,(1+$I120)*'Buildings &amp; Grounds'!$H120,IF('Buildings &amp; Grounds'!$J120='Drop Down Options'!$H$4,(1+'Buildings &amp; Grounds'!$K120)*'Buildings &amp; Grounds'!$H120,IF('Buildings &amp; Grounds'!$J120='Drop Down Options'!$H$5,'Buildings &amp; Grounds'!$H120+'Buildings &amp; Grounds'!$L120,IF($J120='Drop Down Options'!$H$6,'Buildings &amp; Grounds'!$M120,"CHECK")))),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Options'!$H$3,(1+$I121)*'Buildings &amp; Grounds'!$H121,IF('Buildings &amp; Grounds'!$J121='Drop Down Options'!$H$4,(1+'Buildings &amp; Grounds'!$K121)*'Buildings &amp; Grounds'!$H121,IF('Buildings &amp; Grounds'!$J121='Drop Down Options'!$H$5,'Buildings &amp; Grounds'!$H121+'Buildings &amp; Grounds'!$L121,IF($J121='Drop Down Options'!$H$6,'Buildings &amp; Grounds'!$M121,"CHECK")))),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Options'!$H$3,(1+$I122)*'Buildings &amp; Grounds'!$H122,IF('Buildings &amp; Grounds'!$J122='Drop Down Options'!$H$4,(1+'Buildings &amp; Grounds'!$K122)*'Buildings &amp; Grounds'!$H122,IF('Buildings &amp; Grounds'!$J122='Drop Down Options'!$H$5,'Buildings &amp; Grounds'!$H122+'Buildings &amp; Grounds'!$L122,IF($J122='Drop Down Options'!$H$6,'Buildings &amp; Grounds'!$M122,"CHECK")))),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Options'!$H$3,(1+$I123)*'Buildings &amp; Grounds'!$H123,IF('Buildings &amp; Grounds'!$J123='Drop Down Options'!$H$4,(1+'Buildings &amp; Grounds'!$K123)*'Buildings &amp; Grounds'!$H123,IF('Buildings &amp; Grounds'!$J123='Drop Down Options'!$H$5,'Buildings &amp; Grounds'!$H123+'Buildings &amp; Grounds'!$L123,IF($J123='Drop Down Options'!$H$6,'Buildings &amp; Grounds'!$M123,"CHECK")))),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Options'!$H$3,(1+$I124)*'Buildings &amp; Grounds'!$H124,IF('Buildings &amp; Grounds'!$J124='Drop Down Options'!$H$4,(1+'Buildings &amp; Grounds'!$K124)*'Buildings &amp; Grounds'!$H124,IF('Buildings &amp; Grounds'!$J124='Drop Down Options'!$H$5,'Buildings &amp; Grounds'!$H124+'Buildings &amp; Grounds'!$L124,IF($J124='Drop Down Options'!$H$6,'Buildings &amp; Grounds'!$M124,"CHECK")))),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Options'!$H$3,(1+$I125)*'Buildings &amp; Grounds'!$H125,IF('Buildings &amp; Grounds'!$J125='Drop Down Options'!$H$4,(1+'Buildings &amp; Grounds'!$K125)*'Buildings &amp; Grounds'!$H125,IF('Buildings &amp; Grounds'!$J125='Drop Down Options'!$H$5,'Buildings &amp; Grounds'!$H125+'Buildings &amp; Grounds'!$L125,IF($J125='Drop Down Options'!$H$6,'Buildings &amp; Grounds'!$M125,"CHECK")))),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Options'!$H$3,(1+$I126)*'Buildings &amp; Grounds'!$H126,IF('Buildings &amp; Grounds'!$J126='Drop Down Options'!$H$4,(1+'Buildings &amp; Grounds'!$K126)*'Buildings &amp; Grounds'!$H126,IF('Buildings &amp; Grounds'!$J126='Drop Down Options'!$H$5,'Buildings &amp; Grounds'!$H126+'Buildings &amp; Grounds'!$L126,IF($J126='Drop Down Options'!$H$6,'Buildings &amp; Grounds'!$M126,"CHECK")))),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Options'!$H$3,(1+$I129)*'Buildings &amp; Grounds'!$H129,IF('Buildings &amp; Grounds'!$J129='Drop Down Options'!$H$4,(1+'Buildings &amp; Grounds'!$K129)*'Buildings &amp; Grounds'!$H129,IF('Buildings &amp; Grounds'!$J129='Drop Down Options'!$H$5,'Buildings &amp; Grounds'!$H129+'Buildings &amp; Grounds'!$L129,IF($J129='Drop Down Options'!$H$6,'Buildings &amp; Grounds'!$M129,"CHECK")))),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Options'!$H$3,(1+$I130)*'Buildings &amp; Grounds'!$H130,IF('Buildings &amp; Grounds'!$J130='Drop Down Options'!$H$4,(1+'Buildings &amp; Grounds'!$K130)*'Buildings &amp; Grounds'!$H130,IF('Buildings &amp; Grounds'!$J130='Drop Down Options'!$H$5,'Buildings &amp; Grounds'!$H130+'Buildings &amp; Grounds'!$L130,IF($J130='Drop Down Options'!$H$6,'Buildings &amp; Grounds'!$M130,"CHECK")))),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Options'!$H$3,(1+$I131)*'Buildings &amp; Grounds'!$H131,IF('Buildings &amp; Grounds'!$J131='Drop Down Options'!$H$4,(1+'Buildings &amp; Grounds'!$K131)*'Buildings &amp; Grounds'!$H131,IF('Buildings &amp; Grounds'!$J131='Drop Down Options'!$H$5,'Buildings &amp; Grounds'!$H131+'Buildings &amp; Grounds'!$L131,IF($J131='Drop Down Options'!$H$6,'Buildings &amp; Grounds'!$M131,"CHECK")))),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Options'!$H$3,(1+$I132)*'Buildings &amp; Grounds'!$H132,IF('Buildings &amp; Grounds'!$J132='Drop Down Options'!$H$4,(1+'Buildings &amp; Grounds'!$K132)*'Buildings &amp; Grounds'!$H132,IF('Buildings &amp; Grounds'!$J132='Drop Down Options'!$H$5,'Buildings &amp; Grounds'!$H132+'Buildings &amp; Grounds'!$L132,IF($J132='Drop Down Options'!$H$6,'Buildings &amp; Grounds'!$M132,"CHECK")))),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Options'!$H$3,(1+$I133)*'Buildings &amp; Grounds'!$H133,IF('Buildings &amp; Grounds'!$J133='Drop Down Options'!$H$4,(1+'Buildings &amp; Grounds'!$K133)*'Buildings &amp; Grounds'!$H133,IF('Buildings &amp; Grounds'!$J133='Drop Down Options'!$H$5,'Buildings &amp; Grounds'!$H133+'Buildings &amp; Grounds'!$L133,IF($J133='Drop Down Options'!$H$6,'Buildings &amp; Grounds'!$M133,"CHECK")))),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Options'!$H$3,(1+$I134)*'Buildings &amp; Grounds'!$H134,IF('Buildings &amp; Grounds'!$J134='Drop Down Options'!$H$4,(1+'Buildings &amp; Grounds'!$K134)*'Buildings &amp; Grounds'!$H134,IF('Buildings &amp; Grounds'!$J134='Drop Down Options'!$H$5,'Buildings &amp; Grounds'!$H134+'Buildings &amp; Grounds'!$L134,IF($J134='Drop Down Options'!$H$6,'Buildings &amp; Grounds'!$M134,"CHECK")))),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Options'!$H$3,(1+$I135)*'Buildings &amp; Grounds'!$H135,IF('Buildings &amp; Grounds'!$J135='Drop Down Options'!$H$4,(1+'Buildings &amp; Grounds'!$K135)*'Buildings &amp; Grounds'!$H135,IF('Buildings &amp; Grounds'!$J135='Drop Down Options'!$H$5,'Buildings &amp; Grounds'!$H135+'Buildings &amp; Grounds'!$L135,IF($J135='Drop Down Options'!$H$6,'Buildings &amp; Grounds'!$M135,"CHECK")))),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Options'!$H$3,(1+$I137)*'Buildings &amp; Grounds'!$H137,IF('Buildings &amp; Grounds'!$J137='Drop Down Options'!$H$4,(1+'Buildings &amp; Grounds'!$K137)*'Buildings &amp; Grounds'!$H137,IF('Buildings &amp; Grounds'!$J137='Drop Down Options'!$H$5,'Buildings &amp; Grounds'!$H137+'Buildings &amp; Grounds'!$L137,IF($J137='Drop Down Options'!$H$6,'Buildings &amp; Grounds'!$M137,"CHECK")))),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Options'!$H$3,(1+$I139)*'Buildings &amp; Grounds'!$H139,IF('Buildings &amp; Grounds'!$J139='Drop Down Options'!$H$4,(1+'Buildings &amp; Grounds'!$K139)*'Buildings &amp; Grounds'!$H139,IF('Buildings &amp; Grounds'!$J139='Drop Down Options'!$H$5,'Buildings &amp; Grounds'!$H139+'Buildings &amp; Grounds'!$L139,IF($J139='Drop Down Options'!$H$6,'Buildings &amp; Grounds'!$M139,"CHECK")))),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Options'!$H$3,(1+$I140)*'Buildings &amp; Grounds'!$H140,IF('Buildings &amp; Grounds'!$J140='Drop Down Options'!$H$4,(1+'Buildings &amp; Grounds'!$K140)*'Buildings &amp; Grounds'!$H140,IF('Buildings &amp; Grounds'!$J140='Drop Down Options'!$H$5,'Buildings &amp; Grounds'!$H140+'Buildings &amp; Grounds'!$L140,IF($J140='Drop Down Options'!$H$6,'Buildings &amp; Grounds'!$M140,"CHECK")))),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13"/>
      <c r="F149" s="13"/>
      <c r="G149" s="13"/>
      <c r="H149" s="29">
        <f>IFERROR(($G149/'FY 2026-27 Budget Summary'!$F$8)*12, 0)</f>
        <v>0</v>
      </c>
      <c r="I149" s="49"/>
      <c r="J149" s="204" t="s">
        <v>844</v>
      </c>
      <c r="K149" s="32"/>
      <c r="L149" s="32"/>
      <c r="M149" s="13"/>
      <c r="N149" s="15"/>
      <c r="O149" s="29">
        <f>ROUND(IF($J149='Drop Down Options'!$H$3,(1+$I149)*'Buildings &amp; Grounds'!$H149,IF('Buildings &amp; Grounds'!$J149='Drop Down Options'!$H$4,(1+'Buildings &amp; Grounds'!$K149)*'Buildings &amp; Grounds'!$H149,IF('Buildings &amp; Grounds'!$J149='Drop Down Options'!$H$5,'Buildings &amp; Grounds'!$H149+'Buildings &amp; Grounds'!$L149,IF($J149='Drop Down Options'!$H$6,'Buildings &amp; Grounds'!$M149,"CHECK")))),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Options'!$H$6,'Buildings &amp; Grounds'!$M150,"CHECK"),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Options'!$H$6,'Buildings &amp; Grounds'!$M156,"CHECK"),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Options'!$H$6,'Buildings &amp; Grounds'!$M157,"CHECK"),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1193</v>
      </c>
      <c r="E158" s="13"/>
      <c r="F158" s="423"/>
      <c r="G158" s="423"/>
      <c r="H158" s="29">
        <f>IFERROR(($G158/'FY 2026-27 Budget Summary'!$F$8)*12, 0)</f>
        <v>0</v>
      </c>
      <c r="I158" s="49"/>
      <c r="J158" s="204" t="s">
        <v>844</v>
      </c>
      <c r="K158" s="32"/>
      <c r="L158" s="32"/>
      <c r="M158" s="13"/>
      <c r="N158" s="15"/>
      <c r="O158" s="29">
        <f>ROUND(IF($J158='Drop Down Options'!$H$6,'Buildings &amp; Grounds'!$M158,"CHECK"),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Options'!$H$6,'Buildings &amp; Grounds'!$M164,"CHECK"),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Options'!$H$6,'Buildings &amp; Grounds'!$M165,"CHECK"),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Y3gI/2QdyeQ4Yu++0LNuXzMCwWCzmr2rAp+qri94x7OtV80/rR1gqJPcu+VIPyGqYSRhVC42KvMWRsSiW3PNXw==" saltValue="ZxEnLX8wNSXd8Zbm3I1DsA==" spinCount="100000" sheet="1" formatColumns="0" formatRows="0" autoFilter="0"/>
  <dataConsolidate/>
  <mergeCells count="4">
    <mergeCell ref="A1:D1"/>
    <mergeCell ref="W1:Y1"/>
    <mergeCell ref="A2:D2"/>
    <mergeCell ref="A3:D3"/>
  </mergeCells>
  <conditionalFormatting sqref="N11 N36 N149:N150 N156:N158 N164:N165">
    <cfRule type="expression" dxfId="547" priority="49">
      <formula>ISNUMBER($M11)</formula>
    </cfRule>
  </conditionalFormatting>
  <conditionalFormatting sqref="T7:T16 T33:T43 T79:T83 T129:T140">
    <cfRule type="cellIs" dxfId="544" priority="45" operator="equal">
      <formula>"Variance Explanation Required"</formula>
    </cfRule>
  </conditionalFormatting>
  <conditionalFormatting sqref="T19:T24">
    <cfRule type="cellIs" dxfId="543" priority="57" operator="equal">
      <formula>"Variance Explanation Required"</formula>
    </cfRule>
  </conditionalFormatting>
  <conditionalFormatting sqref="T27:T30">
    <cfRule type="cellIs" dxfId="542" priority="70" operator="equal">
      <formula>"Variance Explanation Required"</formula>
    </cfRule>
  </conditionalFormatting>
  <conditionalFormatting sqref="T46:T49">
    <cfRule type="cellIs" dxfId="541" priority="31" operator="equal">
      <formula>"Variance Explanation Required"</formula>
    </cfRule>
  </conditionalFormatting>
  <conditionalFormatting sqref="T52:T53">
    <cfRule type="cellIs" dxfId="540" priority="60" operator="equal">
      <formula>"Variance Explanation Required"</formula>
    </cfRule>
  </conditionalFormatting>
  <conditionalFormatting sqref="T55:T56">
    <cfRule type="cellIs" dxfId="539" priority="28" operator="equal">
      <formula>"Variance Explanation Required"</formula>
    </cfRule>
  </conditionalFormatting>
  <conditionalFormatting sqref="T58:T60">
    <cfRule type="cellIs" dxfId="538" priority="26" operator="equal">
      <formula>"Variance Explanation Required"</formula>
    </cfRule>
  </conditionalFormatting>
  <conditionalFormatting sqref="T62:T63">
    <cfRule type="cellIs" dxfId="537" priority="24" operator="equal">
      <formula>"Variance Explanation Required"</formula>
    </cfRule>
  </conditionalFormatting>
  <conditionalFormatting sqref="T65:T66">
    <cfRule type="cellIs" dxfId="536" priority="22" operator="equal">
      <formula>"Variance Explanation Required"</formula>
    </cfRule>
  </conditionalFormatting>
  <conditionalFormatting sqref="T75:T77">
    <cfRule type="cellIs" dxfId="535" priority="55" operator="equal">
      <formula>"Variance Explanation Required"</formula>
    </cfRule>
  </conditionalFormatting>
  <conditionalFormatting sqref="T85:T89">
    <cfRule type="cellIs" dxfId="534" priority="62" operator="equal">
      <formula>"Variance Explanation Required"</formula>
    </cfRule>
  </conditionalFormatting>
  <conditionalFormatting sqref="T92:T102">
    <cfRule type="cellIs" dxfId="533" priority="64" operator="equal">
      <formula>"Variance Explanation Required"</formula>
    </cfRule>
  </conditionalFormatting>
  <conditionalFormatting sqref="T105:T114">
    <cfRule type="cellIs" dxfId="532" priority="66" operator="equal">
      <formula>"Variance Explanation Required"</formula>
    </cfRule>
  </conditionalFormatting>
  <conditionalFormatting sqref="T116:T117">
    <cfRule type="cellIs" dxfId="531" priority="68" operator="equal">
      <formula>"Variance Explanation Required"</formula>
    </cfRule>
  </conditionalFormatting>
  <conditionalFormatting sqref="T120:T127">
    <cfRule type="cellIs" dxfId="530" priority="53" operator="equal">
      <formula>"Variance Explanation Required"</formula>
    </cfRule>
  </conditionalFormatting>
  <conditionalFormatting sqref="T148:T150">
    <cfRule type="cellIs" dxfId="529" priority="1" operator="equal">
      <formula>"Variance Explanation Required"</formula>
    </cfRule>
  </conditionalFormatting>
  <conditionalFormatting sqref="T156:T158 T164:T165">
    <cfRule type="cellIs" dxfId="528" priority="44" operator="equal">
      <formula>"Variance Explanation Required"</formula>
    </cfRule>
  </conditionalFormatting>
  <conditionalFormatting sqref="U7:U16 U33:U43 U79:U83 U129:U140 U164:U165">
    <cfRule type="expression" dxfId="527" priority="71">
      <formula>$T7="Variance Explanation Required"</formula>
    </cfRule>
  </conditionalFormatting>
  <conditionalFormatting sqref="U19:U24">
    <cfRule type="expression" dxfId="526" priority="56">
      <formula>$T19="Variance Explanation Required"</formula>
    </cfRule>
  </conditionalFormatting>
  <conditionalFormatting sqref="U27:U30">
    <cfRule type="expression" dxfId="525" priority="69">
      <formula>$T27="Variance Explanation Required"</formula>
    </cfRule>
  </conditionalFormatting>
  <conditionalFormatting sqref="U46:U49">
    <cfRule type="expression" dxfId="524" priority="30">
      <formula>$T46="Variance Explanation Required"</formula>
    </cfRule>
  </conditionalFormatting>
  <conditionalFormatting sqref="U52:U53">
    <cfRule type="expression" dxfId="523" priority="59">
      <formula>$T52="Variance Explanation Required"</formula>
    </cfRule>
  </conditionalFormatting>
  <conditionalFormatting sqref="U55:U56">
    <cfRule type="expression" dxfId="522" priority="27">
      <formula>$T55="Variance Explanation Required"</formula>
    </cfRule>
  </conditionalFormatting>
  <conditionalFormatting sqref="U58:U60">
    <cfRule type="expression" dxfId="521" priority="25">
      <formula>$T58="Variance Explanation Required"</formula>
    </cfRule>
  </conditionalFormatting>
  <conditionalFormatting sqref="U62:U63">
    <cfRule type="expression" dxfId="520" priority="23">
      <formula>$T62="Variance Explanation Required"</formula>
    </cfRule>
  </conditionalFormatting>
  <conditionalFormatting sqref="U65:U66">
    <cfRule type="expression" dxfId="519" priority="21">
      <formula>$T65="Variance Explanation Required"</formula>
    </cfRule>
  </conditionalFormatting>
  <conditionalFormatting sqref="U75:U77">
    <cfRule type="expression" dxfId="518" priority="54">
      <formula>$T75="Variance Explanation Required"</formula>
    </cfRule>
  </conditionalFormatting>
  <conditionalFormatting sqref="U85:U89">
    <cfRule type="expression" dxfId="517" priority="61">
      <formula>$T85="Variance Explanation Required"</formula>
    </cfRule>
  </conditionalFormatting>
  <conditionalFormatting sqref="U92:U102">
    <cfRule type="expression" dxfId="516" priority="63">
      <formula>$T92="Variance Explanation Required"</formula>
    </cfRule>
  </conditionalFormatting>
  <conditionalFormatting sqref="U105:U114">
    <cfRule type="expression" dxfId="515" priority="65">
      <formula>$T105="Variance Explanation Required"</formula>
    </cfRule>
  </conditionalFormatting>
  <conditionalFormatting sqref="U116:U117">
    <cfRule type="expression" dxfId="514" priority="67">
      <formula>$T116="Variance Explanation Required"</formula>
    </cfRule>
  </conditionalFormatting>
  <conditionalFormatting sqref="U120:U127">
    <cfRule type="expression" dxfId="513" priority="52">
      <formula>$T120="Variance Explanation Required"</formula>
    </cfRule>
  </conditionalFormatting>
  <conditionalFormatting sqref="U149:U150">
    <cfRule type="expression" dxfId="512" priority="2">
      <formula>$T149="Variance Explanation Required"</formula>
    </cfRule>
  </conditionalFormatting>
  <conditionalFormatting sqref="U156:U158">
    <cfRule type="expression" dxfId="511" priority="58">
      <formula>$T156="Variance Explanation Required"</formula>
    </cfRule>
  </conditionalFormatting>
  <hyperlinks>
    <hyperlink ref="A1" location="'Table of Contents'!D1" display="RETURN TO TABLE OF CONTENTS" xr:uid="{1A5DD637-9B21-4794-8AB6-92444028D46F}"/>
    <hyperlink ref="A2:D2" location="'Assumptions - Arch'!A1" display="'Assumptions - Arch'!A1" xr:uid="{517F6489-768C-4E7F-A336-68A5331B77AC}"/>
    <hyperlink ref="A3:D3" location="'Assumptions - Parish'!A1" display="'Assumptions - Parish'!A1" xr:uid="{40DF3FE7-4D5A-4E5F-9CFE-D622381ACB80}"/>
    <hyperlink ref="W1:Y1" location="'Optional - Monthly Allocations'!C8" display="'Optional - Monthly Allocations'!C8" xr:uid="{1210E9C0-2354-49A8-92EE-FAF9EF41CEEC}"/>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7D1B7526-DE69-40CA-93DE-1A3CC67C1D4D}">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485101F3-2649-47A6-A7F9-B9DCFE7965F4}">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7C82C328-3976-4D5A-859A-B2150683DF6D}">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A0553A43-6E10-406F-8EE8-2555AE2655CA}">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E1DB9566-5FF5-4910-A33C-AA67AD387554}">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1EB6CB5F-59E8-4CBF-89E6-EEF59CA855E4}">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394213C5-EAC3-4867-8BF8-F6285A41A436}">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1909AEE0-9659-4861-8A69-09D86DDAF817}">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436A3CFB-80DF-4D34-9080-F3FF1B28C86E}">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783FF591-9267-49AC-B928-D3BC8CCCF7C1}">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CE05A784-24D6-449B-808E-564B54F96302}">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6F088290-2263-4E22-934C-E6E964FB7255}">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FFE1DEEE-C200-40EA-A603-56A70469B1B0}">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D15064E1-5C5C-4809-9476-9ABAD52EC0B9}">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6D099C9D-6AE6-444B-AA39-7F465E93B8A6}">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AE8F8905-682E-453C-99C0-DAEFB3D93ECE}">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2A13DF85-8676-40B3-92B6-21353BC68E6A}">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B47F00C7-3FF1-4242-A67F-86AED5263CDA}">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D5D5FC46-9768-4609-B6B0-9D924E65BEDF}">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751A454E-8FCF-4736-85F9-DC940C1854E8}">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056C5EA3-1922-4D4D-9A33-116183CBC5AE}">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733AA29D-132C-4608-A13B-652968BD710A}">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86A8389A-FF9F-4545-B9B6-B6D3F5DD30FB}">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97236520-F4B0-4BB5-A75C-ADCBB8DECF73}">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938C6E93-FF2C-4E0F-9847-35929EF32536}">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189C3C22-F662-4107-A0E3-98A0862C5F7D}">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3A32709F-2918-4415-A310-9B93282459EC}">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571A4B07-E124-4EE8-9A11-659A5108A571}">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3AD03E54-ED93-4F40-9EB2-D503FEA37571}">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2FBEE259-0834-4D1C-AB92-6C345B8DB426}">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53B93091-FDD7-49B4-A190-0A920FF93ED7}">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DC2EC92A-B32A-4D2F-B336-9E4A01CE7048}">
            <xm:f>$J7='Drop Down Options'!$H$4</xm:f>
            <x14:dxf>
              <font>
                <color theme="1"/>
              </font>
              <fill>
                <patternFill>
                  <bgColor rgb="FFFFFF00"/>
                </patternFill>
              </fill>
            </x14:dxf>
          </x14:cfRule>
          <x14:cfRule type="expression" priority="51" id="{086CA091-6DFD-40FC-93F8-805DDD3024C3}">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D75A20AF-B35F-4758-82E3-C9B88571A5C2}">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B5418831-AAEE-43C0-846E-7DA551EFA196}">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BCA3529B-894F-46F1-A76C-48FF4660DCEA}">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Additional Scenarios" prompt="To use additional Scenarios, ensure they total to 100% on the Optional - Monthly Allocations Tab" xr:uid="{2F0F08C0-35BD-48DA-9832-4F91E8CA1CFF}">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 type="list" allowBlank="1" showInputMessage="1" showErrorMessage="1" xr:uid="{37D3FCAF-E9B6-4CF7-9EA5-748E4430C18D}">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xr:uid="{0AF5D0A7-AF3B-49E3-90DE-C9623C621EBA}">
          <x14:formula1>
            <xm:f>'Drop Down Options'!$J$3:$J$8</xm:f>
          </x14:formula1>
          <xm:sqref>W68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878EF-A342-4585-BF6E-F287B007A7FC}">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Options'!$H$3,(1+$I7)*'Sacred Life &amp; Worship'!$H7,IF('Sacred Life &amp; Worship'!$J7='Drop Down Options'!$H$4,(1+'Sacred Life &amp; Worship'!$K7)*'Sacred Life &amp; Worship'!$H7,IF('Sacred Life &amp; Worship'!$J7='Drop Down Options'!$H$5,'Sacred Life &amp; Worship'!$H7+'Sacred Life &amp; Worship'!$L7,IF($J7='Drop Down Options'!$H$6,'Sacred Life &amp; Worship'!$M7,"CHECK")))),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Options'!$H$3,(1+$I8)*'Sacred Life &amp; Worship'!$H8,IF('Sacred Life &amp; Worship'!$J8='Drop Down Options'!$H$4,(1+'Sacred Life &amp; Worship'!$K8)*'Sacred Life &amp; Worship'!$H8,IF('Sacred Life &amp; Worship'!$J8='Drop Down Options'!$H$5,'Sacred Life &amp; Worship'!$H8+'Sacred Life &amp; Worship'!$L8,IF($J8='Drop Down Options'!$H$6,'Sacred Life &amp; Worship'!$M8,"CHECK")))),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Options'!$H$3,(1+$I10)*'Sacred Life &amp; Worship'!$H10,IF('Sacred Life &amp; Worship'!$J10='Drop Down Options'!$H$4,(1+'Sacred Life &amp; Worship'!$K10)*'Sacred Life &amp; Worship'!$H10,IF('Sacred Life &amp; Worship'!$J10='Drop Down Options'!$H$5,'Sacred Life &amp; Worship'!$H10+'Sacred Life &amp; Worship'!$L10,IF($J10='Drop Down Options'!$H$6,'Sacred Life &amp; Worship'!$M10,"CHECK")))),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Options'!$H$6,'Sacred Life &amp; Worship'!$M11,"CHECK"),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Options'!$H$3,(1+$I12)*'Sacred Life &amp; Worship'!$H12,IF('Sacred Life &amp; Worship'!$J12='Drop Down Options'!$H$4,(1+'Sacred Life &amp; Worship'!$K12)*'Sacred Life &amp; Worship'!$H12,IF('Sacred Life &amp; Worship'!$J12='Drop Down Options'!$H$5,'Sacred Life &amp; Worship'!$H12+'Sacred Life &amp; Worship'!$L12,IF($J12='Drop Down Options'!$H$6,'Sacred Life &amp; Worship'!$M12,"CHECK")))),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Options'!$H$3,(1+$I15)*'Sacred Life &amp; Worship'!$H15,IF('Sacred Life &amp; Worship'!$J15='Drop Down Options'!$H$4,(1+'Sacred Life &amp; Worship'!$K15)*'Sacred Life &amp; Worship'!$H15,IF('Sacred Life &amp; Worship'!$J15='Drop Down Options'!$H$5,'Sacred Life &amp; Worship'!$H15+'Sacred Life &amp; Worship'!$L15,IF($J15='Drop Down Options'!$H$6,'Sacred Life &amp; Worship'!$M15,"CHECK")))),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Options'!$H$3,(1+$I16)*'Sacred Life &amp; Worship'!$H16,IF('Sacred Life &amp; Worship'!$J16='Drop Down Options'!$H$4,(1+'Sacred Life &amp; Worship'!$K16)*'Sacred Life &amp; Worship'!$H16,IF('Sacred Life &amp; Worship'!$J16='Drop Down Options'!$H$5,'Sacred Life &amp; Worship'!$H16+'Sacred Life &amp; Worship'!$L16,IF($J16='Drop Down Options'!$H$6,'Sacred Life &amp; Worship'!$M16,"CHECK")))),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Options'!$H$3,(1+$I19)*'Sacred Life &amp; Worship'!$H19,IF('Sacred Life &amp; Worship'!$J19='Drop Down Options'!$H$4,(1+'Sacred Life &amp; Worship'!$K19)*'Sacred Life &amp; Worship'!$H19,IF('Sacred Life &amp; Worship'!$J19='Drop Down Options'!$H$5,'Sacred Life &amp; Worship'!$H19+'Sacred Life &amp; Worship'!$L19,IF($J19='Drop Down Options'!$H$6,'Sacred Life &amp; Worship'!$M19,"CHECK")))),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Options'!$H$3,(1+$I20)*'Sacred Life &amp; Worship'!$H20,IF('Sacred Life &amp; Worship'!$J20='Drop Down Options'!$H$4,(1+'Sacred Life &amp; Worship'!$K20)*'Sacred Life &amp; Worship'!$H20,IF('Sacred Life &amp; Worship'!$J20='Drop Down Options'!$H$5,'Sacred Life &amp; Worship'!$H20+'Sacred Life &amp; Worship'!$L20,IF($J20='Drop Down Options'!$H$6,'Sacred Life &amp; Worship'!$M20,"CHECK")))),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Options'!$H$3,(1+$I21)*'Sacred Life &amp; Worship'!$H21,IF('Sacred Life &amp; Worship'!$J21='Drop Down Options'!$H$4,(1+'Sacred Life &amp; Worship'!$K21)*'Sacred Life &amp; Worship'!$H21,IF('Sacred Life &amp; Worship'!$J21='Drop Down Options'!$H$5,'Sacred Life &amp; Worship'!$H21+'Sacred Life &amp; Worship'!$L21,IF($J21='Drop Down Options'!$H$6,'Sacred Life &amp; Worship'!$M21,"CHECK")))),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Options'!$H$3,(1+$I22)*'Sacred Life &amp; Worship'!$H22,IF('Sacred Life &amp; Worship'!$J22='Drop Down Options'!$H$4,(1+'Sacred Life &amp; Worship'!$K22)*'Sacred Life &amp; Worship'!$H22,IF('Sacred Life &amp; Worship'!$J22='Drop Down Options'!$H$5,'Sacred Life &amp; Worship'!$H22+'Sacred Life &amp; Worship'!$L22,IF($J22='Drop Down Options'!$H$6,'Sacred Life &amp; Worship'!$M22,"CHECK")))),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Options'!$H$3,(1+$I23)*'Sacred Life &amp; Worship'!$H23,IF('Sacred Life &amp; Worship'!$J23='Drop Down Options'!$H$4,(1+'Sacred Life &amp; Worship'!$K23)*'Sacred Life &amp; Worship'!$H23,IF('Sacred Life &amp; Worship'!$J23='Drop Down Options'!$H$5,'Sacred Life &amp; Worship'!$H23+'Sacred Life &amp; Worship'!$L23,IF($J23='Drop Down Options'!$H$6,'Sacred Life &amp; Worship'!$M23,"CHECK")))),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Options'!$H$3,(1+$I24)*'Sacred Life &amp; Worship'!$H24,IF('Sacred Life &amp; Worship'!$J24='Drop Down Options'!$H$4,(1+'Sacred Life &amp; Worship'!$K24)*'Sacred Life &amp; Worship'!$H24,IF('Sacred Life &amp; Worship'!$J24='Drop Down Options'!$H$5,'Sacred Life &amp; Worship'!$H24+'Sacred Life &amp; Worship'!$L24,IF($J24='Drop Down Options'!$H$6,'Sacred Life &amp; Worship'!$M24,"CHECK")))),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Options'!$H$3,(1+$I27)*'Sacred Life &amp; Worship'!$H27,IF('Sacred Life &amp; Worship'!$J27='Drop Down Options'!$H$4,(1+'Sacred Life &amp; Worship'!$K27)*'Sacred Life &amp; Worship'!$H27,IF('Sacred Life &amp; Worship'!$J27='Drop Down Options'!$H$5,'Sacred Life &amp; Worship'!$H27+'Sacred Life &amp; Worship'!$L27,IF($J27='Drop Down Options'!$H$6,'Sacred Life &amp; Worship'!$M27,"CHECK")))),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Options'!$H$3,(1+$I28)*'Sacred Life &amp; Worship'!$H28,IF('Sacred Life &amp; Worship'!$J28='Drop Down Options'!$H$4,(1+'Sacred Life &amp; Worship'!$K28)*'Sacred Life &amp; Worship'!$H28,IF('Sacred Life &amp; Worship'!$J28='Drop Down Options'!$H$5,'Sacred Life &amp; Worship'!$H28+'Sacred Life &amp; Worship'!$L28,IF($J28='Drop Down Options'!$H$6,'Sacred Life &amp; Worship'!$M28,"CHECK")))),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Options'!$H$3,(1+$I29)*'Sacred Life &amp; Worship'!$H29,IF('Sacred Life &amp; Worship'!$J29='Drop Down Options'!$H$4,(1+'Sacred Life &amp; Worship'!$K29)*'Sacred Life &amp; Worship'!$H29,IF('Sacred Life &amp; Worship'!$J29='Drop Down Options'!$H$5,'Sacred Life &amp; Worship'!$H29+'Sacred Life &amp; Worship'!$L29,IF($J29='Drop Down Options'!$H$6,'Sacred Life &amp; Worship'!$M29,"CHECK")))),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Options'!$H$3,(1+$I30)*'Sacred Life &amp; Worship'!$H30,IF('Sacred Life &amp; Worship'!$J30='Drop Down Options'!$H$4,(1+'Sacred Life &amp; Worship'!$K30)*'Sacred Life &amp; Worship'!$H30,IF('Sacred Life &amp; Worship'!$J30='Drop Down Options'!$H$5,'Sacred Life &amp; Worship'!$H30+'Sacred Life &amp; Worship'!$L30,IF($J30='Drop Down Options'!$H$6,'Sacred Life &amp; Worship'!$M30,"CHECK")))),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Options'!$H$3,(1+$I33)*'Sacred Life &amp; Worship'!$H33,IF('Sacred Life &amp; Worship'!$J33='Drop Down Options'!$H$4,(1+'Sacred Life &amp; Worship'!$K33)*'Sacred Life &amp; Worship'!$H33,IF('Sacred Life &amp; Worship'!$J33='Drop Down Options'!$H$5,'Sacred Life &amp; Worship'!$H33+'Sacred Life &amp; Worship'!$L33,IF($J33='Drop Down Options'!$H$6,'Sacred Life &amp; Worship'!$M33,"CHECK")))),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Options'!$H$3,(1+$I34)*'Sacred Life &amp; Worship'!$H34,IF('Sacred Life &amp; Worship'!$J34='Drop Down Options'!$H$4,(1+'Sacred Life &amp; Worship'!$K34)*'Sacred Life &amp; Worship'!$H34,IF('Sacred Life &amp; Worship'!$J34='Drop Down Options'!$H$5,'Sacred Life &amp; Worship'!$H34+'Sacred Life &amp; Worship'!$L34,IF($J34='Drop Down Options'!$H$6,'Sacred Life &amp; Worship'!$M34,"CHECK")))),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Options'!$H$3,(1+$I35)*'Sacred Life &amp; Worship'!$H35,IF('Sacred Life &amp; Worship'!$J35='Drop Down Options'!$H$4,(1+'Sacred Life &amp; Worship'!$K35)*'Sacred Life &amp; Worship'!$H35,IF('Sacred Life &amp; Worship'!$J35='Drop Down Options'!$H$5,'Sacred Life &amp; Worship'!$H35+'Sacred Life &amp; Worship'!$L35,IF($J35='Drop Down Options'!$H$6,'Sacred Life &amp; Worship'!$M35,"CHECK")))),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Options'!$H$6,'Sacred Life &amp; Worship'!$M36,"CHECK"),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Options'!$H$3,(1+$I37)*'Sacred Life &amp; Worship'!$H37,IF('Sacred Life &amp; Worship'!$J37='Drop Down Options'!$H$4,(1+'Sacred Life &amp; Worship'!$K37)*'Sacred Life &amp; Worship'!$H37,IF('Sacred Life &amp; Worship'!$J37='Drop Down Options'!$H$5,'Sacred Life &amp; Worship'!$H37+'Sacred Life &amp; Worship'!$L37,IF($J37='Drop Down Options'!$H$6,'Sacred Life &amp; Worship'!$M37,"CHECK")))),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Options'!$H$3,(1+$I40)*'Sacred Life &amp; Worship'!$H40,IF('Sacred Life &amp; Worship'!$J40='Drop Down Options'!$H$4,(1+'Sacred Life &amp; Worship'!$K40)*'Sacred Life &amp; Worship'!$H40,IF('Sacred Life &amp; Worship'!$J40='Drop Down Options'!$H$5,'Sacred Life &amp; Worship'!$H40+'Sacred Life &amp; Worship'!$L40,IF($J40='Drop Down Options'!$H$6,'Sacred Life &amp; Worship'!$M40,"CHECK")))),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Options'!$H$3,(1+$I41)*'Sacred Life &amp; Worship'!$H41,IF('Sacred Life &amp; Worship'!$J41='Drop Down Options'!$H$4,(1+'Sacred Life &amp; Worship'!$K41)*'Sacred Life &amp; Worship'!$H41,IF('Sacred Life &amp; Worship'!$J41='Drop Down Options'!$H$5,'Sacred Life &amp; Worship'!$H41+'Sacred Life &amp; Worship'!$L41,IF($J41='Drop Down Options'!$H$6,'Sacred Life &amp; Worship'!$M41,"CHECK")))),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Options'!$H$3,(1+$I42)*'Sacred Life &amp; Worship'!$H42,IF('Sacred Life &amp; Worship'!$J42='Drop Down Options'!$H$4,(1+'Sacred Life &amp; Worship'!$K42)*'Sacred Life &amp; Worship'!$H42,IF('Sacred Life &amp; Worship'!$J42='Drop Down Options'!$H$5,'Sacred Life &amp; Worship'!$H42+'Sacred Life &amp; Worship'!$L42,IF($J42='Drop Down Options'!$H$6,'Sacred Life &amp; Worship'!$M42,"CHECK")))),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Options'!$H$3,(1+$I46)*'Sacred Life &amp; Worship'!$H46,IF('Sacred Life &amp; Worship'!$J46='Drop Down Options'!$H$4,(1+'Sacred Life &amp; Worship'!$K46)*'Sacred Life &amp; Worship'!$H46,IF('Sacred Life &amp; Worship'!$J46='Drop Down Options'!$H$5,'Sacred Life &amp; Worship'!$H46+'Sacred Life &amp; Worship'!$L46,IF($J46='Drop Down Options'!$H$6,'Sacred Life &amp; Worship'!$M46,"CHECK")))),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Options'!$H$3,(1+$I47)*'Sacred Life &amp; Worship'!$H47,IF('Sacred Life &amp; Worship'!$J47='Drop Down Options'!$H$4,(1+'Sacred Life &amp; Worship'!$K47)*'Sacred Life &amp; Worship'!$H47,IF('Sacred Life &amp; Worship'!$J47='Drop Down Options'!$H$5,'Sacred Life &amp; Worship'!$H47+'Sacred Life &amp; Worship'!$L47,IF($J47='Drop Down Options'!$H$6,'Sacred Life &amp; Worship'!$M47,"CHECK")))),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Options'!$H$3,(1+$I48)*'Sacred Life &amp; Worship'!$H48,IF('Sacred Life &amp; Worship'!$J48='Drop Down Options'!$H$4,(1+'Sacred Life &amp; Worship'!$K48)*'Sacred Life &amp; Worship'!$H48,IF('Sacred Life &amp; Worship'!$J48='Drop Down Options'!$H$5,'Sacred Life &amp; Worship'!$H48+'Sacred Life &amp; Worship'!$L48,IF($J48='Drop Down Options'!$H$6,'Sacred Life &amp; Worship'!$M48,"CHECK")))),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Options'!$H$3,(1+$I49)*'Sacred Life &amp; Worship'!$H49,IF('Sacred Life &amp; Worship'!$J49='Drop Down Options'!$H$4,(1+'Sacred Life &amp; Worship'!$K49)*'Sacred Life &amp; Worship'!$H49,IF('Sacred Life &amp; Worship'!$J49='Drop Down Options'!$H$5,'Sacred Life &amp; Worship'!$H49+'Sacred Life &amp; Worship'!$L49,IF($J49='Drop Down Options'!$H$6,'Sacred Life &amp; Worship'!$M49,"CHECK")))),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Options'!$H$3,(1+$I52)*'Sacred Life &amp; Worship'!$H52,IF('Sacred Life &amp; Worship'!$J52='Drop Down Options'!$H$4,(1+'Sacred Life &amp; Worship'!$K52)*'Sacred Life &amp; Worship'!$H52,IF('Sacred Life &amp; Worship'!$J52='Drop Down Options'!$H$5,'Sacred Life &amp; Worship'!$H52+'Sacred Life &amp; Worship'!$L52,IF($J52='Drop Down Options'!$H$6,'Sacred Life &amp; Worship'!$M52,"CHECK")))),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Options'!$H$3,(1+$I53)*'Sacred Life &amp; Worship'!$H53,IF('Sacred Life &amp; Worship'!$J53='Drop Down Options'!$H$4,(1+'Sacred Life &amp; Worship'!$K53)*'Sacred Life &amp; Worship'!$H53,IF('Sacred Life &amp; Worship'!$J53='Drop Down Options'!$H$5,'Sacred Life &amp; Worship'!$H53+'Sacred Life &amp; Worship'!$L53,IF($J53='Drop Down Options'!$H$6,'Sacred Life &amp; Worship'!$M53,"CHECK")))),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Options'!$H$3,(1+$I55)*'Sacred Life &amp; Worship'!$H55,IF('Sacred Life &amp; Worship'!$J55='Drop Down Options'!$H$4,(1+'Sacred Life &amp; Worship'!$K55)*'Sacred Life &amp; Worship'!$H55,IF('Sacred Life &amp; Worship'!$J55='Drop Down Options'!$H$5,'Sacred Life &amp; Worship'!$H55+'Sacred Life &amp; Worship'!$L55,IF($J55='Drop Down Options'!$H$6,'Sacred Life &amp; Worship'!$M55,"CHECK")))),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Options'!$H$3,(1+$I56)*'Sacred Life &amp; Worship'!$H56,IF('Sacred Life &amp; Worship'!$J56='Drop Down Options'!$H$4,(1+'Sacred Life &amp; Worship'!$K56)*'Sacred Life &amp; Worship'!$H56,IF('Sacred Life &amp; Worship'!$J56='Drop Down Options'!$H$5,'Sacred Life &amp; Worship'!$H56+'Sacred Life &amp; Worship'!$L56,IF($J56='Drop Down Options'!$H$6,'Sacred Life &amp; Worship'!$M56,"CHECK")))),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Options'!$H$3,(1+$I58)*'Sacred Life &amp; Worship'!$H58,IF('Sacred Life &amp; Worship'!$J58='Drop Down Options'!$H$4,(1+'Sacred Life &amp; Worship'!$K58)*'Sacred Life &amp; Worship'!$H58,IF('Sacred Life &amp; Worship'!$J58='Drop Down Options'!$H$5,'Sacred Life &amp; Worship'!$H58+'Sacred Life &amp; Worship'!$L58,IF($J58='Drop Down Options'!$H$6,'Sacred Life &amp; Worship'!$M58,"CHECK")))),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Options'!$H$3,(1+$I59)*'Sacred Life &amp; Worship'!$H59,IF('Sacred Life &amp; Worship'!$J59='Drop Down Options'!$H$4,(1+'Sacred Life &amp; Worship'!$K59)*'Sacred Life &amp; Worship'!$H59,IF('Sacred Life &amp; Worship'!$J59='Drop Down Options'!$H$5,'Sacred Life &amp; Worship'!$H59+'Sacred Life &amp; Worship'!$L59,IF($J59='Drop Down Options'!$H$6,'Sacred Life &amp; Worship'!$M59,"CHECK")))),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Options'!$H$3,(1+$I60)*'Sacred Life &amp; Worship'!$H60,IF('Sacred Life &amp; Worship'!$J60='Drop Down Options'!$H$4,(1+'Sacred Life &amp; Worship'!$K60)*'Sacred Life &amp; Worship'!$H60,IF('Sacred Life &amp; Worship'!$J60='Drop Down Options'!$H$5,'Sacred Life &amp; Worship'!$H60+'Sacred Life &amp; Worship'!$L60,IF($J60='Drop Down Options'!$H$6,'Sacred Life &amp; Worship'!$M60,"CHECK")))),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Options'!$H$3,(1+$I62)*'Sacred Life &amp; Worship'!$H62,IF('Sacred Life &amp; Worship'!$J62='Drop Down Options'!$H$4,(1+'Sacred Life &amp; Worship'!$K62)*'Sacred Life &amp; Worship'!$H62,IF('Sacred Life &amp; Worship'!$J62='Drop Down Options'!$H$5,'Sacred Life &amp; Worship'!$H62+'Sacred Life &amp; Worship'!$L62,IF($J62='Drop Down Options'!$H$6,'Sacred Life &amp; Worship'!$M62,"CHECK")))),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Options'!$H$3,(1+$I63)*'Sacred Life &amp; Worship'!$H63,IF('Sacred Life &amp; Worship'!$J63='Drop Down Options'!$H$4,(1+'Sacred Life &amp; Worship'!$K63)*'Sacred Life &amp; Worship'!$H63,IF('Sacred Life &amp; Worship'!$J63='Drop Down Options'!$H$5,'Sacred Life &amp; Worship'!$H63+'Sacred Life &amp; Worship'!$L63,IF($J63='Drop Down Options'!$H$6,'Sacred Life &amp; Worship'!$M63,"CHECK")))),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Options'!$H$3,(1+$I65)*'Sacred Life &amp; Worship'!$H65,IF('Sacred Life &amp; Worship'!$J65='Drop Down Options'!$H$4,(1+'Sacred Life &amp; Worship'!$K65)*'Sacred Life &amp; Worship'!$H65,IF('Sacred Life &amp; Worship'!$J65='Drop Down Options'!$H$5,'Sacred Life &amp; Worship'!$H65+'Sacred Life &amp; Worship'!$L65,IF($J65='Drop Down Options'!$H$6,'Sacred Life &amp; Worship'!$M65,"CHECK")))),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1182</v>
      </c>
      <c r="E66" s="13"/>
      <c r="F66" s="13"/>
      <c r="G66" s="13"/>
      <c r="H66" s="29">
        <f>IFERROR(($G66/'FY 2026-27 Budget Summary'!$F$8)*12, 0)</f>
        <v>0</v>
      </c>
      <c r="I66" s="30">
        <v>0</v>
      </c>
      <c r="J66" s="13" t="s">
        <v>591</v>
      </c>
      <c r="K66" s="348"/>
      <c r="L66" s="349"/>
      <c r="M66" s="349"/>
      <c r="N66" s="15"/>
      <c r="O66" s="29">
        <f>ROUND(IF($J66='Drop Down Options'!$H$3,(1+$I66)*'Sacred Life &amp; Worship'!$H66,IF('Sacred Life &amp; Worship'!$J66='Drop Down Options'!$H$4,(1+'Sacred Life &amp; Worship'!$K66)*'Sacred Life &amp; Worship'!$H66,IF('Sacred Life &amp; Worship'!$J66='Drop Down Options'!$H$5,'Sacred Life &amp; Worship'!$H66+'Sacred Life &amp; Worship'!$L66,IF($J66='Drop Down Options'!$H$6,'Sacred Life &amp; Worship'!$M66,"CHECK")))),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Parish'!$C$6</f>
        <v>0.03</v>
      </c>
      <c r="J75" s="13" t="s">
        <v>591</v>
      </c>
      <c r="K75" s="348"/>
      <c r="L75" s="349"/>
      <c r="M75" s="349"/>
      <c r="N75" s="15"/>
      <c r="O75" s="29">
        <f>ROUND(IF($J75='Drop Down Options'!$H$3,(1+$I75)*'Sacred Life &amp; Worship'!$H75,IF('Sacred Life &amp; Worship'!$J75='Drop Down Options'!$H$4,(1+'Sacred Life &amp; Worship'!$K75)*'Sacred Life &amp; Worship'!$H75,IF('Sacred Life &amp; Worship'!$J75='Drop Down Options'!$H$5,'Sacred Life &amp; Worship'!$H75+'Sacred Life &amp; Worship'!$L75,IF($J75='Drop Down Options'!$H$6,'Sacred Life &amp; Worship'!$M75,"CHECK")))),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Options'!$H$3,(1+$I76)*'Sacred Life &amp; Worship'!$H76,IF('Sacred Life &amp; Worship'!$J76='Drop Down Options'!$H$4,(1+'Sacred Life &amp; Worship'!$K76)*'Sacred Life &amp; Worship'!$H76,IF('Sacred Life &amp; Worship'!$J76='Drop Down Options'!$H$5,'Sacred Life &amp; Worship'!$H76+'Sacred Life &amp; Worship'!$L76,IF($J76='Drop Down Options'!$H$6,'Sacred Life &amp; Worship'!$M76,"CHECK")))),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Options'!$H$3,(1+$I79)*'Sacred Life &amp; Worship'!$H79,IF('Sacred Life &amp; Worship'!$J79='Drop Down Options'!$H$4,(1+'Sacred Life &amp; Worship'!$K79)*'Sacred Life &amp; Worship'!$H79,IF('Sacred Life &amp; Worship'!$J79='Drop Down Options'!$H$5,'Sacred Life &amp; Worship'!$H79+'Sacred Life &amp; Worship'!$L79,IF($J79='Drop Down Options'!$H$6,'Sacred Life &amp; Worship'!$M79,"CHECK")))),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Options'!$H$3,(1+$I80)*'Sacred Life &amp; Worship'!$H80,IF('Sacred Life &amp; Worship'!$J80='Drop Down Options'!$H$4,(1+'Sacred Life &amp; Worship'!$K80)*'Sacred Life &amp; Worship'!$H80,IF('Sacred Life &amp; Worship'!$J80='Drop Down Options'!$H$5,'Sacred Life &amp; Worship'!$H80+'Sacred Life &amp; Worship'!$L80,IF($J80='Drop Down Options'!$H$6,'Sacred Life &amp; Worship'!$M80,"CHECK")))),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v>
      </c>
      <c r="J81" s="13" t="s">
        <v>591</v>
      </c>
      <c r="K81" s="348"/>
      <c r="L81" s="349"/>
      <c r="M81" s="349"/>
      <c r="N81" s="15"/>
      <c r="O81" s="29">
        <f>ROUND(IF($J81='Drop Down Options'!$H$3,(1+$I81)*'Sacred Life &amp; Worship'!$H81,IF('Sacred Life &amp; Worship'!$J81='Drop Down Options'!$H$4,(1+'Sacred Life &amp; Worship'!$K81)*'Sacred Life &amp; Worship'!$H81,IF('Sacred Life &amp; Worship'!$J81='Drop Down Options'!$H$5,'Sacred Life &amp; Worship'!$H81+'Sacred Life &amp; Worship'!$L81,IF($J81='Drop Down Options'!$H$6,'Sacred Life &amp; Worship'!$M81,"CHECK")))),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v>
      </c>
      <c r="J82" s="13" t="s">
        <v>591</v>
      </c>
      <c r="K82" s="348"/>
      <c r="L82" s="349"/>
      <c r="M82" s="349"/>
      <c r="N82" s="15"/>
      <c r="O82" s="29">
        <f>ROUND(IF($J82='Drop Down Options'!$H$3,(1+$I82)*'Sacred Life &amp; Worship'!$H82,IF('Sacred Life &amp; Worship'!$J82='Drop Down Options'!$H$4,(1+'Sacred Life &amp; Worship'!$K82)*'Sacred Life &amp; Worship'!$H82,IF('Sacred Life &amp; Worship'!$J82='Drop Down Options'!$H$5,'Sacred Life &amp; Worship'!$H82+'Sacred Life &amp; Worship'!$L82,IF($J82='Drop Down Options'!$H$6,'Sacred Life &amp; Worship'!$M82,"CHECK")))),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Options'!$H$3,(1+$I83)*'Sacred Life &amp; Worship'!$H83,IF('Sacred Life &amp; Worship'!$J83='Drop Down Options'!$H$4,(1+'Sacred Life &amp; Worship'!$K83)*'Sacred Life &amp; Worship'!$H83,IF('Sacred Life &amp; Worship'!$J83='Drop Down Options'!$H$5,'Sacred Life &amp; Worship'!$H83+'Sacred Life &amp; Worship'!$L83,IF($J83='Drop Down Options'!$H$6,'Sacred Life &amp; Worship'!$M83,"CHECK")))),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Options'!$H$3,(1+$I85)*'Sacred Life &amp; Worship'!$H85,IF('Sacred Life &amp; Worship'!$J85='Drop Down Options'!$H$4,(1+'Sacred Life &amp; Worship'!$K85)*'Sacred Life &amp; Worship'!$H85,IF('Sacred Life &amp; Worship'!$J85='Drop Down Options'!$H$5,'Sacred Life &amp; Worship'!$H85+'Sacred Life &amp; Worship'!$L85,IF($J85='Drop Down Options'!$H$6,'Sacred Life &amp; Worship'!$M85,"CHECK")))),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Options'!$H$3,(1+$I86)*'Sacred Life &amp; Worship'!$H86,IF('Sacred Life &amp; Worship'!$J86='Drop Down Options'!$H$4,(1+'Sacred Life &amp; Worship'!$K86)*'Sacred Life &amp; Worship'!$H86,IF('Sacred Life &amp; Worship'!$J86='Drop Down Options'!$H$5,'Sacred Life &amp; Worship'!$H86+'Sacred Life &amp; Worship'!$L86,IF($J86='Drop Down Options'!$H$6,'Sacred Life &amp; Worship'!$M86,"CHECK")))),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Options'!$H$3,(1+$I87)*'Sacred Life &amp; Worship'!$H87,IF('Sacred Life &amp; Worship'!$J87='Drop Down Options'!$H$4,(1+'Sacred Life &amp; Worship'!$K87)*'Sacred Life &amp; Worship'!$H87,IF('Sacred Life &amp; Worship'!$J87='Drop Down Options'!$H$5,'Sacred Life &amp; Worship'!$H87+'Sacred Life &amp; Worship'!$L87,IF($J87='Drop Down Options'!$H$6,'Sacred Life &amp; Worship'!$M87,"CHECK")))),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Options'!$H$3,(1+$I88)*'Sacred Life &amp; Worship'!$H88,IF('Sacred Life &amp; Worship'!$J88='Drop Down Options'!$H$4,(1+'Sacred Life &amp; Worship'!$K88)*'Sacred Life &amp; Worship'!$H88,IF('Sacred Life &amp; Worship'!$J88='Drop Down Options'!$H$5,'Sacred Life &amp; Worship'!$H88+'Sacred Life &amp; Worship'!$L88,IF($J88='Drop Down Options'!$H$6,'Sacred Life &amp; Worship'!$M88,"CHECK")))),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Options'!$H$3,(1+$I89)*'Sacred Life &amp; Worship'!$H89,IF('Sacred Life &amp; Worship'!$J89='Drop Down Options'!$H$4,(1+'Sacred Life &amp; Worship'!$K89)*'Sacred Life &amp; Worship'!$H89,IF('Sacred Life &amp; Worship'!$J89='Drop Down Options'!$H$5,'Sacred Life &amp; Worship'!$H89+'Sacred Life &amp; Worship'!$L89,IF($J89='Drop Down Options'!$H$6,'Sacred Life &amp; Worship'!$M89,"CHECK")))),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Options'!$H$3,(1+$I92)*'Sacred Life &amp; Worship'!$H92,IF('Sacred Life &amp; Worship'!$J92='Drop Down Options'!$H$4,(1+'Sacred Life &amp; Worship'!$K92)*'Sacred Life &amp; Worship'!$H92,IF('Sacred Life &amp; Worship'!$J92='Drop Down Options'!$H$5,'Sacred Life &amp; Worship'!$H92+'Sacred Life &amp; Worship'!$L92,IF($J92='Drop Down Options'!$H$6,'Sacred Life &amp; Worship'!$M92,"CHECK")))),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Options'!$H$3,(1+$I93)*'Sacred Life &amp; Worship'!$H93,IF('Sacred Life &amp; Worship'!$J93='Drop Down Options'!$H$4,(1+'Sacred Life &amp; Worship'!$K93)*'Sacred Life &amp; Worship'!$H93,IF('Sacred Life &amp; Worship'!$J93='Drop Down Options'!$H$5,'Sacred Life &amp; Worship'!$H93+'Sacred Life &amp; Worship'!$L93,IF($J93='Drop Down Options'!$H$6,'Sacred Life &amp; Worship'!$M93,"CHECK")))),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Options'!$H$3,(1+$I94)*'Sacred Life &amp; Worship'!$H94,IF('Sacred Life &amp; Worship'!$J94='Drop Down Options'!$H$4,(1+'Sacred Life &amp; Worship'!$K94)*'Sacred Life &amp; Worship'!$H94,IF('Sacred Life &amp; Worship'!$J94='Drop Down Options'!$H$5,'Sacred Life &amp; Worship'!$H94+'Sacred Life &amp; Worship'!$L94,IF($J94='Drop Down Options'!$H$6,'Sacred Life &amp; Worship'!$M94,"CHECK")))),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Options'!$H$3,(1+$I95)*'Sacred Life &amp; Worship'!$H95,IF('Sacred Life &amp; Worship'!$J95='Drop Down Options'!$H$4,(1+'Sacred Life &amp; Worship'!$K95)*'Sacred Life &amp; Worship'!$H95,IF('Sacred Life &amp; Worship'!$J95='Drop Down Options'!$H$5,'Sacred Life &amp; Worship'!$H95+'Sacred Life &amp; Worship'!$L95,IF($J95='Drop Down Options'!$H$6,'Sacred Life &amp; Worship'!$M95,"CHECK")))),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Options'!$H$3,(1+$I96)*'Sacred Life &amp; Worship'!$H96,IF('Sacred Life &amp; Worship'!$J96='Drop Down Options'!$H$4,(1+'Sacred Life &amp; Worship'!$K96)*'Sacred Life &amp; Worship'!$H96,IF('Sacred Life &amp; Worship'!$J96='Drop Down Options'!$H$5,'Sacred Life &amp; Worship'!$H96+'Sacred Life &amp; Worship'!$L96,IF($J96='Drop Down Options'!$H$6,'Sacred Life &amp; Worship'!$M96,"CHECK")))),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Options'!$H$3,(1+$I97)*'Sacred Life &amp; Worship'!$H97,IF('Sacred Life &amp; Worship'!$J97='Drop Down Options'!$H$4,(1+'Sacred Life &amp; Worship'!$K97)*'Sacred Life &amp; Worship'!$H97,IF('Sacred Life &amp; Worship'!$J97='Drop Down Options'!$H$5,'Sacred Life &amp; Worship'!$H97+'Sacred Life &amp; Worship'!$L97,IF($J97='Drop Down Options'!$H$6,'Sacred Life &amp; Worship'!$M97,"CHECK")))),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Options'!$H$3,(1+$I98)*'Sacred Life &amp; Worship'!$H98,IF('Sacred Life &amp; Worship'!$J98='Drop Down Options'!$H$4,(1+'Sacred Life &amp; Worship'!$K98)*'Sacred Life &amp; Worship'!$H98,IF('Sacred Life &amp; Worship'!$J98='Drop Down Options'!$H$5,'Sacred Life &amp; Worship'!$H98+'Sacred Life &amp; Worship'!$L98,IF($J98='Drop Down Options'!$H$6,'Sacred Life &amp; Worship'!$M98,"CHECK")))),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Options'!$H$3,(1+$I99)*'Sacred Life &amp; Worship'!$H99,IF('Sacred Life &amp; Worship'!$J99='Drop Down Options'!$H$4,(1+'Sacred Life &amp; Worship'!$K99)*'Sacred Life &amp; Worship'!$H99,IF('Sacred Life &amp; Worship'!$J99='Drop Down Options'!$H$5,'Sacred Life &amp; Worship'!$H99+'Sacred Life &amp; Worship'!$L99,IF($J99='Drop Down Options'!$H$6,'Sacred Life &amp; Worship'!$M99,"CHECK")))),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Options'!$H$3,(1+$I100)*'Sacred Life &amp; Worship'!$H100,IF('Sacred Life &amp; Worship'!$J100='Drop Down Options'!$H$4,(1+'Sacred Life &amp; Worship'!$K100)*'Sacred Life &amp; Worship'!$H100,IF('Sacred Life &amp; Worship'!$J100='Drop Down Options'!$H$5,'Sacred Life &amp; Worship'!$H100+'Sacred Life &amp; Worship'!$L100,IF($J100='Drop Down Options'!$H$6,'Sacred Life &amp; Worship'!$M100,"CHECK")))),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Options'!$H$3,(1+$I101)*'Sacred Life &amp; Worship'!$H101,IF('Sacred Life &amp; Worship'!$J101='Drop Down Options'!$H$4,(1+'Sacred Life &amp; Worship'!$K101)*'Sacred Life &amp; Worship'!$H101,IF('Sacred Life &amp; Worship'!$J101='Drop Down Options'!$H$5,'Sacred Life &amp; Worship'!$H101+'Sacred Life &amp; Worship'!$L101,IF($J101='Drop Down Options'!$H$6,'Sacred Life &amp; Worship'!$M101,"CHECK")))),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Options'!$H$3,(1+$I102)*'Sacred Life &amp; Worship'!$H102,IF('Sacred Life &amp; Worship'!$J102='Drop Down Options'!$H$4,(1+'Sacred Life &amp; Worship'!$K102)*'Sacred Life &amp; Worship'!$H102,IF('Sacred Life &amp; Worship'!$J102='Drop Down Options'!$H$5,'Sacred Life &amp; Worship'!$H102+'Sacred Life &amp; Worship'!$L102,IF($J102='Drop Down Options'!$H$6,'Sacred Life &amp; Worship'!$M102,"CHECK")))),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Options'!$H$3,(1+$I105)*'Sacred Life &amp; Worship'!$H105,IF('Sacred Life &amp; Worship'!$J105='Drop Down Options'!$H$4,(1+'Sacred Life &amp; Worship'!$K105)*'Sacred Life &amp; Worship'!$H105,IF('Sacred Life &amp; Worship'!$J105='Drop Down Options'!$H$5,'Sacred Life &amp; Worship'!$H105+'Sacred Life &amp; Worship'!$L105,IF($J105='Drop Down Options'!$H$6,'Sacred Life &amp; Worship'!$M105,"CHECK")))),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Options'!$H$3,(1+$I106)*'Sacred Life &amp; Worship'!$H106,IF('Sacred Life &amp; Worship'!$J106='Drop Down Options'!$H$4,(1+'Sacred Life &amp; Worship'!$K106)*'Sacred Life &amp; Worship'!$H106,IF('Sacred Life &amp; Worship'!$J106='Drop Down Options'!$H$5,'Sacred Life &amp; Worship'!$H106+'Sacred Life &amp; Worship'!$L106,IF($J106='Drop Down Options'!$H$6,'Sacred Life &amp; Worship'!$M106,"CHECK")))),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Options'!$H$3,(1+$I107)*'Sacred Life &amp; Worship'!$H107,IF('Sacred Life &amp; Worship'!$J107='Drop Down Options'!$H$4,(1+'Sacred Life &amp; Worship'!$K107)*'Sacred Life &amp; Worship'!$H107,IF('Sacred Life &amp; Worship'!$J107='Drop Down Options'!$H$5,'Sacred Life &amp; Worship'!$H107+'Sacred Life &amp; Worship'!$L107,IF($J107='Drop Down Options'!$H$6,'Sacred Life &amp; Worship'!$M107,"CHECK")))),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Options'!$H$3,(1+$I108)*'Sacred Life &amp; Worship'!$H108,IF('Sacred Life &amp; Worship'!$J108='Drop Down Options'!$H$4,(1+'Sacred Life &amp; Worship'!$K108)*'Sacred Life &amp; Worship'!$H108,IF('Sacred Life &amp; Worship'!$J108='Drop Down Options'!$H$5,'Sacred Life &amp; Worship'!$H108+'Sacred Life &amp; Worship'!$L108,IF($J108='Drop Down Options'!$H$6,'Sacred Life &amp; Worship'!$M108,"CHECK")))),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Options'!$H$3,(1+$I109)*'Sacred Life &amp; Worship'!$H109,IF('Sacred Life &amp; Worship'!$J109='Drop Down Options'!$H$4,(1+'Sacred Life &amp; Worship'!$K109)*'Sacred Life &amp; Worship'!$H109,IF('Sacred Life &amp; Worship'!$J109='Drop Down Options'!$H$5,'Sacred Life &amp; Worship'!$H109+'Sacred Life &amp; Worship'!$L109,IF($J109='Drop Down Options'!$H$6,'Sacred Life &amp; Worship'!$M109,"CHECK")))),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Options'!$H$3,(1+$I110)*'Sacred Life &amp; Worship'!$H110,IF('Sacred Life &amp; Worship'!$J110='Drop Down Options'!$H$4,(1+'Sacred Life &amp; Worship'!$K110)*'Sacred Life &amp; Worship'!$H110,IF('Sacred Life &amp; Worship'!$J110='Drop Down Options'!$H$5,'Sacred Life &amp; Worship'!$H110+'Sacred Life &amp; Worship'!$L110,IF($J110='Drop Down Options'!$H$6,'Sacred Life &amp; Worship'!$M110,"CHECK")))),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Options'!$H$3,(1+$I111)*'Sacred Life &amp; Worship'!$H111,IF('Sacred Life &amp; Worship'!$J111='Drop Down Options'!$H$4,(1+'Sacred Life &amp; Worship'!$K111)*'Sacred Life &amp; Worship'!$H111,IF('Sacred Life &amp; Worship'!$J111='Drop Down Options'!$H$5,'Sacred Life &amp; Worship'!$H111+'Sacred Life &amp; Worship'!$L111,IF($J111='Drop Down Options'!$H$6,'Sacred Life &amp; Worship'!$M111,"CHECK")))),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Options'!$H$3,(1+$I112)*'Sacred Life &amp; Worship'!$H112,IF('Sacred Life &amp; Worship'!$J112='Drop Down Options'!$H$4,(1+'Sacred Life &amp; Worship'!$K112)*'Sacred Life &amp; Worship'!$H112,IF('Sacred Life &amp; Worship'!$J112='Drop Down Options'!$H$5,'Sacred Life &amp; Worship'!$H112+'Sacred Life &amp; Worship'!$L112,IF($J112='Drop Down Options'!$H$6,'Sacred Life &amp; Worship'!$M112,"CHECK")))),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0</v>
      </c>
      <c r="J113" s="13" t="s">
        <v>591</v>
      </c>
      <c r="K113" s="348"/>
      <c r="L113" s="349"/>
      <c r="M113" s="349"/>
      <c r="N113" s="15"/>
      <c r="O113" s="77">
        <f>ROUND(IF($J113='Drop Down Options'!$H$3,(1+$I113)*'Sacred Life &amp; Worship'!$H113,IF('Sacred Life &amp; Worship'!$J113='Drop Down Options'!$H$4,(1+'Sacred Life &amp; Worship'!$K113)*'Sacred Life &amp; Worship'!$H113,IF('Sacred Life &amp; Worship'!$J113='Drop Down Options'!$H$5,'Sacred Life &amp; Worship'!$H113+'Sacred Life &amp; Worship'!$L113,IF($J113='Drop Down Options'!$H$6,'Sacred Life &amp; Worship'!$M113,"CHECK")))),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v>
      </c>
      <c r="J114" s="13" t="s">
        <v>591</v>
      </c>
      <c r="K114" s="348"/>
      <c r="L114" s="349"/>
      <c r="M114" s="349"/>
      <c r="N114" s="15"/>
      <c r="O114" s="29">
        <f>ROUND(IF($J114='Drop Down Options'!$H$3,(1+$I114)*'Sacred Life &amp; Worship'!$H114,IF('Sacred Life &amp; Worship'!$J114='Drop Down Options'!$H$4,(1+'Sacred Life &amp; Worship'!$K114)*'Sacred Life &amp; Worship'!$H114,IF('Sacred Life &amp; Worship'!$J114='Drop Down Options'!$H$5,'Sacred Life &amp; Worship'!$H114+'Sacred Life &amp; Worship'!$L114,IF($J114='Drop Down Options'!$H$6,'Sacred Life &amp; Worship'!$M114,"CHECK")))),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Options'!$H$3,(1+$I116)*'Sacred Life &amp; Worship'!$H116,IF('Sacred Life &amp; Worship'!$J116='Drop Down Options'!$H$4,(1+'Sacred Life &amp; Worship'!$K116)*'Sacred Life &amp; Worship'!$H116,IF('Sacred Life &amp; Worship'!$J116='Drop Down Options'!$H$5,'Sacred Life &amp; Worship'!$H116+'Sacred Life &amp; Worship'!$L116,IF($J116='Drop Down Options'!$H$6,'Sacred Life &amp; Worship'!$M116,"CHECK")))),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Options'!$H$3,(1+$I117)*'Sacred Life &amp; Worship'!$H117,IF('Sacred Life &amp; Worship'!$J117='Drop Down Options'!$H$4,(1+'Sacred Life &amp; Worship'!$K117)*'Sacred Life &amp; Worship'!$H117,IF('Sacred Life &amp; Worship'!$J117='Drop Down Options'!$H$5,'Sacred Life &amp; Worship'!$H117+'Sacred Life &amp; Worship'!$L117,IF($J117='Drop Down Options'!$H$6,'Sacred Life &amp; Worship'!$M117,"CHECK")))),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Options'!$H$3,(1+$I120)*'Sacred Life &amp; Worship'!$H120,IF('Sacred Life &amp; Worship'!$J120='Drop Down Options'!$H$4,(1+'Sacred Life &amp; Worship'!$K120)*'Sacred Life &amp; Worship'!$H120,IF('Sacred Life &amp; Worship'!$J120='Drop Down Options'!$H$5,'Sacred Life &amp; Worship'!$H120+'Sacred Life &amp; Worship'!$L120,IF($J120='Drop Down Options'!$H$6,'Sacred Life &amp; Worship'!$M120,"CHECK")))),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Options'!$H$3,(1+$I121)*'Sacred Life &amp; Worship'!$H121,IF('Sacred Life &amp; Worship'!$J121='Drop Down Options'!$H$4,(1+'Sacred Life &amp; Worship'!$K121)*'Sacred Life &amp; Worship'!$H121,IF('Sacred Life &amp; Worship'!$J121='Drop Down Options'!$H$5,'Sacred Life &amp; Worship'!$H121+'Sacred Life &amp; Worship'!$L121,IF($J121='Drop Down Options'!$H$6,'Sacred Life &amp; Worship'!$M121,"CHECK")))),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Options'!$H$3,(1+$I122)*'Sacred Life &amp; Worship'!$H122,IF('Sacred Life &amp; Worship'!$J122='Drop Down Options'!$H$4,(1+'Sacred Life &amp; Worship'!$K122)*'Sacred Life &amp; Worship'!$H122,IF('Sacred Life &amp; Worship'!$J122='Drop Down Options'!$H$5,'Sacred Life &amp; Worship'!$H122+'Sacred Life &amp; Worship'!$L122,IF($J122='Drop Down Options'!$H$6,'Sacred Life &amp; Worship'!$M122,"CHECK")))),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Options'!$H$3,(1+$I123)*'Sacred Life &amp; Worship'!$H123,IF('Sacred Life &amp; Worship'!$J123='Drop Down Options'!$H$4,(1+'Sacred Life &amp; Worship'!$K123)*'Sacred Life &amp; Worship'!$H123,IF('Sacred Life &amp; Worship'!$J123='Drop Down Options'!$H$5,'Sacred Life &amp; Worship'!$H123+'Sacred Life &amp; Worship'!$L123,IF($J123='Drop Down Options'!$H$6,'Sacred Life &amp; Worship'!$M123,"CHECK")))),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Options'!$H$3,(1+$I124)*'Sacred Life &amp; Worship'!$H124,IF('Sacred Life &amp; Worship'!$J124='Drop Down Options'!$H$4,(1+'Sacred Life &amp; Worship'!$K124)*'Sacred Life &amp; Worship'!$H124,IF('Sacred Life &amp; Worship'!$J124='Drop Down Options'!$H$5,'Sacred Life &amp; Worship'!$H124+'Sacred Life &amp; Worship'!$L124,IF($J124='Drop Down Options'!$H$6,'Sacred Life &amp; Worship'!$M124,"CHECK")))),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Options'!$H$3,(1+$I125)*'Sacred Life &amp; Worship'!$H125,IF('Sacred Life &amp; Worship'!$J125='Drop Down Options'!$H$4,(1+'Sacred Life &amp; Worship'!$K125)*'Sacred Life &amp; Worship'!$H125,IF('Sacred Life &amp; Worship'!$J125='Drop Down Options'!$H$5,'Sacred Life &amp; Worship'!$H125+'Sacred Life &amp; Worship'!$L125,IF($J125='Drop Down Options'!$H$6,'Sacred Life &amp; Worship'!$M125,"CHECK")))),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Options'!$H$3,(1+$I126)*'Sacred Life &amp; Worship'!$H126,IF('Sacred Life &amp; Worship'!$J126='Drop Down Options'!$H$4,(1+'Sacred Life &amp; Worship'!$K126)*'Sacred Life &amp; Worship'!$H126,IF('Sacred Life &amp; Worship'!$J126='Drop Down Options'!$H$5,'Sacred Life &amp; Worship'!$H126+'Sacred Life &amp; Worship'!$L126,IF($J126='Drop Down Options'!$H$6,'Sacred Life &amp; Worship'!$M126,"CHECK")))),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Options'!$H$3,(1+$I129)*'Sacred Life &amp; Worship'!$H129,IF('Sacred Life &amp; Worship'!$J129='Drop Down Options'!$H$4,(1+'Sacred Life &amp; Worship'!$K129)*'Sacred Life &amp; Worship'!$H129,IF('Sacred Life &amp; Worship'!$J129='Drop Down Options'!$H$5,'Sacred Life &amp; Worship'!$H129+'Sacred Life &amp; Worship'!$L129,IF($J129='Drop Down Options'!$H$6,'Sacred Life &amp; Worship'!$M129,"CHECK")))),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Options'!$H$3,(1+$I130)*'Sacred Life &amp; Worship'!$H130,IF('Sacred Life &amp; Worship'!$J130='Drop Down Options'!$H$4,(1+'Sacred Life &amp; Worship'!$K130)*'Sacred Life &amp; Worship'!$H130,IF('Sacred Life &amp; Worship'!$J130='Drop Down Options'!$H$5,'Sacred Life &amp; Worship'!$H130+'Sacred Life &amp; Worship'!$L130,IF($J130='Drop Down Options'!$H$6,'Sacred Life &amp; Worship'!$M130,"CHECK")))),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Options'!$H$3,(1+$I131)*'Sacred Life &amp; Worship'!$H131,IF('Sacred Life &amp; Worship'!$J131='Drop Down Options'!$H$4,(1+'Sacred Life &amp; Worship'!$K131)*'Sacred Life &amp; Worship'!$H131,IF('Sacred Life &amp; Worship'!$J131='Drop Down Options'!$H$5,'Sacred Life &amp; Worship'!$H131+'Sacred Life &amp; Worship'!$L131,IF($J131='Drop Down Options'!$H$6,'Sacred Life &amp; Worship'!$M131,"CHECK")))),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Options'!$H$3,(1+$I132)*'Sacred Life &amp; Worship'!$H132,IF('Sacred Life &amp; Worship'!$J132='Drop Down Options'!$H$4,(1+'Sacred Life &amp; Worship'!$K132)*'Sacred Life &amp; Worship'!$H132,IF('Sacred Life &amp; Worship'!$J132='Drop Down Options'!$H$5,'Sacred Life &amp; Worship'!$H132+'Sacred Life &amp; Worship'!$L132,IF($J132='Drop Down Options'!$H$6,'Sacred Life &amp; Worship'!$M132,"CHECK")))),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Options'!$H$3,(1+$I133)*'Sacred Life &amp; Worship'!$H133,IF('Sacred Life &amp; Worship'!$J133='Drop Down Options'!$H$4,(1+'Sacred Life &amp; Worship'!$K133)*'Sacred Life &amp; Worship'!$H133,IF('Sacred Life &amp; Worship'!$J133='Drop Down Options'!$H$5,'Sacred Life &amp; Worship'!$H133+'Sacred Life &amp; Worship'!$L133,IF($J133='Drop Down Options'!$H$6,'Sacred Life &amp; Worship'!$M133,"CHECK")))),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Options'!$H$3,(1+$I134)*'Sacred Life &amp; Worship'!$H134,IF('Sacred Life &amp; Worship'!$J134='Drop Down Options'!$H$4,(1+'Sacred Life &amp; Worship'!$K134)*'Sacred Life &amp; Worship'!$H134,IF('Sacred Life &amp; Worship'!$J134='Drop Down Options'!$H$5,'Sacred Life &amp; Worship'!$H134+'Sacred Life &amp; Worship'!$L134,IF($J134='Drop Down Options'!$H$6,'Sacred Life &amp; Worship'!$M134,"CHECK")))),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Options'!$H$3,(1+$I135)*'Sacred Life &amp; Worship'!$H135,IF('Sacred Life &amp; Worship'!$J135='Drop Down Options'!$H$4,(1+'Sacred Life &amp; Worship'!$K135)*'Sacred Life &amp; Worship'!$H135,IF('Sacred Life &amp; Worship'!$J135='Drop Down Options'!$H$5,'Sacred Life &amp; Worship'!$H135+'Sacred Life &amp; Worship'!$L135,IF($J135='Drop Down Options'!$H$6,'Sacred Life &amp; Worship'!$M135,"CHECK")))),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Options'!$H$3,(1+$I137)*'Sacred Life &amp; Worship'!$H137,IF('Sacred Life &amp; Worship'!$J137='Drop Down Options'!$H$4,(1+'Sacred Life &amp; Worship'!$K137)*'Sacred Life &amp; Worship'!$H137,IF('Sacred Life &amp; Worship'!$J137='Drop Down Options'!$H$5,'Sacred Life &amp; Worship'!$H137+'Sacred Life &amp; Worship'!$L137,IF($J137='Drop Down Options'!$H$6,'Sacred Life &amp; Worship'!$M137,"CHECK")))),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Options'!$H$3,(1+$I139)*'Sacred Life &amp; Worship'!$H139,IF('Sacred Life &amp; Worship'!$J139='Drop Down Options'!$H$4,(1+'Sacred Life &amp; Worship'!$K139)*'Sacred Life &amp; Worship'!$H139,IF('Sacred Life &amp; Worship'!$J139='Drop Down Options'!$H$5,'Sacred Life &amp; Worship'!$H139+'Sacred Life &amp; Worship'!$L139,IF($J139='Drop Down Options'!$H$6,'Sacred Life &amp; Worship'!$M139,"CHECK")))),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Options'!$H$3,(1+$I140)*'Sacred Life &amp; Worship'!$H140,IF('Sacred Life &amp; Worship'!$J140='Drop Down Options'!$H$4,(1+'Sacred Life &amp; Worship'!$K140)*'Sacred Life &amp; Worship'!$H140,IF('Sacred Life &amp; Worship'!$J140='Drop Down Options'!$H$5,'Sacred Life &amp; Worship'!$H140+'Sacred Life &amp; Worship'!$L140,IF($J140='Drop Down Options'!$H$6,'Sacred Life &amp; Worship'!$M140,"CHECK")))),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13"/>
      <c r="F149" s="13"/>
      <c r="G149" s="13"/>
      <c r="H149" s="29">
        <f>IFERROR(($G149/'FY 2026-27 Budget Summary'!$F$8)*12, 0)</f>
        <v>0</v>
      </c>
      <c r="I149" s="49"/>
      <c r="J149" s="204" t="s">
        <v>844</v>
      </c>
      <c r="K149" s="32"/>
      <c r="L149" s="32"/>
      <c r="M149" s="13"/>
      <c r="N149" s="15"/>
      <c r="O149" s="29">
        <f>ROUND(IF($J149='Drop Down Options'!$H$3,(1+$I149)*'Sacred Life &amp; Worship'!$H149,IF('Sacred Life &amp; Worship'!$J149='Drop Down Options'!$H$4,(1+'Sacred Life &amp; Worship'!$K149)*'Sacred Life &amp; Worship'!$H149,IF('Sacred Life &amp; Worship'!$J149='Drop Down Options'!$H$5,'Sacred Life &amp; Worship'!$H149+'Sacred Life &amp; Worship'!$L149,IF($J149='Drop Down Options'!$H$6,'Sacred Life &amp; Worship'!$M149,"CHECK")))),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Options'!$H$6,'Sacred Life &amp; Worship'!$M150,"CHECK"),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Options'!$H$6,'Sacred Life &amp; Worship'!$M156,"CHECK"),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Options'!$H$6,'Sacred Life &amp; Worship'!$M157,"CHECK"),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1193</v>
      </c>
      <c r="E158" s="13"/>
      <c r="F158" s="423"/>
      <c r="G158" s="423"/>
      <c r="H158" s="29">
        <f>IFERROR(($G158/'FY 2026-27 Budget Summary'!$F$8)*12, 0)</f>
        <v>0</v>
      </c>
      <c r="I158" s="49"/>
      <c r="J158" s="204" t="s">
        <v>844</v>
      </c>
      <c r="K158" s="32"/>
      <c r="L158" s="32"/>
      <c r="M158" s="13"/>
      <c r="N158" s="15"/>
      <c r="O158" s="29">
        <f>ROUND(IF($J158='Drop Down Options'!$H$6,'Sacred Life &amp; Worship'!$M158,"CHECK"),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Options'!$H$6,'Sacred Life &amp; Worship'!$M164,"CHECK"),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Options'!$H$6,'Sacred Life &amp; Worship'!$M165,"CHECK"),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poJrhU+rGH7tJwcQ0xt4stXkXVSJdTKaBupsEDd69rrOlA9JVkVUW1qAnJFwLl1nW21dz71g/jRTYZREbC7amA==" saltValue="ZxgFe45Xgavy3PzIoeDdww==" spinCount="100000" sheet="1" formatColumns="0" formatRows="0" autoFilter="0"/>
  <dataConsolidate/>
  <mergeCells count="4">
    <mergeCell ref="A1:D1"/>
    <mergeCell ref="W1:Y1"/>
    <mergeCell ref="A2:D2"/>
    <mergeCell ref="A3:D3"/>
  </mergeCells>
  <conditionalFormatting sqref="N11 N36 N149:N150 N156:N158 N164:N165">
    <cfRule type="expression" dxfId="476" priority="49">
      <formula>ISNUMBER($M11)</formula>
    </cfRule>
  </conditionalFormatting>
  <conditionalFormatting sqref="T7:T16 T33:T43 T79:T83 T129:T140">
    <cfRule type="cellIs" dxfId="473" priority="45" operator="equal">
      <formula>"Variance Explanation Required"</formula>
    </cfRule>
  </conditionalFormatting>
  <conditionalFormatting sqref="T19:T24">
    <cfRule type="cellIs" dxfId="472" priority="57" operator="equal">
      <formula>"Variance Explanation Required"</formula>
    </cfRule>
  </conditionalFormatting>
  <conditionalFormatting sqref="T27:T30">
    <cfRule type="cellIs" dxfId="471" priority="70" operator="equal">
      <formula>"Variance Explanation Required"</formula>
    </cfRule>
  </conditionalFormatting>
  <conditionalFormatting sqref="T46:T49">
    <cfRule type="cellIs" dxfId="470" priority="31" operator="equal">
      <formula>"Variance Explanation Required"</formula>
    </cfRule>
  </conditionalFormatting>
  <conditionalFormatting sqref="T52:T53">
    <cfRule type="cellIs" dxfId="469" priority="60" operator="equal">
      <formula>"Variance Explanation Required"</formula>
    </cfRule>
  </conditionalFormatting>
  <conditionalFormatting sqref="T55:T56">
    <cfRule type="cellIs" dxfId="468" priority="28" operator="equal">
      <formula>"Variance Explanation Required"</formula>
    </cfRule>
  </conditionalFormatting>
  <conditionalFormatting sqref="T58:T60">
    <cfRule type="cellIs" dxfId="467" priority="26" operator="equal">
      <formula>"Variance Explanation Required"</formula>
    </cfRule>
  </conditionalFormatting>
  <conditionalFormatting sqref="T62:T63">
    <cfRule type="cellIs" dxfId="466" priority="24" operator="equal">
      <formula>"Variance Explanation Required"</formula>
    </cfRule>
  </conditionalFormatting>
  <conditionalFormatting sqref="T65:T66">
    <cfRule type="cellIs" dxfId="465" priority="22" operator="equal">
      <formula>"Variance Explanation Required"</formula>
    </cfRule>
  </conditionalFormatting>
  <conditionalFormatting sqref="T75:T77">
    <cfRule type="cellIs" dxfId="464" priority="55" operator="equal">
      <formula>"Variance Explanation Required"</formula>
    </cfRule>
  </conditionalFormatting>
  <conditionalFormatting sqref="T85:T89">
    <cfRule type="cellIs" dxfId="463" priority="62" operator="equal">
      <formula>"Variance Explanation Required"</formula>
    </cfRule>
  </conditionalFormatting>
  <conditionalFormatting sqref="T92:T102">
    <cfRule type="cellIs" dxfId="462" priority="64" operator="equal">
      <formula>"Variance Explanation Required"</formula>
    </cfRule>
  </conditionalFormatting>
  <conditionalFormatting sqref="T105:T114">
    <cfRule type="cellIs" dxfId="461" priority="66" operator="equal">
      <formula>"Variance Explanation Required"</formula>
    </cfRule>
  </conditionalFormatting>
  <conditionalFormatting sqref="T116:T117">
    <cfRule type="cellIs" dxfId="460" priority="68" operator="equal">
      <formula>"Variance Explanation Required"</formula>
    </cfRule>
  </conditionalFormatting>
  <conditionalFormatting sqref="T120:T127">
    <cfRule type="cellIs" dxfId="459" priority="53" operator="equal">
      <formula>"Variance Explanation Required"</formula>
    </cfRule>
  </conditionalFormatting>
  <conditionalFormatting sqref="T148:T150">
    <cfRule type="cellIs" dxfId="458" priority="1" operator="equal">
      <formula>"Variance Explanation Required"</formula>
    </cfRule>
  </conditionalFormatting>
  <conditionalFormatting sqref="T156:T158 T164:T165">
    <cfRule type="cellIs" dxfId="457" priority="44" operator="equal">
      <formula>"Variance Explanation Required"</formula>
    </cfRule>
  </conditionalFormatting>
  <conditionalFormatting sqref="U7:U16 U33:U43 U79:U83 U129:U140 U164:U165">
    <cfRule type="expression" dxfId="456" priority="71">
      <formula>$T7="Variance Explanation Required"</formula>
    </cfRule>
  </conditionalFormatting>
  <conditionalFormatting sqref="U19:U24">
    <cfRule type="expression" dxfId="455" priority="56">
      <formula>$T19="Variance Explanation Required"</formula>
    </cfRule>
  </conditionalFormatting>
  <conditionalFormatting sqref="U27:U30">
    <cfRule type="expression" dxfId="454" priority="69">
      <formula>$T27="Variance Explanation Required"</formula>
    </cfRule>
  </conditionalFormatting>
  <conditionalFormatting sqref="U46:U49">
    <cfRule type="expression" dxfId="453" priority="30">
      <formula>$T46="Variance Explanation Required"</formula>
    </cfRule>
  </conditionalFormatting>
  <conditionalFormatting sqref="U52:U53">
    <cfRule type="expression" dxfId="452" priority="59">
      <formula>$T52="Variance Explanation Required"</formula>
    </cfRule>
  </conditionalFormatting>
  <conditionalFormatting sqref="U55:U56">
    <cfRule type="expression" dxfId="451" priority="27">
      <formula>$T55="Variance Explanation Required"</formula>
    </cfRule>
  </conditionalFormatting>
  <conditionalFormatting sqref="U58:U60">
    <cfRule type="expression" dxfId="450" priority="25">
      <formula>$T58="Variance Explanation Required"</formula>
    </cfRule>
  </conditionalFormatting>
  <conditionalFormatting sqref="U62:U63">
    <cfRule type="expression" dxfId="449" priority="23">
      <formula>$T62="Variance Explanation Required"</formula>
    </cfRule>
  </conditionalFormatting>
  <conditionalFormatting sqref="U65:U66">
    <cfRule type="expression" dxfId="448" priority="21">
      <formula>$T65="Variance Explanation Required"</formula>
    </cfRule>
  </conditionalFormatting>
  <conditionalFormatting sqref="U75:U77">
    <cfRule type="expression" dxfId="447" priority="54">
      <formula>$T75="Variance Explanation Required"</formula>
    </cfRule>
  </conditionalFormatting>
  <conditionalFormatting sqref="U85:U89">
    <cfRule type="expression" dxfId="446" priority="61">
      <formula>$T85="Variance Explanation Required"</formula>
    </cfRule>
  </conditionalFormatting>
  <conditionalFormatting sqref="U92:U102">
    <cfRule type="expression" dxfId="445" priority="63">
      <formula>$T92="Variance Explanation Required"</formula>
    </cfRule>
  </conditionalFormatting>
  <conditionalFormatting sqref="U105:U114">
    <cfRule type="expression" dxfId="444" priority="65">
      <formula>$T105="Variance Explanation Required"</formula>
    </cfRule>
  </conditionalFormatting>
  <conditionalFormatting sqref="U116:U117">
    <cfRule type="expression" dxfId="443" priority="67">
      <formula>$T116="Variance Explanation Required"</formula>
    </cfRule>
  </conditionalFormatting>
  <conditionalFormatting sqref="U120:U127">
    <cfRule type="expression" dxfId="442" priority="52">
      <formula>$T120="Variance Explanation Required"</formula>
    </cfRule>
  </conditionalFormatting>
  <conditionalFormatting sqref="U149:U150">
    <cfRule type="expression" dxfId="441" priority="2">
      <formula>$T149="Variance Explanation Required"</formula>
    </cfRule>
  </conditionalFormatting>
  <conditionalFormatting sqref="U156:U158">
    <cfRule type="expression" dxfId="440" priority="58">
      <formula>$T156="Variance Explanation Required"</formula>
    </cfRule>
  </conditionalFormatting>
  <hyperlinks>
    <hyperlink ref="A1" location="'Table of Contents'!D1" display="RETURN TO TABLE OF CONTENTS" xr:uid="{ECFCC0A9-9CC8-461A-9339-F35FEF2A4E22}"/>
    <hyperlink ref="A2:D2" location="'Assumptions - Arch'!A1" display="'Assumptions - Arch'!A1" xr:uid="{81AB8BA2-DB08-4069-875F-82BB2DB03BAD}"/>
    <hyperlink ref="A3:D3" location="'Assumptions - Parish'!A1" display="'Assumptions - Parish'!A1" xr:uid="{4F85CF01-EED6-428C-B0FA-C9E33254884B}"/>
    <hyperlink ref="W1:Y1" location="'Optional - Monthly Allocations'!C8" display="'Optional - Monthly Allocations'!C8" xr:uid="{9E51C75F-FB1D-41C1-8354-FB02BF1939DD}"/>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7EA07E39-8C4F-4B92-B3D5-CC09E544C03A}">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27510C33-204B-40F5-8BE4-BC08A3A3F307}">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B767C508-CD6C-425C-89BB-265D0A03F308}">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496E37CD-C89C-4ACC-A0B4-5B4BE3F3AF8C}">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B54347CC-14A4-443E-AC22-D64F66958A2A}">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A318989B-A02C-4029-B225-867FAC5A580B}">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BEA880CA-9E37-4151-BD47-29CA452893C9}">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34B5DCA3-8CB4-4DEA-879E-6E3347F05069}">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FCB53C8B-3517-4265-B25C-87FF7073B977}">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76A99E13-BD4E-4685-AD3D-34043A1DEF75}">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618B9B28-8669-4DAE-A605-1072CFB72A17}">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136C1D01-F2C8-4201-85A8-82154A029DDF}">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294FB652-6009-47A6-9E3A-AC2C93E65FAB}">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E238511E-33D7-4EEF-805E-D38B6B15295C}">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E132F56F-074D-408C-BFD8-0078455D9D33}">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A62D3A8D-FD86-4156-BE13-BE0E8B5AA128}">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71535762-5302-4B42-A04B-6BD407A76B7D}">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E7DBB8EA-B0B1-47DB-8A69-98FDB1B4198D}">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5121F71C-F67A-4201-8CBD-70A641B45F80}">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5392D4EB-B18C-40D0-8E06-445B212D9793}">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C6B8B2E9-137B-4F2F-8DB1-54970579FCEC}">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35D89AC1-6C73-4FB1-86F3-D0597E0CFFC1}">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D0DE6633-02B2-4FA5-95BD-6E04F165A730}">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3202016C-66A5-4952-A150-44E5E5FB5781}">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E8F0A0B7-9DA0-40BB-83EE-73A08868DB37}">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AC575F3B-4E49-4314-95FF-44AAC39548BC}">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59B56555-90C3-4806-B721-9504CA6745C5}">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8A712B6B-ABDB-4C18-83F8-3F001EFA8A04}">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54AE238C-140C-45DB-8E2B-A7099A635D7C}">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503EB85C-2D82-4066-97AE-697B21F9209C}">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11465704-B4D3-48BC-A931-52B8EF06E0B2}">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CFED6321-3A95-4233-B719-66F8659B8B68}">
            <xm:f>$J7='Drop Down Options'!$H$4</xm:f>
            <x14:dxf>
              <font>
                <color theme="1"/>
              </font>
              <fill>
                <patternFill>
                  <bgColor rgb="FFFFFF00"/>
                </patternFill>
              </fill>
            </x14:dxf>
          </x14:cfRule>
          <x14:cfRule type="expression" priority="51" id="{8D571825-0482-4E96-A37F-0849A7155481}">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4771F068-B719-4B7C-85AF-59521058D768}">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59053D87-2DB3-40F2-A05A-D6419F918978}">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E9699FE4-2C46-4FF2-8938-3182AE0DE058}">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Additional Scenarios" prompt="To use additional Scenarios, ensure they total to 100% on the Optional - Monthly Allocations Tab" xr:uid="{C256D5A0-5F26-4F0F-922A-5A673434E448}">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 type="list" allowBlank="1" showInputMessage="1" showErrorMessage="1" xr:uid="{7012B430-B342-4922-AEF9-54268BA90575}">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xr:uid="{DBDDABF4-800A-4807-BE98-1A45C0A03831}">
          <x14:formula1>
            <xm:f>'Drop Down Options'!$J$3:$J$8</xm:f>
          </x14:formula1>
          <xm:sqref>W68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205E-A3F3-49D7-9835-A932128AC379}">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Options'!$H$3,(1+$I7)*'Christian Formation'!$H7,IF('Christian Formation'!$J7='Drop Down Options'!$H$4,(1+'Christian Formation'!$K7)*'Christian Formation'!$H7,IF('Christian Formation'!$J7='Drop Down Options'!$H$5,'Christian Formation'!$H7+'Christian Formation'!$L7,IF($J7='Drop Down Options'!$H$6,'Christian Formation'!$M7,"CHECK")))),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Options'!$H$3,(1+$I8)*'Christian Formation'!$H8,IF('Christian Formation'!$J8='Drop Down Options'!$H$4,(1+'Christian Formation'!$K8)*'Christian Formation'!$H8,IF('Christian Formation'!$J8='Drop Down Options'!$H$5,'Christian Formation'!$H8+'Christian Formation'!$L8,IF($J8='Drop Down Options'!$H$6,'Christian Formation'!$M8,"CHECK")))),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Options'!$H$3,(1+$I10)*'Christian Formation'!$H10,IF('Christian Formation'!$J10='Drop Down Options'!$H$4,(1+'Christian Formation'!$K10)*'Christian Formation'!$H10,IF('Christian Formation'!$J10='Drop Down Options'!$H$5,'Christian Formation'!$H10+'Christian Formation'!$L10,IF($J10='Drop Down Options'!$H$6,'Christian Formation'!$M10,"CHECK")))),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Options'!$H$6,'Christian Formation'!$M11,"CHECK"),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Options'!$H$3,(1+$I12)*'Christian Formation'!$H12,IF('Christian Formation'!$J12='Drop Down Options'!$H$4,(1+'Christian Formation'!$K12)*'Christian Formation'!$H12,IF('Christian Formation'!$J12='Drop Down Options'!$H$5,'Christian Formation'!$H12+'Christian Formation'!$L12,IF($J12='Drop Down Options'!$H$6,'Christian Formation'!$M12,"CHECK")))),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Options'!$H$3,(1+$I15)*'Christian Formation'!$H15,IF('Christian Formation'!$J15='Drop Down Options'!$H$4,(1+'Christian Formation'!$K15)*'Christian Formation'!$H15,IF('Christian Formation'!$J15='Drop Down Options'!$H$5,'Christian Formation'!$H15+'Christian Formation'!$L15,IF($J15='Drop Down Options'!$H$6,'Christian Formation'!$M15,"CHECK")))),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Options'!$H$3,(1+$I16)*'Christian Formation'!$H16,IF('Christian Formation'!$J16='Drop Down Options'!$H$4,(1+'Christian Formation'!$K16)*'Christian Formation'!$H16,IF('Christian Formation'!$J16='Drop Down Options'!$H$5,'Christian Formation'!$H16+'Christian Formation'!$L16,IF($J16='Drop Down Options'!$H$6,'Christian Formation'!$M16,"CHECK")))),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Options'!$H$3,(1+$I19)*'Christian Formation'!$H19,IF('Christian Formation'!$J19='Drop Down Options'!$H$4,(1+'Christian Formation'!$K19)*'Christian Formation'!$H19,IF('Christian Formation'!$J19='Drop Down Options'!$H$5,'Christian Formation'!$H19+'Christian Formation'!$L19,IF($J19='Drop Down Options'!$H$6,'Christian Formation'!$M19,"CHECK")))),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Options'!$H$3,(1+$I20)*'Christian Formation'!$H20,IF('Christian Formation'!$J20='Drop Down Options'!$H$4,(1+'Christian Formation'!$K20)*'Christian Formation'!$H20,IF('Christian Formation'!$J20='Drop Down Options'!$H$5,'Christian Formation'!$H20+'Christian Formation'!$L20,IF($J20='Drop Down Options'!$H$6,'Christian Formation'!$M20,"CHECK")))),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Options'!$H$3,(1+$I21)*'Christian Formation'!$H21,IF('Christian Formation'!$J21='Drop Down Options'!$H$4,(1+'Christian Formation'!$K21)*'Christian Formation'!$H21,IF('Christian Formation'!$J21='Drop Down Options'!$H$5,'Christian Formation'!$H21+'Christian Formation'!$L21,IF($J21='Drop Down Options'!$H$6,'Christian Formation'!$M21,"CHECK")))),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Options'!$H$3,(1+$I22)*'Christian Formation'!$H22,IF('Christian Formation'!$J22='Drop Down Options'!$H$4,(1+'Christian Formation'!$K22)*'Christian Formation'!$H22,IF('Christian Formation'!$J22='Drop Down Options'!$H$5,'Christian Formation'!$H22+'Christian Formation'!$L22,IF($J22='Drop Down Options'!$H$6,'Christian Formation'!$M22,"CHECK")))),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Options'!$H$3,(1+$I23)*'Christian Formation'!$H23,IF('Christian Formation'!$J23='Drop Down Options'!$H$4,(1+'Christian Formation'!$K23)*'Christian Formation'!$H23,IF('Christian Formation'!$J23='Drop Down Options'!$H$5,'Christian Formation'!$H23+'Christian Formation'!$L23,IF($J23='Drop Down Options'!$H$6,'Christian Formation'!$M23,"CHECK")))),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Options'!$H$3,(1+$I24)*'Christian Formation'!$H24,IF('Christian Formation'!$J24='Drop Down Options'!$H$4,(1+'Christian Formation'!$K24)*'Christian Formation'!$H24,IF('Christian Formation'!$J24='Drop Down Options'!$H$5,'Christian Formation'!$H24+'Christian Formation'!$L24,IF($J24='Drop Down Options'!$H$6,'Christian Formation'!$M24,"CHECK")))),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Options'!$H$3,(1+$I27)*'Christian Formation'!$H27,IF('Christian Formation'!$J27='Drop Down Options'!$H$4,(1+'Christian Formation'!$K27)*'Christian Formation'!$H27,IF('Christian Formation'!$J27='Drop Down Options'!$H$5,'Christian Formation'!$H27+'Christian Formation'!$L27,IF($J27='Drop Down Options'!$H$6,'Christian Formation'!$M27,"CHECK")))),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Options'!$H$3,(1+$I28)*'Christian Formation'!$H28,IF('Christian Formation'!$J28='Drop Down Options'!$H$4,(1+'Christian Formation'!$K28)*'Christian Formation'!$H28,IF('Christian Formation'!$J28='Drop Down Options'!$H$5,'Christian Formation'!$H28+'Christian Formation'!$L28,IF($J28='Drop Down Options'!$H$6,'Christian Formation'!$M28,"CHECK")))),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Options'!$H$3,(1+$I29)*'Christian Formation'!$H29,IF('Christian Formation'!$J29='Drop Down Options'!$H$4,(1+'Christian Formation'!$K29)*'Christian Formation'!$H29,IF('Christian Formation'!$J29='Drop Down Options'!$H$5,'Christian Formation'!$H29+'Christian Formation'!$L29,IF($J29='Drop Down Options'!$H$6,'Christian Formation'!$M29,"CHECK")))),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Options'!$H$3,(1+$I30)*'Christian Formation'!$H30,IF('Christian Formation'!$J30='Drop Down Options'!$H$4,(1+'Christian Formation'!$K30)*'Christian Formation'!$H30,IF('Christian Formation'!$J30='Drop Down Options'!$H$5,'Christian Formation'!$H30+'Christian Formation'!$L30,IF($J30='Drop Down Options'!$H$6,'Christian Formation'!$M30,"CHECK")))),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Options'!$H$3,(1+$I33)*'Christian Formation'!$H33,IF('Christian Formation'!$J33='Drop Down Options'!$H$4,(1+'Christian Formation'!$K33)*'Christian Formation'!$H33,IF('Christian Formation'!$J33='Drop Down Options'!$H$5,'Christian Formation'!$H33+'Christian Formation'!$L33,IF($J33='Drop Down Options'!$H$6,'Christian Formation'!$M33,"CHECK")))),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Options'!$H$3,(1+$I34)*'Christian Formation'!$H34,IF('Christian Formation'!$J34='Drop Down Options'!$H$4,(1+'Christian Formation'!$K34)*'Christian Formation'!$H34,IF('Christian Formation'!$J34='Drop Down Options'!$H$5,'Christian Formation'!$H34+'Christian Formation'!$L34,IF($J34='Drop Down Options'!$H$6,'Christian Formation'!$M34,"CHECK")))),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Options'!$H$3,(1+$I35)*'Christian Formation'!$H35,IF('Christian Formation'!$J35='Drop Down Options'!$H$4,(1+'Christian Formation'!$K35)*'Christian Formation'!$H35,IF('Christian Formation'!$J35='Drop Down Options'!$H$5,'Christian Formation'!$H35+'Christian Formation'!$L35,IF($J35='Drop Down Options'!$H$6,'Christian Formation'!$M35,"CHECK")))),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Options'!$H$6,'Christian Formation'!$M36,"CHECK"),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Options'!$H$3,(1+$I37)*'Christian Formation'!$H37,IF('Christian Formation'!$J37='Drop Down Options'!$H$4,(1+'Christian Formation'!$K37)*'Christian Formation'!$H37,IF('Christian Formation'!$J37='Drop Down Options'!$H$5,'Christian Formation'!$H37+'Christian Formation'!$L37,IF($J37='Drop Down Options'!$H$6,'Christian Formation'!$M37,"CHECK")))),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Options'!$H$3,(1+$I40)*'Christian Formation'!$H40,IF('Christian Formation'!$J40='Drop Down Options'!$H$4,(1+'Christian Formation'!$K40)*'Christian Formation'!$H40,IF('Christian Formation'!$J40='Drop Down Options'!$H$5,'Christian Formation'!$H40+'Christian Formation'!$L40,IF($J40='Drop Down Options'!$H$6,'Christian Formation'!$M40,"CHECK")))),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Options'!$H$3,(1+$I41)*'Christian Formation'!$H41,IF('Christian Formation'!$J41='Drop Down Options'!$H$4,(1+'Christian Formation'!$K41)*'Christian Formation'!$H41,IF('Christian Formation'!$J41='Drop Down Options'!$H$5,'Christian Formation'!$H41+'Christian Formation'!$L41,IF($J41='Drop Down Options'!$H$6,'Christian Formation'!$M41,"CHECK")))),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Options'!$H$3,(1+$I42)*'Christian Formation'!$H42,IF('Christian Formation'!$J42='Drop Down Options'!$H$4,(1+'Christian Formation'!$K42)*'Christian Formation'!$H42,IF('Christian Formation'!$J42='Drop Down Options'!$H$5,'Christian Formation'!$H42+'Christian Formation'!$L42,IF($J42='Drop Down Options'!$H$6,'Christian Formation'!$M42,"CHECK")))),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Options'!$H$3,(1+$I46)*'Christian Formation'!$H46,IF('Christian Formation'!$J46='Drop Down Options'!$H$4,(1+'Christian Formation'!$K46)*'Christian Formation'!$H46,IF('Christian Formation'!$J46='Drop Down Options'!$H$5,'Christian Formation'!$H46+'Christian Formation'!$L46,IF($J46='Drop Down Options'!$H$6,'Christian Formation'!$M46,"CHECK")))),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Options'!$H$3,(1+$I47)*'Christian Formation'!$H47,IF('Christian Formation'!$J47='Drop Down Options'!$H$4,(1+'Christian Formation'!$K47)*'Christian Formation'!$H47,IF('Christian Formation'!$J47='Drop Down Options'!$H$5,'Christian Formation'!$H47+'Christian Formation'!$L47,IF($J47='Drop Down Options'!$H$6,'Christian Formation'!$M47,"CHECK")))),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Options'!$H$3,(1+$I48)*'Christian Formation'!$H48,IF('Christian Formation'!$J48='Drop Down Options'!$H$4,(1+'Christian Formation'!$K48)*'Christian Formation'!$H48,IF('Christian Formation'!$J48='Drop Down Options'!$H$5,'Christian Formation'!$H48+'Christian Formation'!$L48,IF($J48='Drop Down Options'!$H$6,'Christian Formation'!$M48,"CHECK")))),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Options'!$H$3,(1+$I49)*'Christian Formation'!$H49,IF('Christian Formation'!$J49='Drop Down Options'!$H$4,(1+'Christian Formation'!$K49)*'Christian Formation'!$H49,IF('Christian Formation'!$J49='Drop Down Options'!$H$5,'Christian Formation'!$H49+'Christian Formation'!$L49,IF($J49='Drop Down Options'!$H$6,'Christian Formation'!$M49,"CHECK")))),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Options'!$H$3,(1+$I52)*'Christian Formation'!$H52,IF('Christian Formation'!$J52='Drop Down Options'!$H$4,(1+'Christian Formation'!$K52)*'Christian Formation'!$H52,IF('Christian Formation'!$J52='Drop Down Options'!$H$5,'Christian Formation'!$H52+'Christian Formation'!$L52,IF($J52='Drop Down Options'!$H$6,'Christian Formation'!$M52,"CHECK")))),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Options'!$H$3,(1+$I53)*'Christian Formation'!$H53,IF('Christian Formation'!$J53='Drop Down Options'!$H$4,(1+'Christian Formation'!$K53)*'Christian Formation'!$H53,IF('Christian Formation'!$J53='Drop Down Options'!$H$5,'Christian Formation'!$H53+'Christian Formation'!$L53,IF($J53='Drop Down Options'!$H$6,'Christian Formation'!$M53,"CHECK")))),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Options'!$H$3,(1+$I55)*'Christian Formation'!$H55,IF('Christian Formation'!$J55='Drop Down Options'!$H$4,(1+'Christian Formation'!$K55)*'Christian Formation'!$H55,IF('Christian Formation'!$J55='Drop Down Options'!$H$5,'Christian Formation'!$H55+'Christian Formation'!$L55,IF($J55='Drop Down Options'!$H$6,'Christian Formation'!$M55,"CHECK")))),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Options'!$H$3,(1+$I56)*'Christian Formation'!$H56,IF('Christian Formation'!$J56='Drop Down Options'!$H$4,(1+'Christian Formation'!$K56)*'Christian Formation'!$H56,IF('Christian Formation'!$J56='Drop Down Options'!$H$5,'Christian Formation'!$H56+'Christian Formation'!$L56,IF($J56='Drop Down Options'!$H$6,'Christian Formation'!$M56,"CHECK")))),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Options'!$H$3,(1+$I58)*'Christian Formation'!$H58,IF('Christian Formation'!$J58='Drop Down Options'!$H$4,(1+'Christian Formation'!$K58)*'Christian Formation'!$H58,IF('Christian Formation'!$J58='Drop Down Options'!$H$5,'Christian Formation'!$H58+'Christian Formation'!$L58,IF($J58='Drop Down Options'!$H$6,'Christian Formation'!$M58,"CHECK")))),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Options'!$H$3,(1+$I59)*'Christian Formation'!$H59,IF('Christian Formation'!$J59='Drop Down Options'!$H$4,(1+'Christian Formation'!$K59)*'Christian Formation'!$H59,IF('Christian Formation'!$J59='Drop Down Options'!$H$5,'Christian Formation'!$H59+'Christian Formation'!$L59,IF($J59='Drop Down Options'!$H$6,'Christian Formation'!$M59,"CHECK")))),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Options'!$H$3,(1+$I60)*'Christian Formation'!$H60,IF('Christian Formation'!$J60='Drop Down Options'!$H$4,(1+'Christian Formation'!$K60)*'Christian Formation'!$H60,IF('Christian Formation'!$J60='Drop Down Options'!$H$5,'Christian Formation'!$H60+'Christian Formation'!$L60,IF($J60='Drop Down Options'!$H$6,'Christian Formation'!$M60,"CHECK")))),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Options'!$H$3,(1+$I62)*'Christian Formation'!$H62,IF('Christian Formation'!$J62='Drop Down Options'!$H$4,(1+'Christian Formation'!$K62)*'Christian Formation'!$H62,IF('Christian Formation'!$J62='Drop Down Options'!$H$5,'Christian Formation'!$H62+'Christian Formation'!$L62,IF($J62='Drop Down Options'!$H$6,'Christian Formation'!$M62,"CHECK")))),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Options'!$H$3,(1+$I63)*'Christian Formation'!$H63,IF('Christian Formation'!$J63='Drop Down Options'!$H$4,(1+'Christian Formation'!$K63)*'Christian Formation'!$H63,IF('Christian Formation'!$J63='Drop Down Options'!$H$5,'Christian Formation'!$H63+'Christian Formation'!$L63,IF($J63='Drop Down Options'!$H$6,'Christian Formation'!$M63,"CHECK")))),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Options'!$H$3,(1+$I65)*'Christian Formation'!$H65,IF('Christian Formation'!$J65='Drop Down Options'!$H$4,(1+'Christian Formation'!$K65)*'Christian Formation'!$H65,IF('Christian Formation'!$J65='Drop Down Options'!$H$5,'Christian Formation'!$H65+'Christian Formation'!$L65,IF($J65='Drop Down Options'!$H$6,'Christian Formation'!$M65,"CHECK")))),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1182</v>
      </c>
      <c r="E66" s="13"/>
      <c r="F66" s="13"/>
      <c r="G66" s="13"/>
      <c r="H66" s="29">
        <f>IFERROR(($G66/'FY 2026-27 Budget Summary'!$F$8)*12, 0)</f>
        <v>0</v>
      </c>
      <c r="I66" s="30">
        <v>0</v>
      </c>
      <c r="J66" s="13" t="s">
        <v>591</v>
      </c>
      <c r="K66" s="348"/>
      <c r="L66" s="349"/>
      <c r="M66" s="349"/>
      <c r="N66" s="15"/>
      <c r="O66" s="29">
        <f>ROUND(IF($J66='Drop Down Options'!$H$3,(1+$I66)*'Christian Formation'!$H66,IF('Christian Formation'!$J66='Drop Down Options'!$H$4,(1+'Christian Formation'!$K66)*'Christian Formation'!$H66,IF('Christian Formation'!$J66='Drop Down Options'!$H$5,'Christian Formation'!$H66+'Christian Formation'!$L66,IF($J66='Drop Down Options'!$H$6,'Christian Formation'!$M66,"CHECK")))),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Parish'!$C$6</f>
        <v>0.03</v>
      </c>
      <c r="J75" s="13" t="s">
        <v>591</v>
      </c>
      <c r="K75" s="348"/>
      <c r="L75" s="349"/>
      <c r="M75" s="349"/>
      <c r="N75" s="15"/>
      <c r="O75" s="29">
        <f>ROUND(IF($J75='Drop Down Options'!$H$3,(1+$I75)*'Christian Formation'!$H75,IF('Christian Formation'!$J75='Drop Down Options'!$H$4,(1+'Christian Formation'!$K75)*'Christian Formation'!$H75,IF('Christian Formation'!$J75='Drop Down Options'!$H$5,'Christian Formation'!$H75+'Christian Formation'!$L75,IF($J75='Drop Down Options'!$H$6,'Christian Formation'!$M75,"CHECK")))),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Options'!$H$3,(1+$I76)*'Christian Formation'!$H76,IF('Christian Formation'!$J76='Drop Down Options'!$H$4,(1+'Christian Formation'!$K76)*'Christian Formation'!$H76,IF('Christian Formation'!$J76='Drop Down Options'!$H$5,'Christian Formation'!$H76+'Christian Formation'!$L76,IF($J76='Drop Down Options'!$H$6,'Christian Formation'!$M76,"CHECK")))),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Options'!$H$3,(1+$I79)*'Christian Formation'!$H79,IF('Christian Formation'!$J79='Drop Down Options'!$H$4,(1+'Christian Formation'!$K79)*'Christian Formation'!$H79,IF('Christian Formation'!$J79='Drop Down Options'!$H$5,'Christian Formation'!$H79+'Christian Formation'!$L79,IF($J79='Drop Down Options'!$H$6,'Christian Formation'!$M79,"CHECK")))),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Options'!$H$3,(1+$I80)*'Christian Formation'!$H80,IF('Christian Formation'!$J80='Drop Down Options'!$H$4,(1+'Christian Formation'!$K80)*'Christian Formation'!$H80,IF('Christian Formation'!$J80='Drop Down Options'!$H$5,'Christian Formation'!$H80+'Christian Formation'!$L80,IF($J80='Drop Down Options'!$H$6,'Christian Formation'!$M80,"CHECK")))),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v>
      </c>
      <c r="J81" s="13" t="s">
        <v>591</v>
      </c>
      <c r="K81" s="348"/>
      <c r="L81" s="349"/>
      <c r="M81" s="349"/>
      <c r="N81" s="15"/>
      <c r="O81" s="29">
        <f>ROUND(IF($J81='Drop Down Options'!$H$3,(1+$I81)*'Christian Formation'!$H81,IF('Christian Formation'!$J81='Drop Down Options'!$H$4,(1+'Christian Formation'!$K81)*'Christian Formation'!$H81,IF('Christian Formation'!$J81='Drop Down Options'!$H$5,'Christian Formation'!$H81+'Christian Formation'!$L81,IF($J81='Drop Down Options'!$H$6,'Christian Formation'!$M81,"CHECK")))),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v>
      </c>
      <c r="J82" s="13" t="s">
        <v>591</v>
      </c>
      <c r="K82" s="348"/>
      <c r="L82" s="349"/>
      <c r="M82" s="349"/>
      <c r="N82" s="15"/>
      <c r="O82" s="29">
        <f>ROUND(IF($J82='Drop Down Options'!$H$3,(1+$I82)*'Christian Formation'!$H82,IF('Christian Formation'!$J82='Drop Down Options'!$H$4,(1+'Christian Formation'!$K82)*'Christian Formation'!$H82,IF('Christian Formation'!$J82='Drop Down Options'!$H$5,'Christian Formation'!$H82+'Christian Formation'!$L82,IF($J82='Drop Down Options'!$H$6,'Christian Formation'!$M82,"CHECK")))),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Options'!$H$3,(1+$I83)*'Christian Formation'!$H83,IF('Christian Formation'!$J83='Drop Down Options'!$H$4,(1+'Christian Formation'!$K83)*'Christian Formation'!$H83,IF('Christian Formation'!$J83='Drop Down Options'!$H$5,'Christian Formation'!$H83+'Christian Formation'!$L83,IF($J83='Drop Down Options'!$H$6,'Christian Formation'!$M83,"CHECK")))),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Options'!$H$3,(1+$I85)*'Christian Formation'!$H85,IF('Christian Formation'!$J85='Drop Down Options'!$H$4,(1+'Christian Formation'!$K85)*'Christian Formation'!$H85,IF('Christian Formation'!$J85='Drop Down Options'!$H$5,'Christian Formation'!$H85+'Christian Formation'!$L85,IF($J85='Drop Down Options'!$H$6,'Christian Formation'!$M85,"CHECK")))),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Options'!$H$3,(1+$I86)*'Christian Formation'!$H86,IF('Christian Formation'!$J86='Drop Down Options'!$H$4,(1+'Christian Formation'!$K86)*'Christian Formation'!$H86,IF('Christian Formation'!$J86='Drop Down Options'!$H$5,'Christian Formation'!$H86+'Christian Formation'!$L86,IF($J86='Drop Down Options'!$H$6,'Christian Formation'!$M86,"CHECK")))),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Options'!$H$3,(1+$I87)*'Christian Formation'!$H87,IF('Christian Formation'!$J87='Drop Down Options'!$H$4,(1+'Christian Formation'!$K87)*'Christian Formation'!$H87,IF('Christian Formation'!$J87='Drop Down Options'!$H$5,'Christian Formation'!$H87+'Christian Formation'!$L87,IF($J87='Drop Down Options'!$H$6,'Christian Formation'!$M87,"CHECK")))),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Options'!$H$3,(1+$I88)*'Christian Formation'!$H88,IF('Christian Formation'!$J88='Drop Down Options'!$H$4,(1+'Christian Formation'!$K88)*'Christian Formation'!$H88,IF('Christian Formation'!$J88='Drop Down Options'!$H$5,'Christian Formation'!$H88+'Christian Formation'!$L88,IF($J88='Drop Down Options'!$H$6,'Christian Formation'!$M88,"CHECK")))),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Options'!$H$3,(1+$I89)*'Christian Formation'!$H89,IF('Christian Formation'!$J89='Drop Down Options'!$H$4,(1+'Christian Formation'!$K89)*'Christian Formation'!$H89,IF('Christian Formation'!$J89='Drop Down Options'!$H$5,'Christian Formation'!$H89+'Christian Formation'!$L89,IF($J89='Drop Down Options'!$H$6,'Christian Formation'!$M89,"CHECK")))),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Options'!$H$3,(1+$I92)*'Christian Formation'!$H92,IF('Christian Formation'!$J92='Drop Down Options'!$H$4,(1+'Christian Formation'!$K92)*'Christian Formation'!$H92,IF('Christian Formation'!$J92='Drop Down Options'!$H$5,'Christian Formation'!$H92+'Christian Formation'!$L92,IF($J92='Drop Down Options'!$H$6,'Christian Formation'!$M92,"CHECK")))),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Options'!$H$3,(1+$I93)*'Christian Formation'!$H93,IF('Christian Formation'!$J93='Drop Down Options'!$H$4,(1+'Christian Formation'!$K93)*'Christian Formation'!$H93,IF('Christian Formation'!$J93='Drop Down Options'!$H$5,'Christian Formation'!$H93+'Christian Formation'!$L93,IF($J93='Drop Down Options'!$H$6,'Christian Formation'!$M93,"CHECK")))),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Options'!$H$3,(1+$I94)*'Christian Formation'!$H94,IF('Christian Formation'!$J94='Drop Down Options'!$H$4,(1+'Christian Formation'!$K94)*'Christian Formation'!$H94,IF('Christian Formation'!$J94='Drop Down Options'!$H$5,'Christian Formation'!$H94+'Christian Formation'!$L94,IF($J94='Drop Down Options'!$H$6,'Christian Formation'!$M94,"CHECK")))),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Options'!$H$3,(1+$I95)*'Christian Formation'!$H95,IF('Christian Formation'!$J95='Drop Down Options'!$H$4,(1+'Christian Formation'!$K95)*'Christian Formation'!$H95,IF('Christian Formation'!$J95='Drop Down Options'!$H$5,'Christian Formation'!$H95+'Christian Formation'!$L95,IF($J95='Drop Down Options'!$H$6,'Christian Formation'!$M95,"CHECK")))),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Options'!$H$3,(1+$I96)*'Christian Formation'!$H96,IF('Christian Formation'!$J96='Drop Down Options'!$H$4,(1+'Christian Formation'!$K96)*'Christian Formation'!$H96,IF('Christian Formation'!$J96='Drop Down Options'!$H$5,'Christian Formation'!$H96+'Christian Formation'!$L96,IF($J96='Drop Down Options'!$H$6,'Christian Formation'!$M96,"CHECK")))),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Options'!$H$3,(1+$I97)*'Christian Formation'!$H97,IF('Christian Formation'!$J97='Drop Down Options'!$H$4,(1+'Christian Formation'!$K97)*'Christian Formation'!$H97,IF('Christian Formation'!$J97='Drop Down Options'!$H$5,'Christian Formation'!$H97+'Christian Formation'!$L97,IF($J97='Drop Down Options'!$H$6,'Christian Formation'!$M97,"CHECK")))),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Options'!$H$3,(1+$I98)*'Christian Formation'!$H98,IF('Christian Formation'!$J98='Drop Down Options'!$H$4,(1+'Christian Formation'!$K98)*'Christian Formation'!$H98,IF('Christian Formation'!$J98='Drop Down Options'!$H$5,'Christian Formation'!$H98+'Christian Formation'!$L98,IF($J98='Drop Down Options'!$H$6,'Christian Formation'!$M98,"CHECK")))),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Options'!$H$3,(1+$I99)*'Christian Formation'!$H99,IF('Christian Formation'!$J99='Drop Down Options'!$H$4,(1+'Christian Formation'!$K99)*'Christian Formation'!$H99,IF('Christian Formation'!$J99='Drop Down Options'!$H$5,'Christian Formation'!$H99+'Christian Formation'!$L99,IF($J99='Drop Down Options'!$H$6,'Christian Formation'!$M99,"CHECK")))),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Options'!$H$3,(1+$I100)*'Christian Formation'!$H100,IF('Christian Formation'!$J100='Drop Down Options'!$H$4,(1+'Christian Formation'!$K100)*'Christian Formation'!$H100,IF('Christian Formation'!$J100='Drop Down Options'!$H$5,'Christian Formation'!$H100+'Christian Formation'!$L100,IF($J100='Drop Down Options'!$H$6,'Christian Formation'!$M100,"CHECK")))),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Options'!$H$3,(1+$I101)*'Christian Formation'!$H101,IF('Christian Formation'!$J101='Drop Down Options'!$H$4,(1+'Christian Formation'!$K101)*'Christian Formation'!$H101,IF('Christian Formation'!$J101='Drop Down Options'!$H$5,'Christian Formation'!$H101+'Christian Formation'!$L101,IF($J101='Drop Down Options'!$H$6,'Christian Formation'!$M101,"CHECK")))),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Options'!$H$3,(1+$I102)*'Christian Formation'!$H102,IF('Christian Formation'!$J102='Drop Down Options'!$H$4,(1+'Christian Formation'!$K102)*'Christian Formation'!$H102,IF('Christian Formation'!$J102='Drop Down Options'!$H$5,'Christian Formation'!$H102+'Christian Formation'!$L102,IF($J102='Drop Down Options'!$H$6,'Christian Formation'!$M102,"CHECK")))),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Options'!$H$3,(1+$I105)*'Christian Formation'!$H105,IF('Christian Formation'!$J105='Drop Down Options'!$H$4,(1+'Christian Formation'!$K105)*'Christian Formation'!$H105,IF('Christian Formation'!$J105='Drop Down Options'!$H$5,'Christian Formation'!$H105+'Christian Formation'!$L105,IF($J105='Drop Down Options'!$H$6,'Christian Formation'!$M105,"CHECK")))),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Options'!$H$3,(1+$I106)*'Christian Formation'!$H106,IF('Christian Formation'!$J106='Drop Down Options'!$H$4,(1+'Christian Formation'!$K106)*'Christian Formation'!$H106,IF('Christian Formation'!$J106='Drop Down Options'!$H$5,'Christian Formation'!$H106+'Christian Formation'!$L106,IF($J106='Drop Down Options'!$H$6,'Christian Formation'!$M106,"CHECK")))),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Options'!$H$3,(1+$I107)*'Christian Formation'!$H107,IF('Christian Formation'!$J107='Drop Down Options'!$H$4,(1+'Christian Formation'!$K107)*'Christian Formation'!$H107,IF('Christian Formation'!$J107='Drop Down Options'!$H$5,'Christian Formation'!$H107+'Christian Formation'!$L107,IF($J107='Drop Down Options'!$H$6,'Christian Formation'!$M107,"CHECK")))),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Options'!$H$3,(1+$I108)*'Christian Formation'!$H108,IF('Christian Formation'!$J108='Drop Down Options'!$H$4,(1+'Christian Formation'!$K108)*'Christian Formation'!$H108,IF('Christian Formation'!$J108='Drop Down Options'!$H$5,'Christian Formation'!$H108+'Christian Formation'!$L108,IF($J108='Drop Down Options'!$H$6,'Christian Formation'!$M108,"CHECK")))),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Options'!$H$3,(1+$I109)*'Christian Formation'!$H109,IF('Christian Formation'!$J109='Drop Down Options'!$H$4,(1+'Christian Formation'!$K109)*'Christian Formation'!$H109,IF('Christian Formation'!$J109='Drop Down Options'!$H$5,'Christian Formation'!$H109+'Christian Formation'!$L109,IF($J109='Drop Down Options'!$H$6,'Christian Formation'!$M109,"CHECK")))),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Options'!$H$3,(1+$I110)*'Christian Formation'!$H110,IF('Christian Formation'!$J110='Drop Down Options'!$H$4,(1+'Christian Formation'!$K110)*'Christian Formation'!$H110,IF('Christian Formation'!$J110='Drop Down Options'!$H$5,'Christian Formation'!$H110+'Christian Formation'!$L110,IF($J110='Drop Down Options'!$H$6,'Christian Formation'!$M110,"CHECK")))),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Options'!$H$3,(1+$I111)*'Christian Formation'!$H111,IF('Christian Formation'!$J111='Drop Down Options'!$H$4,(1+'Christian Formation'!$K111)*'Christian Formation'!$H111,IF('Christian Formation'!$J111='Drop Down Options'!$H$5,'Christian Formation'!$H111+'Christian Formation'!$L111,IF($J111='Drop Down Options'!$H$6,'Christian Formation'!$M111,"CHECK")))),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Options'!$H$3,(1+$I112)*'Christian Formation'!$H112,IF('Christian Formation'!$J112='Drop Down Options'!$H$4,(1+'Christian Formation'!$K112)*'Christian Formation'!$H112,IF('Christian Formation'!$J112='Drop Down Options'!$H$5,'Christian Formation'!$H112+'Christian Formation'!$L112,IF($J112='Drop Down Options'!$H$6,'Christian Formation'!$M112,"CHECK")))),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0</v>
      </c>
      <c r="J113" s="13" t="s">
        <v>591</v>
      </c>
      <c r="K113" s="348"/>
      <c r="L113" s="349"/>
      <c r="M113" s="349"/>
      <c r="N113" s="15"/>
      <c r="O113" s="77">
        <f>ROUND(IF($J113='Drop Down Options'!$H$3,(1+$I113)*'Christian Formation'!$H113,IF('Christian Formation'!$J113='Drop Down Options'!$H$4,(1+'Christian Formation'!$K113)*'Christian Formation'!$H113,IF('Christian Formation'!$J113='Drop Down Options'!$H$5,'Christian Formation'!$H113+'Christian Formation'!$L113,IF($J113='Drop Down Options'!$H$6,'Christian Formation'!$M113,"CHECK")))),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v>
      </c>
      <c r="J114" s="13" t="s">
        <v>591</v>
      </c>
      <c r="K114" s="348"/>
      <c r="L114" s="349"/>
      <c r="M114" s="349"/>
      <c r="N114" s="15"/>
      <c r="O114" s="29">
        <f>ROUND(IF($J114='Drop Down Options'!$H$3,(1+$I114)*'Christian Formation'!$H114,IF('Christian Formation'!$J114='Drop Down Options'!$H$4,(1+'Christian Formation'!$K114)*'Christian Formation'!$H114,IF('Christian Formation'!$J114='Drop Down Options'!$H$5,'Christian Formation'!$H114+'Christian Formation'!$L114,IF($J114='Drop Down Options'!$H$6,'Christian Formation'!$M114,"CHECK")))),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Options'!$H$3,(1+$I116)*'Christian Formation'!$H116,IF('Christian Formation'!$J116='Drop Down Options'!$H$4,(1+'Christian Formation'!$K116)*'Christian Formation'!$H116,IF('Christian Formation'!$J116='Drop Down Options'!$H$5,'Christian Formation'!$H116+'Christian Formation'!$L116,IF($J116='Drop Down Options'!$H$6,'Christian Formation'!$M116,"CHECK")))),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Options'!$H$3,(1+$I117)*'Christian Formation'!$H117,IF('Christian Formation'!$J117='Drop Down Options'!$H$4,(1+'Christian Formation'!$K117)*'Christian Formation'!$H117,IF('Christian Formation'!$J117='Drop Down Options'!$H$5,'Christian Formation'!$H117+'Christian Formation'!$L117,IF($J117='Drop Down Options'!$H$6,'Christian Formation'!$M117,"CHECK")))),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Options'!$H$3,(1+$I120)*'Christian Formation'!$H120,IF('Christian Formation'!$J120='Drop Down Options'!$H$4,(1+'Christian Formation'!$K120)*'Christian Formation'!$H120,IF('Christian Formation'!$J120='Drop Down Options'!$H$5,'Christian Formation'!$H120+'Christian Formation'!$L120,IF($J120='Drop Down Options'!$H$6,'Christian Formation'!$M120,"CHECK")))),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Options'!$H$3,(1+$I121)*'Christian Formation'!$H121,IF('Christian Formation'!$J121='Drop Down Options'!$H$4,(1+'Christian Formation'!$K121)*'Christian Formation'!$H121,IF('Christian Formation'!$J121='Drop Down Options'!$H$5,'Christian Formation'!$H121+'Christian Formation'!$L121,IF($J121='Drop Down Options'!$H$6,'Christian Formation'!$M121,"CHECK")))),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Options'!$H$3,(1+$I122)*'Christian Formation'!$H122,IF('Christian Formation'!$J122='Drop Down Options'!$H$4,(1+'Christian Formation'!$K122)*'Christian Formation'!$H122,IF('Christian Formation'!$J122='Drop Down Options'!$H$5,'Christian Formation'!$H122+'Christian Formation'!$L122,IF($J122='Drop Down Options'!$H$6,'Christian Formation'!$M122,"CHECK")))),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Options'!$H$3,(1+$I123)*'Christian Formation'!$H123,IF('Christian Formation'!$J123='Drop Down Options'!$H$4,(1+'Christian Formation'!$K123)*'Christian Formation'!$H123,IF('Christian Formation'!$J123='Drop Down Options'!$H$5,'Christian Formation'!$H123+'Christian Formation'!$L123,IF($J123='Drop Down Options'!$H$6,'Christian Formation'!$M123,"CHECK")))),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Options'!$H$3,(1+$I124)*'Christian Formation'!$H124,IF('Christian Formation'!$J124='Drop Down Options'!$H$4,(1+'Christian Formation'!$K124)*'Christian Formation'!$H124,IF('Christian Formation'!$J124='Drop Down Options'!$H$5,'Christian Formation'!$H124+'Christian Formation'!$L124,IF($J124='Drop Down Options'!$H$6,'Christian Formation'!$M124,"CHECK")))),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Options'!$H$3,(1+$I125)*'Christian Formation'!$H125,IF('Christian Formation'!$J125='Drop Down Options'!$H$4,(1+'Christian Formation'!$K125)*'Christian Formation'!$H125,IF('Christian Formation'!$J125='Drop Down Options'!$H$5,'Christian Formation'!$H125+'Christian Formation'!$L125,IF($J125='Drop Down Options'!$H$6,'Christian Formation'!$M125,"CHECK")))),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Options'!$H$3,(1+$I126)*'Christian Formation'!$H126,IF('Christian Formation'!$J126='Drop Down Options'!$H$4,(1+'Christian Formation'!$K126)*'Christian Formation'!$H126,IF('Christian Formation'!$J126='Drop Down Options'!$H$5,'Christian Formation'!$H126+'Christian Formation'!$L126,IF($J126='Drop Down Options'!$H$6,'Christian Formation'!$M126,"CHECK")))),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Options'!$H$3,(1+$I129)*'Christian Formation'!$H129,IF('Christian Formation'!$J129='Drop Down Options'!$H$4,(1+'Christian Formation'!$K129)*'Christian Formation'!$H129,IF('Christian Formation'!$J129='Drop Down Options'!$H$5,'Christian Formation'!$H129+'Christian Formation'!$L129,IF($J129='Drop Down Options'!$H$6,'Christian Formation'!$M129,"CHECK")))),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Options'!$H$3,(1+$I130)*'Christian Formation'!$H130,IF('Christian Formation'!$J130='Drop Down Options'!$H$4,(1+'Christian Formation'!$K130)*'Christian Formation'!$H130,IF('Christian Formation'!$J130='Drop Down Options'!$H$5,'Christian Formation'!$H130+'Christian Formation'!$L130,IF($J130='Drop Down Options'!$H$6,'Christian Formation'!$M130,"CHECK")))),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Options'!$H$3,(1+$I131)*'Christian Formation'!$H131,IF('Christian Formation'!$J131='Drop Down Options'!$H$4,(1+'Christian Formation'!$K131)*'Christian Formation'!$H131,IF('Christian Formation'!$J131='Drop Down Options'!$H$5,'Christian Formation'!$H131+'Christian Formation'!$L131,IF($J131='Drop Down Options'!$H$6,'Christian Formation'!$M131,"CHECK")))),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Options'!$H$3,(1+$I132)*'Christian Formation'!$H132,IF('Christian Formation'!$J132='Drop Down Options'!$H$4,(1+'Christian Formation'!$K132)*'Christian Formation'!$H132,IF('Christian Formation'!$J132='Drop Down Options'!$H$5,'Christian Formation'!$H132+'Christian Formation'!$L132,IF($J132='Drop Down Options'!$H$6,'Christian Formation'!$M132,"CHECK")))),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Options'!$H$3,(1+$I133)*'Christian Formation'!$H133,IF('Christian Formation'!$J133='Drop Down Options'!$H$4,(1+'Christian Formation'!$K133)*'Christian Formation'!$H133,IF('Christian Formation'!$J133='Drop Down Options'!$H$5,'Christian Formation'!$H133+'Christian Formation'!$L133,IF($J133='Drop Down Options'!$H$6,'Christian Formation'!$M133,"CHECK")))),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Options'!$H$3,(1+$I134)*'Christian Formation'!$H134,IF('Christian Formation'!$J134='Drop Down Options'!$H$4,(1+'Christian Formation'!$K134)*'Christian Formation'!$H134,IF('Christian Formation'!$J134='Drop Down Options'!$H$5,'Christian Formation'!$H134+'Christian Formation'!$L134,IF($J134='Drop Down Options'!$H$6,'Christian Formation'!$M134,"CHECK")))),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Options'!$H$3,(1+$I135)*'Christian Formation'!$H135,IF('Christian Formation'!$J135='Drop Down Options'!$H$4,(1+'Christian Formation'!$K135)*'Christian Formation'!$H135,IF('Christian Formation'!$J135='Drop Down Options'!$H$5,'Christian Formation'!$H135+'Christian Formation'!$L135,IF($J135='Drop Down Options'!$H$6,'Christian Formation'!$M135,"CHECK")))),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Options'!$H$3,(1+$I137)*'Christian Formation'!$H137,IF('Christian Formation'!$J137='Drop Down Options'!$H$4,(1+'Christian Formation'!$K137)*'Christian Formation'!$H137,IF('Christian Formation'!$J137='Drop Down Options'!$H$5,'Christian Formation'!$H137+'Christian Formation'!$L137,IF($J137='Drop Down Options'!$H$6,'Christian Formation'!$M137,"CHECK")))),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Options'!$H$3,(1+$I139)*'Christian Formation'!$H139,IF('Christian Formation'!$J139='Drop Down Options'!$H$4,(1+'Christian Formation'!$K139)*'Christian Formation'!$H139,IF('Christian Formation'!$J139='Drop Down Options'!$H$5,'Christian Formation'!$H139+'Christian Formation'!$L139,IF($J139='Drop Down Options'!$H$6,'Christian Formation'!$M139,"CHECK")))),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Options'!$H$3,(1+$I140)*'Christian Formation'!$H140,IF('Christian Formation'!$J140='Drop Down Options'!$H$4,(1+'Christian Formation'!$K140)*'Christian Formation'!$H140,IF('Christian Formation'!$J140='Drop Down Options'!$H$5,'Christian Formation'!$H140+'Christian Formation'!$L140,IF($J140='Drop Down Options'!$H$6,'Christian Formation'!$M140,"CHECK")))),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13"/>
      <c r="F149" s="13"/>
      <c r="G149" s="13"/>
      <c r="H149" s="29">
        <f>IFERROR(($G149/'FY 2026-27 Budget Summary'!$F$8)*12, 0)</f>
        <v>0</v>
      </c>
      <c r="I149" s="49"/>
      <c r="J149" s="204" t="s">
        <v>844</v>
      </c>
      <c r="K149" s="32"/>
      <c r="L149" s="32"/>
      <c r="M149" s="13"/>
      <c r="N149" s="15"/>
      <c r="O149" s="29">
        <f>ROUND(IF($J149='Drop Down Options'!$H$3,(1+$I149)*'Christian Formation'!$H149,IF('Christian Formation'!$J149='Drop Down Options'!$H$4,(1+'Christian Formation'!$K149)*'Christian Formation'!$H149,IF('Christian Formation'!$J149='Drop Down Options'!$H$5,'Christian Formation'!$H149+'Christian Formation'!$L149,IF($J149='Drop Down Options'!$H$6,'Christian Formation'!$M149,"CHECK")))),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Options'!$H$6,'Christian Formation'!$M150,"CHECK"),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Options'!$H$6,'Christian Formation'!$M156,"CHECK"),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Options'!$H$6,'Christian Formation'!$M157,"CHECK"),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1193</v>
      </c>
      <c r="E158" s="13"/>
      <c r="F158" s="423"/>
      <c r="G158" s="423"/>
      <c r="H158" s="29">
        <f>IFERROR(($G158/'FY 2026-27 Budget Summary'!$F$8)*12, 0)</f>
        <v>0</v>
      </c>
      <c r="I158" s="49"/>
      <c r="J158" s="204" t="s">
        <v>844</v>
      </c>
      <c r="K158" s="32"/>
      <c r="L158" s="32"/>
      <c r="M158" s="13"/>
      <c r="N158" s="15"/>
      <c r="O158" s="29">
        <f>ROUND(IF($J158='Drop Down Options'!$H$6,'Christian Formation'!$M158,"CHECK"),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Options'!$H$6,'Christian Formation'!$M164,"CHECK"),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Options'!$H$6,'Christian Formation'!$M165,"CHECK"),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6nyMCaNYRpem7bwq1tnPUpwc7eOqonOz56JHly3YppdJJWFAd3XbhusraUMPUGfNcUKmdr6JNmFxSDrJe2V+Mw==" saltValue="MWvb/KrqBAFkcDnR1v8dUQ==" spinCount="100000" sheet="1" formatColumns="0" formatRows="0" autoFilter="0"/>
  <dataConsolidate/>
  <mergeCells count="4">
    <mergeCell ref="A1:D1"/>
    <mergeCell ref="W1:Y1"/>
    <mergeCell ref="A2:D2"/>
    <mergeCell ref="A3:D3"/>
  </mergeCells>
  <conditionalFormatting sqref="N11 N36 N149:N150 N156:N158 N164:N165">
    <cfRule type="expression" dxfId="405" priority="49">
      <formula>ISNUMBER($M11)</formula>
    </cfRule>
  </conditionalFormatting>
  <conditionalFormatting sqref="T7:T16 T33:T43 T79:T83 T129:T140">
    <cfRule type="cellIs" dxfId="402" priority="45" operator="equal">
      <formula>"Variance Explanation Required"</formula>
    </cfRule>
  </conditionalFormatting>
  <conditionalFormatting sqref="T19:T24">
    <cfRule type="cellIs" dxfId="401" priority="57" operator="equal">
      <formula>"Variance Explanation Required"</formula>
    </cfRule>
  </conditionalFormatting>
  <conditionalFormatting sqref="T27:T30">
    <cfRule type="cellIs" dxfId="400" priority="70" operator="equal">
      <formula>"Variance Explanation Required"</formula>
    </cfRule>
  </conditionalFormatting>
  <conditionalFormatting sqref="T46:T49">
    <cfRule type="cellIs" dxfId="399" priority="31" operator="equal">
      <formula>"Variance Explanation Required"</formula>
    </cfRule>
  </conditionalFormatting>
  <conditionalFormatting sqref="T52:T53">
    <cfRule type="cellIs" dxfId="398" priority="60" operator="equal">
      <formula>"Variance Explanation Required"</formula>
    </cfRule>
  </conditionalFormatting>
  <conditionalFormatting sqref="T55:T56">
    <cfRule type="cellIs" dxfId="397" priority="28" operator="equal">
      <formula>"Variance Explanation Required"</formula>
    </cfRule>
  </conditionalFormatting>
  <conditionalFormatting sqref="T58:T60">
    <cfRule type="cellIs" dxfId="396" priority="26" operator="equal">
      <formula>"Variance Explanation Required"</formula>
    </cfRule>
  </conditionalFormatting>
  <conditionalFormatting sqref="T62:T63">
    <cfRule type="cellIs" dxfId="395" priority="24" operator="equal">
      <formula>"Variance Explanation Required"</formula>
    </cfRule>
  </conditionalFormatting>
  <conditionalFormatting sqref="T65:T66">
    <cfRule type="cellIs" dxfId="394" priority="22" operator="equal">
      <formula>"Variance Explanation Required"</formula>
    </cfRule>
  </conditionalFormatting>
  <conditionalFormatting sqref="T75:T77">
    <cfRule type="cellIs" dxfId="393" priority="55" operator="equal">
      <formula>"Variance Explanation Required"</formula>
    </cfRule>
  </conditionalFormatting>
  <conditionalFormatting sqref="T85:T89">
    <cfRule type="cellIs" dxfId="392" priority="62" operator="equal">
      <formula>"Variance Explanation Required"</formula>
    </cfRule>
  </conditionalFormatting>
  <conditionalFormatting sqref="T92:T102">
    <cfRule type="cellIs" dxfId="391" priority="64" operator="equal">
      <formula>"Variance Explanation Required"</formula>
    </cfRule>
  </conditionalFormatting>
  <conditionalFormatting sqref="T105:T114">
    <cfRule type="cellIs" dxfId="390" priority="66" operator="equal">
      <formula>"Variance Explanation Required"</formula>
    </cfRule>
  </conditionalFormatting>
  <conditionalFormatting sqref="T116:T117">
    <cfRule type="cellIs" dxfId="389" priority="68" operator="equal">
      <formula>"Variance Explanation Required"</formula>
    </cfRule>
  </conditionalFormatting>
  <conditionalFormatting sqref="T120:T127">
    <cfRule type="cellIs" dxfId="388" priority="53" operator="equal">
      <formula>"Variance Explanation Required"</formula>
    </cfRule>
  </conditionalFormatting>
  <conditionalFormatting sqref="T148:T150">
    <cfRule type="cellIs" dxfId="387" priority="1" operator="equal">
      <formula>"Variance Explanation Required"</formula>
    </cfRule>
  </conditionalFormatting>
  <conditionalFormatting sqref="T156:T158 T164:T165">
    <cfRule type="cellIs" dxfId="386" priority="44" operator="equal">
      <formula>"Variance Explanation Required"</formula>
    </cfRule>
  </conditionalFormatting>
  <conditionalFormatting sqref="U7:U16 U33:U43 U79:U83 U129:U140 U164:U165">
    <cfRule type="expression" dxfId="385" priority="71">
      <formula>$T7="Variance Explanation Required"</formula>
    </cfRule>
  </conditionalFormatting>
  <conditionalFormatting sqref="U19:U24">
    <cfRule type="expression" dxfId="384" priority="56">
      <formula>$T19="Variance Explanation Required"</formula>
    </cfRule>
  </conditionalFormatting>
  <conditionalFormatting sqref="U27:U30">
    <cfRule type="expression" dxfId="383" priority="69">
      <formula>$T27="Variance Explanation Required"</formula>
    </cfRule>
  </conditionalFormatting>
  <conditionalFormatting sqref="U46:U49">
    <cfRule type="expression" dxfId="382" priority="30">
      <formula>$T46="Variance Explanation Required"</formula>
    </cfRule>
  </conditionalFormatting>
  <conditionalFormatting sqref="U52:U53">
    <cfRule type="expression" dxfId="381" priority="59">
      <formula>$T52="Variance Explanation Required"</formula>
    </cfRule>
  </conditionalFormatting>
  <conditionalFormatting sqref="U55:U56">
    <cfRule type="expression" dxfId="380" priority="27">
      <formula>$T55="Variance Explanation Required"</formula>
    </cfRule>
  </conditionalFormatting>
  <conditionalFormatting sqref="U58:U60">
    <cfRule type="expression" dxfId="379" priority="25">
      <formula>$T58="Variance Explanation Required"</formula>
    </cfRule>
  </conditionalFormatting>
  <conditionalFormatting sqref="U62:U63">
    <cfRule type="expression" dxfId="378" priority="23">
      <formula>$T62="Variance Explanation Required"</formula>
    </cfRule>
  </conditionalFormatting>
  <conditionalFormatting sqref="U65:U66">
    <cfRule type="expression" dxfId="377" priority="21">
      <formula>$T65="Variance Explanation Required"</formula>
    </cfRule>
  </conditionalFormatting>
  <conditionalFormatting sqref="U75:U77">
    <cfRule type="expression" dxfId="376" priority="54">
      <formula>$T75="Variance Explanation Required"</formula>
    </cfRule>
  </conditionalFormatting>
  <conditionalFormatting sqref="U85:U89">
    <cfRule type="expression" dxfId="375" priority="61">
      <formula>$T85="Variance Explanation Required"</formula>
    </cfRule>
  </conditionalFormatting>
  <conditionalFormatting sqref="U92:U102">
    <cfRule type="expression" dxfId="374" priority="63">
      <formula>$T92="Variance Explanation Required"</formula>
    </cfRule>
  </conditionalFormatting>
  <conditionalFormatting sqref="U105:U114">
    <cfRule type="expression" dxfId="373" priority="65">
      <formula>$T105="Variance Explanation Required"</formula>
    </cfRule>
  </conditionalFormatting>
  <conditionalFormatting sqref="U116:U117">
    <cfRule type="expression" dxfId="372" priority="67">
      <formula>$T116="Variance Explanation Required"</formula>
    </cfRule>
  </conditionalFormatting>
  <conditionalFormatting sqref="U120:U127">
    <cfRule type="expression" dxfId="371" priority="52">
      <formula>$T120="Variance Explanation Required"</formula>
    </cfRule>
  </conditionalFormatting>
  <conditionalFormatting sqref="U149:U150">
    <cfRule type="expression" dxfId="370" priority="2">
      <formula>$T149="Variance Explanation Required"</formula>
    </cfRule>
  </conditionalFormatting>
  <conditionalFormatting sqref="U156:U158">
    <cfRule type="expression" dxfId="369" priority="58">
      <formula>$T156="Variance Explanation Required"</formula>
    </cfRule>
  </conditionalFormatting>
  <hyperlinks>
    <hyperlink ref="A1" location="'Table of Contents'!D1" display="RETURN TO TABLE OF CONTENTS" xr:uid="{8DB3192F-FB9D-4A87-A6DA-B8EB4371A279}"/>
    <hyperlink ref="A2:D2" location="'Assumptions - Arch'!A1" display="'Assumptions - Arch'!A1" xr:uid="{B3FBFC00-AA8A-4A66-B77A-D1F3710EC275}"/>
    <hyperlink ref="A3:D3" location="'Assumptions - Parish'!A1" display="'Assumptions - Parish'!A1" xr:uid="{C5DE5820-B368-496E-81E3-C45A187F5D75}"/>
    <hyperlink ref="W1:Y1" location="'Optional - Monthly Allocations'!C8" display="'Optional - Monthly Allocations'!C8" xr:uid="{FD69BB79-F455-4D47-8518-4E57E550B0A3}"/>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4EA39B02-668B-45E1-924B-CE8CD981C289}">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A2C32B8F-B2BC-4B2F-AF8E-37AA7D922703}">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280912D8-DF52-48D9-B3D8-4A541A02AD17}">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C09268EA-B920-4952-9A21-4C26520C9832}">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392FA84F-BA01-4D37-AFEB-B3191F390CD2}">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47770BAE-5144-44F6-B15A-C40F781181C9}">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9D2692A6-9784-4B6C-9C2B-77A539DA40B7}">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EC387A73-DCC4-4E73-9557-217D6647D252}">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0F57DB7E-970C-422B-97F3-CC34627FA9BF}">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A3672050-7F4C-4710-8467-41AAE05F6032}">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732DBE86-0C1D-46BB-8502-E701D6EDC447}">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8B84229D-AA81-4B58-BFD2-E7A369CA9149}">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17E61277-4FCB-41A9-91AF-135ADA70B328}">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7513B722-CDF9-4C3E-95FD-06F11AC5E56E}">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ADBB5DA5-1E6B-4BE7-8314-36964DC54AA9}">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91F871DD-F56D-4C5E-8C15-D7027981CF6D}">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F1112A4C-D62F-4381-B824-F419304A39A9}">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9630723A-8C2F-46AF-9ECC-CBC3227C50DC}">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47F76ABA-D1EC-4993-B6C7-CF8405F7F7FD}">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5FECA0EE-FE74-4662-9888-90C8D0959062}">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6DA842A1-5803-4F2D-B11E-B29308406C69}">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25411285-2868-45FE-A153-A9E328FD0924}">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2CCB4399-D44F-4658-A709-E701804654B2}">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44CA5F46-4C1B-483C-B94D-DCFDB56E237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D2D5E6E7-6BDD-4487-B6EC-CE91BA91D1B7}">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C93A2750-75C3-4269-8F24-40B52B08F1DC}">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076DC5F5-358E-4C5A-B784-B61FA8ABCB8D}">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734F8460-0AAE-4E68-A187-10D1BFBEB8A6}">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98D5105F-EE51-4C1C-901D-F3814E948AAC}">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36BD8FDC-87C0-40E5-8DA5-413AD31ED757}">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EDAA600A-28B3-424D-B5EE-2DAE5B1ED0F1}">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1B541180-E087-4B91-AE19-F734D1A76C12}">
            <xm:f>$J7='Drop Down Options'!$H$4</xm:f>
            <x14:dxf>
              <font>
                <color theme="1"/>
              </font>
              <fill>
                <patternFill>
                  <bgColor rgb="FFFFFF00"/>
                </patternFill>
              </fill>
            </x14:dxf>
          </x14:cfRule>
          <x14:cfRule type="expression" priority="51" id="{680B1F14-5A8F-4022-BDBD-5A72CACACB75}">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6D2212C1-91A9-4D89-AE7F-C40BB75DDC50}">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78D70C6C-DC98-46EE-A1A2-E547858D2E97}">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9C6180FF-2DD6-41B9-9295-ED9DC5474273}">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A862959-C9C3-4DE6-8C7E-FC986B970237}">
          <x14:formula1>
            <xm:f>'Drop Down Options'!$J$3:$J$8</xm:f>
          </x14:formula1>
          <xm:sqref>W68</xm:sqref>
        </x14:dataValidation>
        <x14:dataValidation type="list" allowBlank="1" showInputMessage="1" showErrorMessage="1" xr:uid="{5B89D647-2E50-453E-9847-60C66B0D8B50}">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1CADB3CC-273A-4E4D-B8A7-C342F785D27B}">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7FF3-0AF4-45E6-AF73-9A3DAFB932EB}">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Options'!$H$3,(1+$I7)*'Social Ministry'!$H7,IF('Social Ministry'!$J7='Drop Down Options'!$H$4,(1+'Social Ministry'!$K7)*'Social Ministry'!$H7,IF('Social Ministry'!$J7='Drop Down Options'!$H$5,'Social Ministry'!$H7+'Social Ministry'!$L7,IF($J7='Drop Down Options'!$H$6,'Social Ministry'!$M7,"CHECK")))),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Options'!$H$3,(1+$I8)*'Social Ministry'!$H8,IF('Social Ministry'!$J8='Drop Down Options'!$H$4,(1+'Social Ministry'!$K8)*'Social Ministry'!$H8,IF('Social Ministry'!$J8='Drop Down Options'!$H$5,'Social Ministry'!$H8+'Social Ministry'!$L8,IF($J8='Drop Down Options'!$H$6,'Social Ministry'!$M8,"CHECK")))),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Options'!$H$3,(1+$I10)*'Social Ministry'!$H10,IF('Social Ministry'!$J10='Drop Down Options'!$H$4,(1+'Social Ministry'!$K10)*'Social Ministry'!$H10,IF('Social Ministry'!$J10='Drop Down Options'!$H$5,'Social Ministry'!$H10+'Social Ministry'!$L10,IF($J10='Drop Down Options'!$H$6,'Social Ministry'!$M10,"CHECK")))),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Options'!$H$6,'Social Ministry'!$M11,"CHECK"),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Options'!$H$3,(1+$I12)*'Social Ministry'!$H12,IF('Social Ministry'!$J12='Drop Down Options'!$H$4,(1+'Social Ministry'!$K12)*'Social Ministry'!$H12,IF('Social Ministry'!$J12='Drop Down Options'!$H$5,'Social Ministry'!$H12+'Social Ministry'!$L12,IF($J12='Drop Down Options'!$H$6,'Social Ministry'!$M12,"CHECK")))),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Options'!$H$3,(1+$I15)*'Social Ministry'!$H15,IF('Social Ministry'!$J15='Drop Down Options'!$H$4,(1+'Social Ministry'!$K15)*'Social Ministry'!$H15,IF('Social Ministry'!$J15='Drop Down Options'!$H$5,'Social Ministry'!$H15+'Social Ministry'!$L15,IF($J15='Drop Down Options'!$H$6,'Social Ministry'!$M15,"CHECK")))),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Options'!$H$3,(1+$I16)*'Social Ministry'!$H16,IF('Social Ministry'!$J16='Drop Down Options'!$H$4,(1+'Social Ministry'!$K16)*'Social Ministry'!$H16,IF('Social Ministry'!$J16='Drop Down Options'!$H$5,'Social Ministry'!$H16+'Social Ministry'!$L16,IF($J16='Drop Down Options'!$H$6,'Social Ministry'!$M16,"CHECK")))),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Options'!$H$3,(1+$I19)*'Social Ministry'!$H19,IF('Social Ministry'!$J19='Drop Down Options'!$H$4,(1+'Social Ministry'!$K19)*'Social Ministry'!$H19,IF('Social Ministry'!$J19='Drop Down Options'!$H$5,'Social Ministry'!$H19+'Social Ministry'!$L19,IF($J19='Drop Down Options'!$H$6,'Social Ministry'!$M19,"CHECK")))),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Options'!$H$3,(1+$I20)*'Social Ministry'!$H20,IF('Social Ministry'!$J20='Drop Down Options'!$H$4,(1+'Social Ministry'!$K20)*'Social Ministry'!$H20,IF('Social Ministry'!$J20='Drop Down Options'!$H$5,'Social Ministry'!$H20+'Social Ministry'!$L20,IF($J20='Drop Down Options'!$H$6,'Social Ministry'!$M20,"CHECK")))),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Options'!$H$3,(1+$I21)*'Social Ministry'!$H21,IF('Social Ministry'!$J21='Drop Down Options'!$H$4,(1+'Social Ministry'!$K21)*'Social Ministry'!$H21,IF('Social Ministry'!$J21='Drop Down Options'!$H$5,'Social Ministry'!$H21+'Social Ministry'!$L21,IF($J21='Drop Down Options'!$H$6,'Social Ministry'!$M21,"CHECK")))),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Options'!$H$3,(1+$I22)*'Social Ministry'!$H22,IF('Social Ministry'!$J22='Drop Down Options'!$H$4,(1+'Social Ministry'!$K22)*'Social Ministry'!$H22,IF('Social Ministry'!$J22='Drop Down Options'!$H$5,'Social Ministry'!$H22+'Social Ministry'!$L22,IF($J22='Drop Down Options'!$H$6,'Social Ministry'!$M22,"CHECK")))),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Options'!$H$3,(1+$I23)*'Social Ministry'!$H23,IF('Social Ministry'!$J23='Drop Down Options'!$H$4,(1+'Social Ministry'!$K23)*'Social Ministry'!$H23,IF('Social Ministry'!$J23='Drop Down Options'!$H$5,'Social Ministry'!$H23+'Social Ministry'!$L23,IF($J23='Drop Down Options'!$H$6,'Social Ministry'!$M23,"CHECK")))),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Options'!$H$3,(1+$I24)*'Social Ministry'!$H24,IF('Social Ministry'!$J24='Drop Down Options'!$H$4,(1+'Social Ministry'!$K24)*'Social Ministry'!$H24,IF('Social Ministry'!$J24='Drop Down Options'!$H$5,'Social Ministry'!$H24+'Social Ministry'!$L24,IF($J24='Drop Down Options'!$H$6,'Social Ministry'!$M24,"CHECK")))),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Options'!$H$3,(1+$I27)*'Social Ministry'!$H27,IF('Social Ministry'!$J27='Drop Down Options'!$H$4,(1+'Social Ministry'!$K27)*'Social Ministry'!$H27,IF('Social Ministry'!$J27='Drop Down Options'!$H$5,'Social Ministry'!$H27+'Social Ministry'!$L27,IF($J27='Drop Down Options'!$H$6,'Social Ministry'!$M27,"CHECK")))),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Options'!$H$3,(1+$I28)*'Social Ministry'!$H28,IF('Social Ministry'!$J28='Drop Down Options'!$H$4,(1+'Social Ministry'!$K28)*'Social Ministry'!$H28,IF('Social Ministry'!$J28='Drop Down Options'!$H$5,'Social Ministry'!$H28+'Social Ministry'!$L28,IF($J28='Drop Down Options'!$H$6,'Social Ministry'!$M28,"CHECK")))),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Options'!$H$3,(1+$I29)*'Social Ministry'!$H29,IF('Social Ministry'!$J29='Drop Down Options'!$H$4,(1+'Social Ministry'!$K29)*'Social Ministry'!$H29,IF('Social Ministry'!$J29='Drop Down Options'!$H$5,'Social Ministry'!$H29+'Social Ministry'!$L29,IF($J29='Drop Down Options'!$H$6,'Social Ministry'!$M29,"CHECK")))),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Options'!$H$3,(1+$I30)*'Social Ministry'!$H30,IF('Social Ministry'!$J30='Drop Down Options'!$H$4,(1+'Social Ministry'!$K30)*'Social Ministry'!$H30,IF('Social Ministry'!$J30='Drop Down Options'!$H$5,'Social Ministry'!$H30+'Social Ministry'!$L30,IF($J30='Drop Down Options'!$H$6,'Social Ministry'!$M30,"CHECK")))),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Options'!$H$3,(1+$I33)*'Social Ministry'!$H33,IF('Social Ministry'!$J33='Drop Down Options'!$H$4,(1+'Social Ministry'!$K33)*'Social Ministry'!$H33,IF('Social Ministry'!$J33='Drop Down Options'!$H$5,'Social Ministry'!$H33+'Social Ministry'!$L33,IF($J33='Drop Down Options'!$H$6,'Social Ministry'!$M33,"CHECK")))),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Options'!$H$3,(1+$I34)*'Social Ministry'!$H34,IF('Social Ministry'!$J34='Drop Down Options'!$H$4,(1+'Social Ministry'!$K34)*'Social Ministry'!$H34,IF('Social Ministry'!$J34='Drop Down Options'!$H$5,'Social Ministry'!$H34+'Social Ministry'!$L34,IF($J34='Drop Down Options'!$H$6,'Social Ministry'!$M34,"CHECK")))),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Options'!$H$3,(1+$I35)*'Social Ministry'!$H35,IF('Social Ministry'!$J35='Drop Down Options'!$H$4,(1+'Social Ministry'!$K35)*'Social Ministry'!$H35,IF('Social Ministry'!$J35='Drop Down Options'!$H$5,'Social Ministry'!$H35+'Social Ministry'!$L35,IF($J35='Drop Down Options'!$H$6,'Social Ministry'!$M35,"CHECK")))),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Options'!$H$6,'Social Ministry'!$M36,"CHECK"),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Options'!$H$3,(1+$I37)*'Social Ministry'!$H37,IF('Social Ministry'!$J37='Drop Down Options'!$H$4,(1+'Social Ministry'!$K37)*'Social Ministry'!$H37,IF('Social Ministry'!$J37='Drop Down Options'!$H$5,'Social Ministry'!$H37+'Social Ministry'!$L37,IF($J37='Drop Down Options'!$H$6,'Social Ministry'!$M37,"CHECK")))),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Options'!$H$3,(1+$I40)*'Social Ministry'!$H40,IF('Social Ministry'!$J40='Drop Down Options'!$H$4,(1+'Social Ministry'!$K40)*'Social Ministry'!$H40,IF('Social Ministry'!$J40='Drop Down Options'!$H$5,'Social Ministry'!$H40+'Social Ministry'!$L40,IF($J40='Drop Down Options'!$H$6,'Social Ministry'!$M40,"CHECK")))),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Options'!$H$3,(1+$I41)*'Social Ministry'!$H41,IF('Social Ministry'!$J41='Drop Down Options'!$H$4,(1+'Social Ministry'!$K41)*'Social Ministry'!$H41,IF('Social Ministry'!$J41='Drop Down Options'!$H$5,'Social Ministry'!$H41+'Social Ministry'!$L41,IF($J41='Drop Down Options'!$H$6,'Social Ministry'!$M41,"CHECK")))),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Options'!$H$3,(1+$I42)*'Social Ministry'!$H42,IF('Social Ministry'!$J42='Drop Down Options'!$H$4,(1+'Social Ministry'!$K42)*'Social Ministry'!$H42,IF('Social Ministry'!$J42='Drop Down Options'!$H$5,'Social Ministry'!$H42+'Social Ministry'!$L42,IF($J42='Drop Down Options'!$H$6,'Social Ministry'!$M42,"CHECK")))),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Options'!$H$3,(1+$I46)*'Social Ministry'!$H46,IF('Social Ministry'!$J46='Drop Down Options'!$H$4,(1+'Social Ministry'!$K46)*'Social Ministry'!$H46,IF('Social Ministry'!$J46='Drop Down Options'!$H$5,'Social Ministry'!$H46+'Social Ministry'!$L46,IF($J46='Drop Down Options'!$H$6,'Social Ministry'!$M46,"CHECK")))),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Options'!$H$3,(1+$I47)*'Social Ministry'!$H47,IF('Social Ministry'!$J47='Drop Down Options'!$H$4,(1+'Social Ministry'!$K47)*'Social Ministry'!$H47,IF('Social Ministry'!$J47='Drop Down Options'!$H$5,'Social Ministry'!$H47+'Social Ministry'!$L47,IF($J47='Drop Down Options'!$H$6,'Social Ministry'!$M47,"CHECK")))),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Options'!$H$3,(1+$I48)*'Social Ministry'!$H48,IF('Social Ministry'!$J48='Drop Down Options'!$H$4,(1+'Social Ministry'!$K48)*'Social Ministry'!$H48,IF('Social Ministry'!$J48='Drop Down Options'!$H$5,'Social Ministry'!$H48+'Social Ministry'!$L48,IF($J48='Drop Down Options'!$H$6,'Social Ministry'!$M48,"CHECK")))),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Options'!$H$3,(1+$I49)*'Social Ministry'!$H49,IF('Social Ministry'!$J49='Drop Down Options'!$H$4,(1+'Social Ministry'!$K49)*'Social Ministry'!$H49,IF('Social Ministry'!$J49='Drop Down Options'!$H$5,'Social Ministry'!$H49+'Social Ministry'!$L49,IF($J49='Drop Down Options'!$H$6,'Social Ministry'!$M49,"CHECK")))),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Options'!$H$3,(1+$I52)*'Social Ministry'!$H52,IF('Social Ministry'!$J52='Drop Down Options'!$H$4,(1+'Social Ministry'!$K52)*'Social Ministry'!$H52,IF('Social Ministry'!$J52='Drop Down Options'!$H$5,'Social Ministry'!$H52+'Social Ministry'!$L52,IF($J52='Drop Down Options'!$H$6,'Social Ministry'!$M52,"CHECK")))),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Options'!$H$3,(1+$I53)*'Social Ministry'!$H53,IF('Social Ministry'!$J53='Drop Down Options'!$H$4,(1+'Social Ministry'!$K53)*'Social Ministry'!$H53,IF('Social Ministry'!$J53='Drop Down Options'!$H$5,'Social Ministry'!$H53+'Social Ministry'!$L53,IF($J53='Drop Down Options'!$H$6,'Social Ministry'!$M53,"CHECK")))),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Options'!$H$3,(1+$I55)*'Social Ministry'!$H55,IF('Social Ministry'!$J55='Drop Down Options'!$H$4,(1+'Social Ministry'!$K55)*'Social Ministry'!$H55,IF('Social Ministry'!$J55='Drop Down Options'!$H$5,'Social Ministry'!$H55+'Social Ministry'!$L55,IF($J55='Drop Down Options'!$H$6,'Social Ministry'!$M55,"CHECK")))),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Options'!$H$3,(1+$I56)*'Social Ministry'!$H56,IF('Social Ministry'!$J56='Drop Down Options'!$H$4,(1+'Social Ministry'!$K56)*'Social Ministry'!$H56,IF('Social Ministry'!$J56='Drop Down Options'!$H$5,'Social Ministry'!$H56+'Social Ministry'!$L56,IF($J56='Drop Down Options'!$H$6,'Social Ministry'!$M56,"CHECK")))),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Options'!$H$3,(1+$I58)*'Social Ministry'!$H58,IF('Social Ministry'!$J58='Drop Down Options'!$H$4,(1+'Social Ministry'!$K58)*'Social Ministry'!$H58,IF('Social Ministry'!$J58='Drop Down Options'!$H$5,'Social Ministry'!$H58+'Social Ministry'!$L58,IF($J58='Drop Down Options'!$H$6,'Social Ministry'!$M58,"CHECK")))),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Options'!$H$3,(1+$I59)*'Social Ministry'!$H59,IF('Social Ministry'!$J59='Drop Down Options'!$H$4,(1+'Social Ministry'!$K59)*'Social Ministry'!$H59,IF('Social Ministry'!$J59='Drop Down Options'!$H$5,'Social Ministry'!$H59+'Social Ministry'!$L59,IF($J59='Drop Down Options'!$H$6,'Social Ministry'!$M59,"CHECK")))),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Options'!$H$3,(1+$I60)*'Social Ministry'!$H60,IF('Social Ministry'!$J60='Drop Down Options'!$H$4,(1+'Social Ministry'!$K60)*'Social Ministry'!$H60,IF('Social Ministry'!$J60='Drop Down Options'!$H$5,'Social Ministry'!$H60+'Social Ministry'!$L60,IF($J60='Drop Down Options'!$H$6,'Social Ministry'!$M60,"CHECK")))),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Options'!$H$3,(1+$I62)*'Social Ministry'!$H62,IF('Social Ministry'!$J62='Drop Down Options'!$H$4,(1+'Social Ministry'!$K62)*'Social Ministry'!$H62,IF('Social Ministry'!$J62='Drop Down Options'!$H$5,'Social Ministry'!$H62+'Social Ministry'!$L62,IF($J62='Drop Down Options'!$H$6,'Social Ministry'!$M62,"CHECK")))),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Options'!$H$3,(1+$I63)*'Social Ministry'!$H63,IF('Social Ministry'!$J63='Drop Down Options'!$H$4,(1+'Social Ministry'!$K63)*'Social Ministry'!$H63,IF('Social Ministry'!$J63='Drop Down Options'!$H$5,'Social Ministry'!$H63+'Social Ministry'!$L63,IF($J63='Drop Down Options'!$H$6,'Social Ministry'!$M63,"CHECK")))),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Options'!$H$3,(1+$I65)*'Social Ministry'!$H65,IF('Social Ministry'!$J65='Drop Down Options'!$H$4,(1+'Social Ministry'!$K65)*'Social Ministry'!$H65,IF('Social Ministry'!$J65='Drop Down Options'!$H$5,'Social Ministry'!$H65+'Social Ministry'!$L65,IF($J65='Drop Down Options'!$H$6,'Social Ministry'!$M65,"CHECK")))),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1182</v>
      </c>
      <c r="E66" s="13"/>
      <c r="F66" s="13"/>
      <c r="G66" s="13"/>
      <c r="H66" s="29">
        <f>IFERROR(($G66/'FY 2026-27 Budget Summary'!$F$8)*12, 0)</f>
        <v>0</v>
      </c>
      <c r="I66" s="30">
        <v>0</v>
      </c>
      <c r="J66" s="13" t="s">
        <v>591</v>
      </c>
      <c r="K66" s="348"/>
      <c r="L66" s="349"/>
      <c r="M66" s="349"/>
      <c r="N66" s="15"/>
      <c r="O66" s="29">
        <f>ROUND(IF($J66='Drop Down Options'!$H$3,(1+$I66)*'Social Ministry'!$H66,IF('Social Ministry'!$J66='Drop Down Options'!$H$4,(1+'Social Ministry'!$K66)*'Social Ministry'!$H66,IF('Social Ministry'!$J66='Drop Down Options'!$H$5,'Social Ministry'!$H66+'Social Ministry'!$L66,IF($J66='Drop Down Options'!$H$6,'Social Ministry'!$M66,"CHECK")))),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Parish'!$C$6</f>
        <v>0.03</v>
      </c>
      <c r="J75" s="13" t="s">
        <v>591</v>
      </c>
      <c r="K75" s="348"/>
      <c r="L75" s="349"/>
      <c r="M75" s="349"/>
      <c r="N75" s="15"/>
      <c r="O75" s="29">
        <f>ROUND(IF($J75='Drop Down Options'!$H$3,(1+$I75)*'Social Ministry'!$H75,IF('Social Ministry'!$J75='Drop Down Options'!$H$4,(1+'Social Ministry'!$K75)*'Social Ministry'!$H75,IF('Social Ministry'!$J75='Drop Down Options'!$H$5,'Social Ministry'!$H75+'Social Ministry'!$L75,IF($J75='Drop Down Options'!$H$6,'Social Ministry'!$M75,"CHECK")))),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Options'!$H$3,(1+$I76)*'Social Ministry'!$H76,IF('Social Ministry'!$J76='Drop Down Options'!$H$4,(1+'Social Ministry'!$K76)*'Social Ministry'!$H76,IF('Social Ministry'!$J76='Drop Down Options'!$H$5,'Social Ministry'!$H76+'Social Ministry'!$L76,IF($J76='Drop Down Options'!$H$6,'Social Ministry'!$M76,"CHECK")))),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Options'!$H$3,(1+$I79)*'Social Ministry'!$H79,IF('Social Ministry'!$J79='Drop Down Options'!$H$4,(1+'Social Ministry'!$K79)*'Social Ministry'!$H79,IF('Social Ministry'!$J79='Drop Down Options'!$H$5,'Social Ministry'!$H79+'Social Ministry'!$L79,IF($J79='Drop Down Options'!$H$6,'Social Ministry'!$M79,"CHECK")))),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Options'!$H$3,(1+$I80)*'Social Ministry'!$H80,IF('Social Ministry'!$J80='Drop Down Options'!$H$4,(1+'Social Ministry'!$K80)*'Social Ministry'!$H80,IF('Social Ministry'!$J80='Drop Down Options'!$H$5,'Social Ministry'!$H80+'Social Ministry'!$L80,IF($J80='Drop Down Options'!$H$6,'Social Ministry'!$M80,"CHECK")))),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v>
      </c>
      <c r="J81" s="13" t="s">
        <v>591</v>
      </c>
      <c r="K81" s="348"/>
      <c r="L81" s="349"/>
      <c r="M81" s="349"/>
      <c r="N81" s="15"/>
      <c r="O81" s="29">
        <f>ROUND(IF($J81='Drop Down Options'!$H$3,(1+$I81)*'Social Ministry'!$H81,IF('Social Ministry'!$J81='Drop Down Options'!$H$4,(1+'Social Ministry'!$K81)*'Social Ministry'!$H81,IF('Social Ministry'!$J81='Drop Down Options'!$H$5,'Social Ministry'!$H81+'Social Ministry'!$L81,IF($J81='Drop Down Options'!$H$6,'Social Ministry'!$M81,"CHECK")))),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v>
      </c>
      <c r="J82" s="13" t="s">
        <v>591</v>
      </c>
      <c r="K82" s="348"/>
      <c r="L82" s="349"/>
      <c r="M82" s="349"/>
      <c r="N82" s="15"/>
      <c r="O82" s="29">
        <f>ROUND(IF($J82='Drop Down Options'!$H$3,(1+$I82)*'Social Ministry'!$H82,IF('Social Ministry'!$J82='Drop Down Options'!$H$4,(1+'Social Ministry'!$K82)*'Social Ministry'!$H82,IF('Social Ministry'!$J82='Drop Down Options'!$H$5,'Social Ministry'!$H82+'Social Ministry'!$L82,IF($J82='Drop Down Options'!$H$6,'Social Ministry'!$M82,"CHECK")))),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Options'!$H$3,(1+$I83)*'Social Ministry'!$H83,IF('Social Ministry'!$J83='Drop Down Options'!$H$4,(1+'Social Ministry'!$K83)*'Social Ministry'!$H83,IF('Social Ministry'!$J83='Drop Down Options'!$H$5,'Social Ministry'!$H83+'Social Ministry'!$L83,IF($J83='Drop Down Options'!$H$6,'Social Ministry'!$M83,"CHECK")))),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Options'!$H$3,(1+$I85)*'Social Ministry'!$H85,IF('Social Ministry'!$J85='Drop Down Options'!$H$4,(1+'Social Ministry'!$K85)*'Social Ministry'!$H85,IF('Social Ministry'!$J85='Drop Down Options'!$H$5,'Social Ministry'!$H85+'Social Ministry'!$L85,IF($J85='Drop Down Options'!$H$6,'Social Ministry'!$M85,"CHECK")))),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Options'!$H$3,(1+$I86)*'Social Ministry'!$H86,IF('Social Ministry'!$J86='Drop Down Options'!$H$4,(1+'Social Ministry'!$K86)*'Social Ministry'!$H86,IF('Social Ministry'!$J86='Drop Down Options'!$H$5,'Social Ministry'!$H86+'Social Ministry'!$L86,IF($J86='Drop Down Options'!$H$6,'Social Ministry'!$M86,"CHECK")))),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Options'!$H$3,(1+$I87)*'Social Ministry'!$H87,IF('Social Ministry'!$J87='Drop Down Options'!$H$4,(1+'Social Ministry'!$K87)*'Social Ministry'!$H87,IF('Social Ministry'!$J87='Drop Down Options'!$H$5,'Social Ministry'!$H87+'Social Ministry'!$L87,IF($J87='Drop Down Options'!$H$6,'Social Ministry'!$M87,"CHECK")))),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Options'!$H$3,(1+$I88)*'Social Ministry'!$H88,IF('Social Ministry'!$J88='Drop Down Options'!$H$4,(1+'Social Ministry'!$K88)*'Social Ministry'!$H88,IF('Social Ministry'!$J88='Drop Down Options'!$H$5,'Social Ministry'!$H88+'Social Ministry'!$L88,IF($J88='Drop Down Options'!$H$6,'Social Ministry'!$M88,"CHECK")))),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Options'!$H$3,(1+$I89)*'Social Ministry'!$H89,IF('Social Ministry'!$J89='Drop Down Options'!$H$4,(1+'Social Ministry'!$K89)*'Social Ministry'!$H89,IF('Social Ministry'!$J89='Drop Down Options'!$H$5,'Social Ministry'!$H89+'Social Ministry'!$L89,IF($J89='Drop Down Options'!$H$6,'Social Ministry'!$M89,"CHECK")))),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Options'!$H$3,(1+$I92)*'Social Ministry'!$H92,IF('Social Ministry'!$J92='Drop Down Options'!$H$4,(1+'Social Ministry'!$K92)*'Social Ministry'!$H92,IF('Social Ministry'!$J92='Drop Down Options'!$H$5,'Social Ministry'!$H92+'Social Ministry'!$L92,IF($J92='Drop Down Options'!$H$6,'Social Ministry'!$M92,"CHECK")))),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Options'!$H$3,(1+$I93)*'Social Ministry'!$H93,IF('Social Ministry'!$J93='Drop Down Options'!$H$4,(1+'Social Ministry'!$K93)*'Social Ministry'!$H93,IF('Social Ministry'!$J93='Drop Down Options'!$H$5,'Social Ministry'!$H93+'Social Ministry'!$L93,IF($J93='Drop Down Options'!$H$6,'Social Ministry'!$M93,"CHECK")))),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Options'!$H$3,(1+$I94)*'Social Ministry'!$H94,IF('Social Ministry'!$J94='Drop Down Options'!$H$4,(1+'Social Ministry'!$K94)*'Social Ministry'!$H94,IF('Social Ministry'!$J94='Drop Down Options'!$H$5,'Social Ministry'!$H94+'Social Ministry'!$L94,IF($J94='Drop Down Options'!$H$6,'Social Ministry'!$M94,"CHECK")))),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Options'!$H$3,(1+$I95)*'Social Ministry'!$H95,IF('Social Ministry'!$J95='Drop Down Options'!$H$4,(1+'Social Ministry'!$K95)*'Social Ministry'!$H95,IF('Social Ministry'!$J95='Drop Down Options'!$H$5,'Social Ministry'!$H95+'Social Ministry'!$L95,IF($J95='Drop Down Options'!$H$6,'Social Ministry'!$M95,"CHECK")))),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Options'!$H$3,(1+$I96)*'Social Ministry'!$H96,IF('Social Ministry'!$J96='Drop Down Options'!$H$4,(1+'Social Ministry'!$K96)*'Social Ministry'!$H96,IF('Social Ministry'!$J96='Drop Down Options'!$H$5,'Social Ministry'!$H96+'Social Ministry'!$L96,IF($J96='Drop Down Options'!$H$6,'Social Ministry'!$M96,"CHECK")))),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Options'!$H$3,(1+$I97)*'Social Ministry'!$H97,IF('Social Ministry'!$J97='Drop Down Options'!$H$4,(1+'Social Ministry'!$K97)*'Social Ministry'!$H97,IF('Social Ministry'!$J97='Drop Down Options'!$H$5,'Social Ministry'!$H97+'Social Ministry'!$L97,IF($J97='Drop Down Options'!$H$6,'Social Ministry'!$M97,"CHECK")))),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Options'!$H$3,(1+$I98)*'Social Ministry'!$H98,IF('Social Ministry'!$J98='Drop Down Options'!$H$4,(1+'Social Ministry'!$K98)*'Social Ministry'!$H98,IF('Social Ministry'!$J98='Drop Down Options'!$H$5,'Social Ministry'!$H98+'Social Ministry'!$L98,IF($J98='Drop Down Options'!$H$6,'Social Ministry'!$M98,"CHECK")))),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Options'!$H$3,(1+$I99)*'Social Ministry'!$H99,IF('Social Ministry'!$J99='Drop Down Options'!$H$4,(1+'Social Ministry'!$K99)*'Social Ministry'!$H99,IF('Social Ministry'!$J99='Drop Down Options'!$H$5,'Social Ministry'!$H99+'Social Ministry'!$L99,IF($J99='Drop Down Options'!$H$6,'Social Ministry'!$M99,"CHECK")))),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Options'!$H$3,(1+$I100)*'Social Ministry'!$H100,IF('Social Ministry'!$J100='Drop Down Options'!$H$4,(1+'Social Ministry'!$K100)*'Social Ministry'!$H100,IF('Social Ministry'!$J100='Drop Down Options'!$H$5,'Social Ministry'!$H100+'Social Ministry'!$L100,IF($J100='Drop Down Options'!$H$6,'Social Ministry'!$M100,"CHECK")))),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Options'!$H$3,(1+$I101)*'Social Ministry'!$H101,IF('Social Ministry'!$J101='Drop Down Options'!$H$4,(1+'Social Ministry'!$K101)*'Social Ministry'!$H101,IF('Social Ministry'!$J101='Drop Down Options'!$H$5,'Social Ministry'!$H101+'Social Ministry'!$L101,IF($J101='Drop Down Options'!$H$6,'Social Ministry'!$M101,"CHECK")))),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Options'!$H$3,(1+$I102)*'Social Ministry'!$H102,IF('Social Ministry'!$J102='Drop Down Options'!$H$4,(1+'Social Ministry'!$K102)*'Social Ministry'!$H102,IF('Social Ministry'!$J102='Drop Down Options'!$H$5,'Social Ministry'!$H102+'Social Ministry'!$L102,IF($J102='Drop Down Options'!$H$6,'Social Ministry'!$M102,"CHECK")))),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Options'!$H$3,(1+$I105)*'Social Ministry'!$H105,IF('Social Ministry'!$J105='Drop Down Options'!$H$4,(1+'Social Ministry'!$K105)*'Social Ministry'!$H105,IF('Social Ministry'!$J105='Drop Down Options'!$H$5,'Social Ministry'!$H105+'Social Ministry'!$L105,IF($J105='Drop Down Options'!$H$6,'Social Ministry'!$M105,"CHECK")))),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Options'!$H$3,(1+$I106)*'Social Ministry'!$H106,IF('Social Ministry'!$J106='Drop Down Options'!$H$4,(1+'Social Ministry'!$K106)*'Social Ministry'!$H106,IF('Social Ministry'!$J106='Drop Down Options'!$H$5,'Social Ministry'!$H106+'Social Ministry'!$L106,IF($J106='Drop Down Options'!$H$6,'Social Ministry'!$M106,"CHECK")))),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Options'!$H$3,(1+$I107)*'Social Ministry'!$H107,IF('Social Ministry'!$J107='Drop Down Options'!$H$4,(1+'Social Ministry'!$K107)*'Social Ministry'!$H107,IF('Social Ministry'!$J107='Drop Down Options'!$H$5,'Social Ministry'!$H107+'Social Ministry'!$L107,IF($J107='Drop Down Options'!$H$6,'Social Ministry'!$M107,"CHECK")))),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Options'!$H$3,(1+$I108)*'Social Ministry'!$H108,IF('Social Ministry'!$J108='Drop Down Options'!$H$4,(1+'Social Ministry'!$K108)*'Social Ministry'!$H108,IF('Social Ministry'!$J108='Drop Down Options'!$H$5,'Social Ministry'!$H108+'Social Ministry'!$L108,IF($J108='Drop Down Options'!$H$6,'Social Ministry'!$M108,"CHECK")))),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Options'!$H$3,(1+$I109)*'Social Ministry'!$H109,IF('Social Ministry'!$J109='Drop Down Options'!$H$4,(1+'Social Ministry'!$K109)*'Social Ministry'!$H109,IF('Social Ministry'!$J109='Drop Down Options'!$H$5,'Social Ministry'!$H109+'Social Ministry'!$L109,IF($J109='Drop Down Options'!$H$6,'Social Ministry'!$M109,"CHECK")))),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Options'!$H$3,(1+$I110)*'Social Ministry'!$H110,IF('Social Ministry'!$J110='Drop Down Options'!$H$4,(1+'Social Ministry'!$K110)*'Social Ministry'!$H110,IF('Social Ministry'!$J110='Drop Down Options'!$H$5,'Social Ministry'!$H110+'Social Ministry'!$L110,IF($J110='Drop Down Options'!$H$6,'Social Ministry'!$M110,"CHECK")))),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Options'!$H$3,(1+$I111)*'Social Ministry'!$H111,IF('Social Ministry'!$J111='Drop Down Options'!$H$4,(1+'Social Ministry'!$K111)*'Social Ministry'!$H111,IF('Social Ministry'!$J111='Drop Down Options'!$H$5,'Social Ministry'!$H111+'Social Ministry'!$L111,IF($J111='Drop Down Options'!$H$6,'Social Ministry'!$M111,"CHECK")))),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Options'!$H$3,(1+$I112)*'Social Ministry'!$H112,IF('Social Ministry'!$J112='Drop Down Options'!$H$4,(1+'Social Ministry'!$K112)*'Social Ministry'!$H112,IF('Social Ministry'!$J112='Drop Down Options'!$H$5,'Social Ministry'!$H112+'Social Ministry'!$L112,IF($J112='Drop Down Options'!$H$6,'Social Ministry'!$M112,"CHECK")))),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0</v>
      </c>
      <c r="J113" s="13" t="s">
        <v>591</v>
      </c>
      <c r="K113" s="348"/>
      <c r="L113" s="349"/>
      <c r="M113" s="349"/>
      <c r="N113" s="15"/>
      <c r="O113" s="77">
        <f>ROUND(IF($J113='Drop Down Options'!$H$3,(1+$I113)*'Social Ministry'!$H113,IF('Social Ministry'!$J113='Drop Down Options'!$H$4,(1+'Social Ministry'!$K113)*'Social Ministry'!$H113,IF('Social Ministry'!$J113='Drop Down Options'!$H$5,'Social Ministry'!$H113+'Social Ministry'!$L113,IF($J113='Drop Down Options'!$H$6,'Social Ministry'!$M113,"CHECK")))),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v>
      </c>
      <c r="J114" s="13" t="s">
        <v>591</v>
      </c>
      <c r="K114" s="348"/>
      <c r="L114" s="349"/>
      <c r="M114" s="349"/>
      <c r="N114" s="15"/>
      <c r="O114" s="29">
        <f>ROUND(IF($J114='Drop Down Options'!$H$3,(1+$I114)*'Social Ministry'!$H114,IF('Social Ministry'!$J114='Drop Down Options'!$H$4,(1+'Social Ministry'!$K114)*'Social Ministry'!$H114,IF('Social Ministry'!$J114='Drop Down Options'!$H$5,'Social Ministry'!$H114+'Social Ministry'!$L114,IF($J114='Drop Down Options'!$H$6,'Social Ministry'!$M114,"CHECK")))),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Options'!$H$3,(1+$I116)*'Social Ministry'!$H116,IF('Social Ministry'!$J116='Drop Down Options'!$H$4,(1+'Social Ministry'!$K116)*'Social Ministry'!$H116,IF('Social Ministry'!$J116='Drop Down Options'!$H$5,'Social Ministry'!$H116+'Social Ministry'!$L116,IF($J116='Drop Down Options'!$H$6,'Social Ministry'!$M116,"CHECK")))),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Options'!$H$3,(1+$I117)*'Social Ministry'!$H117,IF('Social Ministry'!$J117='Drop Down Options'!$H$4,(1+'Social Ministry'!$K117)*'Social Ministry'!$H117,IF('Social Ministry'!$J117='Drop Down Options'!$H$5,'Social Ministry'!$H117+'Social Ministry'!$L117,IF($J117='Drop Down Options'!$H$6,'Social Ministry'!$M117,"CHECK")))),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Options'!$H$3,(1+$I120)*'Social Ministry'!$H120,IF('Social Ministry'!$J120='Drop Down Options'!$H$4,(1+'Social Ministry'!$K120)*'Social Ministry'!$H120,IF('Social Ministry'!$J120='Drop Down Options'!$H$5,'Social Ministry'!$H120+'Social Ministry'!$L120,IF($J120='Drop Down Options'!$H$6,'Social Ministry'!$M120,"CHECK")))),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Options'!$H$3,(1+$I121)*'Social Ministry'!$H121,IF('Social Ministry'!$J121='Drop Down Options'!$H$4,(1+'Social Ministry'!$K121)*'Social Ministry'!$H121,IF('Social Ministry'!$J121='Drop Down Options'!$H$5,'Social Ministry'!$H121+'Social Ministry'!$L121,IF($J121='Drop Down Options'!$H$6,'Social Ministry'!$M121,"CHECK")))),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Options'!$H$3,(1+$I122)*'Social Ministry'!$H122,IF('Social Ministry'!$J122='Drop Down Options'!$H$4,(1+'Social Ministry'!$K122)*'Social Ministry'!$H122,IF('Social Ministry'!$J122='Drop Down Options'!$H$5,'Social Ministry'!$H122+'Social Ministry'!$L122,IF($J122='Drop Down Options'!$H$6,'Social Ministry'!$M122,"CHECK")))),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Options'!$H$3,(1+$I123)*'Social Ministry'!$H123,IF('Social Ministry'!$J123='Drop Down Options'!$H$4,(1+'Social Ministry'!$K123)*'Social Ministry'!$H123,IF('Social Ministry'!$J123='Drop Down Options'!$H$5,'Social Ministry'!$H123+'Social Ministry'!$L123,IF($J123='Drop Down Options'!$H$6,'Social Ministry'!$M123,"CHECK")))),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Options'!$H$3,(1+$I124)*'Social Ministry'!$H124,IF('Social Ministry'!$J124='Drop Down Options'!$H$4,(1+'Social Ministry'!$K124)*'Social Ministry'!$H124,IF('Social Ministry'!$J124='Drop Down Options'!$H$5,'Social Ministry'!$H124+'Social Ministry'!$L124,IF($J124='Drop Down Options'!$H$6,'Social Ministry'!$M124,"CHECK")))),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Options'!$H$3,(1+$I125)*'Social Ministry'!$H125,IF('Social Ministry'!$J125='Drop Down Options'!$H$4,(1+'Social Ministry'!$K125)*'Social Ministry'!$H125,IF('Social Ministry'!$J125='Drop Down Options'!$H$5,'Social Ministry'!$H125+'Social Ministry'!$L125,IF($J125='Drop Down Options'!$H$6,'Social Ministry'!$M125,"CHECK")))),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Options'!$H$3,(1+$I126)*'Social Ministry'!$H126,IF('Social Ministry'!$J126='Drop Down Options'!$H$4,(1+'Social Ministry'!$K126)*'Social Ministry'!$H126,IF('Social Ministry'!$J126='Drop Down Options'!$H$5,'Social Ministry'!$H126+'Social Ministry'!$L126,IF($J126='Drop Down Options'!$H$6,'Social Ministry'!$M126,"CHECK")))),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Options'!$H$3,(1+$I129)*'Social Ministry'!$H129,IF('Social Ministry'!$J129='Drop Down Options'!$H$4,(1+'Social Ministry'!$K129)*'Social Ministry'!$H129,IF('Social Ministry'!$J129='Drop Down Options'!$H$5,'Social Ministry'!$H129+'Social Ministry'!$L129,IF($J129='Drop Down Options'!$H$6,'Social Ministry'!$M129,"CHECK")))),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Options'!$H$3,(1+$I130)*'Social Ministry'!$H130,IF('Social Ministry'!$J130='Drop Down Options'!$H$4,(1+'Social Ministry'!$K130)*'Social Ministry'!$H130,IF('Social Ministry'!$J130='Drop Down Options'!$H$5,'Social Ministry'!$H130+'Social Ministry'!$L130,IF($J130='Drop Down Options'!$H$6,'Social Ministry'!$M130,"CHECK")))),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Options'!$H$3,(1+$I131)*'Social Ministry'!$H131,IF('Social Ministry'!$J131='Drop Down Options'!$H$4,(1+'Social Ministry'!$K131)*'Social Ministry'!$H131,IF('Social Ministry'!$J131='Drop Down Options'!$H$5,'Social Ministry'!$H131+'Social Ministry'!$L131,IF($J131='Drop Down Options'!$H$6,'Social Ministry'!$M131,"CHECK")))),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Options'!$H$3,(1+$I132)*'Social Ministry'!$H132,IF('Social Ministry'!$J132='Drop Down Options'!$H$4,(1+'Social Ministry'!$K132)*'Social Ministry'!$H132,IF('Social Ministry'!$J132='Drop Down Options'!$H$5,'Social Ministry'!$H132+'Social Ministry'!$L132,IF($J132='Drop Down Options'!$H$6,'Social Ministry'!$M132,"CHECK")))),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Options'!$H$3,(1+$I133)*'Social Ministry'!$H133,IF('Social Ministry'!$J133='Drop Down Options'!$H$4,(1+'Social Ministry'!$K133)*'Social Ministry'!$H133,IF('Social Ministry'!$J133='Drop Down Options'!$H$5,'Social Ministry'!$H133+'Social Ministry'!$L133,IF($J133='Drop Down Options'!$H$6,'Social Ministry'!$M133,"CHECK")))),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Options'!$H$3,(1+$I134)*'Social Ministry'!$H134,IF('Social Ministry'!$J134='Drop Down Options'!$H$4,(1+'Social Ministry'!$K134)*'Social Ministry'!$H134,IF('Social Ministry'!$J134='Drop Down Options'!$H$5,'Social Ministry'!$H134+'Social Ministry'!$L134,IF($J134='Drop Down Options'!$H$6,'Social Ministry'!$M134,"CHECK")))),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Options'!$H$3,(1+$I135)*'Social Ministry'!$H135,IF('Social Ministry'!$J135='Drop Down Options'!$H$4,(1+'Social Ministry'!$K135)*'Social Ministry'!$H135,IF('Social Ministry'!$J135='Drop Down Options'!$H$5,'Social Ministry'!$H135+'Social Ministry'!$L135,IF($J135='Drop Down Options'!$H$6,'Social Ministry'!$M135,"CHECK")))),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Options'!$H$3,(1+$I137)*'Social Ministry'!$H137,IF('Social Ministry'!$J137='Drop Down Options'!$H$4,(1+'Social Ministry'!$K137)*'Social Ministry'!$H137,IF('Social Ministry'!$J137='Drop Down Options'!$H$5,'Social Ministry'!$H137+'Social Ministry'!$L137,IF($J137='Drop Down Options'!$H$6,'Social Ministry'!$M137,"CHECK")))),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Options'!$H$3,(1+$I139)*'Social Ministry'!$H139,IF('Social Ministry'!$J139='Drop Down Options'!$H$4,(1+'Social Ministry'!$K139)*'Social Ministry'!$H139,IF('Social Ministry'!$J139='Drop Down Options'!$H$5,'Social Ministry'!$H139+'Social Ministry'!$L139,IF($J139='Drop Down Options'!$H$6,'Social Ministry'!$M139,"CHECK")))),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Options'!$H$3,(1+$I140)*'Social Ministry'!$H140,IF('Social Ministry'!$J140='Drop Down Options'!$H$4,(1+'Social Ministry'!$K140)*'Social Ministry'!$H140,IF('Social Ministry'!$J140='Drop Down Options'!$H$5,'Social Ministry'!$H140+'Social Ministry'!$L140,IF($J140='Drop Down Options'!$H$6,'Social Ministry'!$M140,"CHECK")))),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13"/>
      <c r="F149" s="13"/>
      <c r="G149" s="13"/>
      <c r="H149" s="29">
        <f>IFERROR(($G149/'FY 2026-27 Budget Summary'!$F$8)*12, 0)</f>
        <v>0</v>
      </c>
      <c r="I149" s="49"/>
      <c r="J149" s="204" t="s">
        <v>844</v>
      </c>
      <c r="K149" s="32"/>
      <c r="L149" s="32"/>
      <c r="M149" s="13"/>
      <c r="N149" s="15"/>
      <c r="O149" s="29">
        <f>ROUND(IF($J149='Drop Down Options'!$H$3,(1+$I149)*'Social Ministry'!$H149,IF('Social Ministry'!$J149='Drop Down Options'!$H$4,(1+'Social Ministry'!$K149)*'Social Ministry'!$H149,IF('Social Ministry'!$J149='Drop Down Options'!$H$5,'Social Ministry'!$H149+'Social Ministry'!$L149,IF($J149='Drop Down Options'!$H$6,'Social Ministry'!$M149,"CHECK")))),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Options'!$H$6,'Social Ministry'!$M150,"CHECK"),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Options'!$H$6,'Social Ministry'!$M156,"CHECK"),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Options'!$H$6,'Social Ministry'!$M157,"CHECK"),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1193</v>
      </c>
      <c r="E158" s="13"/>
      <c r="F158" s="423"/>
      <c r="G158" s="423"/>
      <c r="H158" s="29">
        <f>IFERROR(($G158/'FY 2026-27 Budget Summary'!$F$8)*12, 0)</f>
        <v>0</v>
      </c>
      <c r="I158" s="49"/>
      <c r="J158" s="204" t="s">
        <v>844</v>
      </c>
      <c r="K158" s="32"/>
      <c r="L158" s="32"/>
      <c r="M158" s="13"/>
      <c r="N158" s="15"/>
      <c r="O158" s="29">
        <f>ROUND(IF($J158='Drop Down Options'!$H$6,'Social Ministry'!$M158,"CHECK"),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Options'!$H$6,'Social Ministry'!$M164,"CHECK"),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Options'!$H$6,'Social Ministry'!$M165,"CHECK"),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l8qty/6kGLlkByALWBKIWta82hx3aUHL/wsGaMWXRtTZU5vXp/7fm+RLTCjGsIdi9M6xl+idpf8IRQyISxHHeA==" saltValue="G7Qq1Dqtj/VdlimleM/6LQ==" spinCount="100000" sheet="1" formatColumns="0" formatRows="0" autoFilter="0"/>
  <dataConsolidate/>
  <mergeCells count="4">
    <mergeCell ref="A1:D1"/>
    <mergeCell ref="W1:Y1"/>
    <mergeCell ref="A2:D2"/>
    <mergeCell ref="A3:D3"/>
  </mergeCells>
  <conditionalFormatting sqref="N11 N36 N149:N150 N156:N158 N164:N165">
    <cfRule type="expression" dxfId="334" priority="49">
      <formula>ISNUMBER($M11)</formula>
    </cfRule>
  </conditionalFormatting>
  <conditionalFormatting sqref="T7:T16 T33:T43 T79:T83 T129:T140">
    <cfRule type="cellIs" dxfId="331" priority="45" operator="equal">
      <formula>"Variance Explanation Required"</formula>
    </cfRule>
  </conditionalFormatting>
  <conditionalFormatting sqref="T19:T24">
    <cfRule type="cellIs" dxfId="330" priority="57" operator="equal">
      <formula>"Variance Explanation Required"</formula>
    </cfRule>
  </conditionalFormatting>
  <conditionalFormatting sqref="T27:T30">
    <cfRule type="cellIs" dxfId="329" priority="70" operator="equal">
      <formula>"Variance Explanation Required"</formula>
    </cfRule>
  </conditionalFormatting>
  <conditionalFormatting sqref="T46:T49">
    <cfRule type="cellIs" dxfId="328" priority="31" operator="equal">
      <formula>"Variance Explanation Required"</formula>
    </cfRule>
  </conditionalFormatting>
  <conditionalFormatting sqref="T52:T53">
    <cfRule type="cellIs" dxfId="327" priority="60" operator="equal">
      <formula>"Variance Explanation Required"</formula>
    </cfRule>
  </conditionalFormatting>
  <conditionalFormatting sqref="T55:T56">
    <cfRule type="cellIs" dxfId="326" priority="28" operator="equal">
      <formula>"Variance Explanation Required"</formula>
    </cfRule>
  </conditionalFormatting>
  <conditionalFormatting sqref="T58:T60">
    <cfRule type="cellIs" dxfId="325" priority="26" operator="equal">
      <formula>"Variance Explanation Required"</formula>
    </cfRule>
  </conditionalFormatting>
  <conditionalFormatting sqref="T62:T63">
    <cfRule type="cellIs" dxfId="324" priority="24" operator="equal">
      <formula>"Variance Explanation Required"</formula>
    </cfRule>
  </conditionalFormatting>
  <conditionalFormatting sqref="T65:T66">
    <cfRule type="cellIs" dxfId="323" priority="22" operator="equal">
      <formula>"Variance Explanation Required"</formula>
    </cfRule>
  </conditionalFormatting>
  <conditionalFormatting sqref="T75:T77">
    <cfRule type="cellIs" dxfId="322" priority="55" operator="equal">
      <formula>"Variance Explanation Required"</formula>
    </cfRule>
  </conditionalFormatting>
  <conditionalFormatting sqref="T85:T89">
    <cfRule type="cellIs" dxfId="321" priority="62" operator="equal">
      <formula>"Variance Explanation Required"</formula>
    </cfRule>
  </conditionalFormatting>
  <conditionalFormatting sqref="T92:T102">
    <cfRule type="cellIs" dxfId="320" priority="64" operator="equal">
      <formula>"Variance Explanation Required"</formula>
    </cfRule>
  </conditionalFormatting>
  <conditionalFormatting sqref="T105:T114">
    <cfRule type="cellIs" dxfId="319" priority="66" operator="equal">
      <formula>"Variance Explanation Required"</formula>
    </cfRule>
  </conditionalFormatting>
  <conditionalFormatting sqref="T116:T117">
    <cfRule type="cellIs" dxfId="318" priority="68" operator="equal">
      <formula>"Variance Explanation Required"</formula>
    </cfRule>
  </conditionalFormatting>
  <conditionalFormatting sqref="T120:T127">
    <cfRule type="cellIs" dxfId="317" priority="53" operator="equal">
      <formula>"Variance Explanation Required"</formula>
    </cfRule>
  </conditionalFormatting>
  <conditionalFormatting sqref="T148:T150">
    <cfRule type="cellIs" dxfId="316" priority="1" operator="equal">
      <formula>"Variance Explanation Required"</formula>
    </cfRule>
  </conditionalFormatting>
  <conditionalFormatting sqref="T156:T158 T164:T165">
    <cfRule type="cellIs" dxfId="315" priority="44" operator="equal">
      <formula>"Variance Explanation Required"</formula>
    </cfRule>
  </conditionalFormatting>
  <conditionalFormatting sqref="U7:U16 U33:U43 U79:U83 U129:U140 U164:U165">
    <cfRule type="expression" dxfId="314" priority="71">
      <formula>$T7="Variance Explanation Required"</formula>
    </cfRule>
  </conditionalFormatting>
  <conditionalFormatting sqref="U19:U24">
    <cfRule type="expression" dxfId="313" priority="56">
      <formula>$T19="Variance Explanation Required"</formula>
    </cfRule>
  </conditionalFormatting>
  <conditionalFormatting sqref="U27:U30">
    <cfRule type="expression" dxfId="312" priority="69">
      <formula>$T27="Variance Explanation Required"</formula>
    </cfRule>
  </conditionalFormatting>
  <conditionalFormatting sqref="U46:U49">
    <cfRule type="expression" dxfId="311" priority="30">
      <formula>$T46="Variance Explanation Required"</formula>
    </cfRule>
  </conditionalFormatting>
  <conditionalFormatting sqref="U52:U53">
    <cfRule type="expression" dxfId="310" priority="59">
      <formula>$T52="Variance Explanation Required"</formula>
    </cfRule>
  </conditionalFormatting>
  <conditionalFormatting sqref="U55:U56">
    <cfRule type="expression" dxfId="309" priority="27">
      <formula>$T55="Variance Explanation Required"</formula>
    </cfRule>
  </conditionalFormatting>
  <conditionalFormatting sqref="U58:U60">
    <cfRule type="expression" dxfId="308" priority="25">
      <formula>$T58="Variance Explanation Required"</formula>
    </cfRule>
  </conditionalFormatting>
  <conditionalFormatting sqref="U62:U63">
    <cfRule type="expression" dxfId="307" priority="23">
      <formula>$T62="Variance Explanation Required"</formula>
    </cfRule>
  </conditionalFormatting>
  <conditionalFormatting sqref="U65:U66">
    <cfRule type="expression" dxfId="306" priority="21">
      <formula>$T65="Variance Explanation Required"</formula>
    </cfRule>
  </conditionalFormatting>
  <conditionalFormatting sqref="U75:U77">
    <cfRule type="expression" dxfId="305" priority="54">
      <formula>$T75="Variance Explanation Required"</formula>
    </cfRule>
  </conditionalFormatting>
  <conditionalFormatting sqref="U85:U89">
    <cfRule type="expression" dxfId="304" priority="61">
      <formula>$T85="Variance Explanation Required"</formula>
    </cfRule>
  </conditionalFormatting>
  <conditionalFormatting sqref="U92:U102">
    <cfRule type="expression" dxfId="303" priority="63">
      <formula>$T92="Variance Explanation Required"</formula>
    </cfRule>
  </conditionalFormatting>
  <conditionalFormatting sqref="U105:U114">
    <cfRule type="expression" dxfId="302" priority="65">
      <formula>$T105="Variance Explanation Required"</formula>
    </cfRule>
  </conditionalFormatting>
  <conditionalFormatting sqref="U116:U117">
    <cfRule type="expression" dxfId="301" priority="67">
      <formula>$T116="Variance Explanation Required"</formula>
    </cfRule>
  </conditionalFormatting>
  <conditionalFormatting sqref="U120:U127">
    <cfRule type="expression" dxfId="300" priority="52">
      <formula>$T120="Variance Explanation Required"</formula>
    </cfRule>
  </conditionalFormatting>
  <conditionalFormatting sqref="U149:U150">
    <cfRule type="expression" dxfId="299" priority="2">
      <formula>$T149="Variance Explanation Required"</formula>
    </cfRule>
  </conditionalFormatting>
  <conditionalFormatting sqref="U156:U158">
    <cfRule type="expression" dxfId="298" priority="58">
      <formula>$T156="Variance Explanation Required"</formula>
    </cfRule>
  </conditionalFormatting>
  <hyperlinks>
    <hyperlink ref="A1" location="'Table of Contents'!D1" display="RETURN TO TABLE OF CONTENTS" xr:uid="{226A4878-39FD-4434-9926-841298C5800A}"/>
    <hyperlink ref="A2:D2" location="'Assumptions - Arch'!A1" display="'Assumptions - Arch'!A1" xr:uid="{8CED790C-9C72-4215-A45F-97C6AAB866F4}"/>
    <hyperlink ref="A3:D3" location="'Assumptions - Parish'!A1" display="'Assumptions - Parish'!A1" xr:uid="{E9ABE737-1BA1-443C-A150-BB11C81A64F0}"/>
    <hyperlink ref="W1:Y1" location="'Optional - Monthly Allocations'!C8" display="'Optional - Monthly Allocations'!C8" xr:uid="{BA87EEC7-9C15-4F4E-89C1-69D551F91EEA}"/>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915DE4CC-2326-4769-A15D-507E0CC8A5A0}">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605C20CA-A8FE-47A3-9948-C25083B2AF99}">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26496C66-6894-488A-8605-A9B723BF8EB3}">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FA11FADB-52C1-41DF-BFBF-6C90E9C21939}">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4E4B6147-F19C-4E29-B1AF-354BB5960BD1}">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64EBFC68-86A7-4D14-B6B2-AF27A37F56CF}">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1CFEB9E9-695A-44EB-982A-6D9586D7B6BB}">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D597FBFF-D69E-4586-B122-43BD4A90FE40}">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1F3E955E-FE7E-40D0-AB0C-99ADFC71685E}">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6240F2AE-DFC2-4FA7-A2CC-B5AB0DB86869}">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8961B68F-BC1E-4C0B-A8F5-7CC5968BEB17}">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1CCDA3A0-717C-491C-89F4-27F877D02E11}">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AC8E459C-4774-434D-A86D-0A3E34D75327}">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2FE6F4B7-C889-4F69-9021-54189DB83DC2}">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C3932240-85B9-4C5D-BB65-ACD4ED7DFA8C}">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7E605082-771A-4980-91C3-59633CB4C2BA}">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1537A82E-1ACA-4514-8BA0-8B40655715A4}">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BDADCBDB-42D1-47F2-823F-A546F50902F2}">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0CE497C1-0FB5-441D-976B-F03871A7F919}">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681F1377-D169-49A0-8577-D23FE77225A1}">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BC8EAB8F-2A57-4A7C-A044-D6AA6F08B2E8}">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3E9B05D4-D1BA-49FA-AA06-0C1332DF75BA}">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B8C1EF48-DDAE-4CB4-B5FC-1FF385E9B9D9}">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93F0496E-BCCD-438F-9873-09327E7868B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172C9435-87C8-4153-9F4C-F492C7231E94}">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CD4EACDB-71C8-4163-BCDB-89E76F8164E0}">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42719C19-3046-4E30-A825-8F782BF44F09}">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78338545-9CF7-4D20-BA7A-CD55FF6C2637}">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8F90B44A-A1F2-4AF6-B508-C02FE6FA9F52}">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86152F98-27DD-4ED7-8DF4-82EB343E3212}">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F8819510-9D5A-4264-AE62-301E4DE21734}">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D97E14D8-1FE2-4EE8-86A4-D2E65A3EE46A}">
            <xm:f>$J7='Drop Down Options'!$H$4</xm:f>
            <x14:dxf>
              <font>
                <color theme="1"/>
              </font>
              <fill>
                <patternFill>
                  <bgColor rgb="FFFFFF00"/>
                </patternFill>
              </fill>
            </x14:dxf>
          </x14:cfRule>
          <x14:cfRule type="expression" priority="51" id="{4B95BEC3-7BBE-486B-B676-25D1490D4894}">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D128EF76-A30D-4C06-B99B-EB214A7F8608}">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0471B57E-CEE7-4752-819F-300C596230F7}">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D3893257-56C0-4A76-BDC0-4CB293BAE751}">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26DED7E-CD61-48BA-8781-A78882CD1224}">
          <x14:formula1>
            <xm:f>'Drop Down Options'!$J$3:$J$8</xm:f>
          </x14:formula1>
          <xm:sqref>W68</xm:sqref>
        </x14:dataValidation>
        <x14:dataValidation type="list" allowBlank="1" showInputMessage="1" showErrorMessage="1" xr:uid="{3AC69CC6-8906-4AB9-BE9C-43DF6918F5D2}">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FC444234-26E8-457C-BC15-1D10369C0602}">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2706-BAD4-4D97-9EED-FF9C69942F45}">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Options'!$H$3,(1+$I7)*Other!$H7,IF(Other!$J7='Drop Down Options'!$H$4,(1+Other!$K7)*Other!$H7,IF(Other!$J7='Drop Down Options'!$H$5,Other!$H7+Other!$L7,IF($J7='Drop Down Options'!$H$6,Other!$M7,"CHECK")))),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Options'!$H$3,(1+$I8)*Other!$H8,IF(Other!$J8='Drop Down Options'!$H$4,(1+Other!$K8)*Other!$H8,IF(Other!$J8='Drop Down Options'!$H$5,Other!$H8+Other!$L8,IF($J8='Drop Down Options'!$H$6,Other!$M8,"CHECK")))),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Options'!$H$3,(1+$I10)*Other!$H10,IF(Other!$J10='Drop Down Options'!$H$4,(1+Other!$K10)*Other!$H10,IF(Other!$J10='Drop Down Options'!$H$5,Other!$H10+Other!$L10,IF($J10='Drop Down Options'!$H$6,Other!$M10,"CHECK")))),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Options'!$H$6,Other!$M11,"CHECK"),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Options'!$H$3,(1+$I12)*Other!$H12,IF(Other!$J12='Drop Down Options'!$H$4,(1+Other!$K12)*Other!$H12,IF(Other!$J12='Drop Down Options'!$H$5,Other!$H12+Other!$L12,IF($J12='Drop Down Options'!$H$6,Other!$M12,"CHECK")))),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Options'!$H$3,(1+$I15)*Other!$H15,IF(Other!$J15='Drop Down Options'!$H$4,(1+Other!$K15)*Other!$H15,IF(Other!$J15='Drop Down Options'!$H$5,Other!$H15+Other!$L15,IF($J15='Drop Down Options'!$H$6,Other!$M15,"CHECK")))),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Options'!$H$3,(1+$I16)*Other!$H16,IF(Other!$J16='Drop Down Options'!$H$4,(1+Other!$K16)*Other!$H16,IF(Other!$J16='Drop Down Options'!$H$5,Other!$H16+Other!$L16,IF($J16='Drop Down Options'!$H$6,Other!$M16,"CHECK")))),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Options'!$H$3,(1+$I19)*Other!$H19,IF(Other!$J19='Drop Down Options'!$H$4,(1+Other!$K19)*Other!$H19,IF(Other!$J19='Drop Down Options'!$H$5,Other!$H19+Other!$L19,IF($J19='Drop Down Options'!$H$6,Other!$M19,"CHECK")))),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Options'!$H$3,(1+$I20)*Other!$H20,IF(Other!$J20='Drop Down Options'!$H$4,(1+Other!$K20)*Other!$H20,IF(Other!$J20='Drop Down Options'!$H$5,Other!$H20+Other!$L20,IF($J20='Drop Down Options'!$H$6,Other!$M20,"CHECK")))),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Options'!$H$3,(1+$I21)*Other!$H21,IF(Other!$J21='Drop Down Options'!$H$4,(1+Other!$K21)*Other!$H21,IF(Other!$J21='Drop Down Options'!$H$5,Other!$H21+Other!$L21,IF($J21='Drop Down Options'!$H$6,Other!$M21,"CHECK")))),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Options'!$H$3,(1+$I22)*Other!$H22,IF(Other!$J22='Drop Down Options'!$H$4,(1+Other!$K22)*Other!$H22,IF(Other!$J22='Drop Down Options'!$H$5,Other!$H22+Other!$L22,IF($J22='Drop Down Options'!$H$6,Other!$M22,"CHECK")))),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Options'!$H$3,(1+$I23)*Other!$H23,IF(Other!$J23='Drop Down Options'!$H$4,(1+Other!$K23)*Other!$H23,IF(Other!$J23='Drop Down Options'!$H$5,Other!$H23+Other!$L23,IF($J23='Drop Down Options'!$H$6,Other!$M23,"CHECK")))),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Options'!$H$3,(1+$I24)*Other!$H24,IF(Other!$J24='Drop Down Options'!$H$4,(1+Other!$K24)*Other!$H24,IF(Other!$J24='Drop Down Options'!$H$5,Other!$H24+Other!$L24,IF($J24='Drop Down Options'!$H$6,Other!$M24,"CHECK")))),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Options'!$H$3,(1+$I27)*Other!$H27,IF(Other!$J27='Drop Down Options'!$H$4,(1+Other!$K27)*Other!$H27,IF(Other!$J27='Drop Down Options'!$H$5,Other!$H27+Other!$L27,IF($J27='Drop Down Options'!$H$6,Other!$M27,"CHECK")))),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Options'!$H$3,(1+$I28)*Other!$H28,IF(Other!$J28='Drop Down Options'!$H$4,(1+Other!$K28)*Other!$H28,IF(Other!$J28='Drop Down Options'!$H$5,Other!$H28+Other!$L28,IF($J28='Drop Down Options'!$H$6,Other!$M28,"CHECK")))),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Options'!$H$3,(1+$I29)*Other!$H29,IF(Other!$J29='Drop Down Options'!$H$4,(1+Other!$K29)*Other!$H29,IF(Other!$J29='Drop Down Options'!$H$5,Other!$H29+Other!$L29,IF($J29='Drop Down Options'!$H$6,Other!$M29,"CHECK")))),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Options'!$H$3,(1+$I30)*Other!$H30,IF(Other!$J30='Drop Down Options'!$H$4,(1+Other!$K30)*Other!$H30,IF(Other!$J30='Drop Down Options'!$H$5,Other!$H30+Other!$L30,IF($J30='Drop Down Options'!$H$6,Other!$M30,"CHECK")))),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Options'!$H$3,(1+$I33)*Other!$H33,IF(Other!$J33='Drop Down Options'!$H$4,(1+Other!$K33)*Other!$H33,IF(Other!$J33='Drop Down Options'!$H$5,Other!$H33+Other!$L33,IF($J33='Drop Down Options'!$H$6,Other!$M33,"CHECK")))),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Options'!$H$3,(1+$I34)*Other!$H34,IF(Other!$J34='Drop Down Options'!$H$4,(1+Other!$K34)*Other!$H34,IF(Other!$J34='Drop Down Options'!$H$5,Other!$H34+Other!$L34,IF($J34='Drop Down Options'!$H$6,Other!$M34,"CHECK")))),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Options'!$H$3,(1+$I35)*Other!$H35,IF(Other!$J35='Drop Down Options'!$H$4,(1+Other!$K35)*Other!$H35,IF(Other!$J35='Drop Down Options'!$H$5,Other!$H35+Other!$L35,IF($J35='Drop Down Options'!$H$6,Other!$M35,"CHECK")))),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Options'!$H$6,Other!$M36,"CHECK"),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Options'!$H$3,(1+$I37)*Other!$H37,IF(Other!$J37='Drop Down Options'!$H$4,(1+Other!$K37)*Other!$H37,IF(Other!$J37='Drop Down Options'!$H$5,Other!$H37+Other!$L37,IF($J37='Drop Down Options'!$H$6,Other!$M37,"CHECK")))),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Options'!$H$3,(1+$I40)*Other!$H40,IF(Other!$J40='Drop Down Options'!$H$4,(1+Other!$K40)*Other!$H40,IF(Other!$J40='Drop Down Options'!$H$5,Other!$H40+Other!$L40,IF($J40='Drop Down Options'!$H$6,Other!$M40,"CHECK")))),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Options'!$H$3,(1+$I41)*Other!$H41,IF(Other!$J41='Drop Down Options'!$H$4,(1+Other!$K41)*Other!$H41,IF(Other!$J41='Drop Down Options'!$H$5,Other!$H41+Other!$L41,IF($J41='Drop Down Options'!$H$6,Other!$M41,"CHECK")))),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Options'!$H$3,(1+$I42)*Other!$H42,IF(Other!$J42='Drop Down Options'!$H$4,(1+Other!$K42)*Other!$H42,IF(Other!$J42='Drop Down Options'!$H$5,Other!$H42+Other!$L42,IF($J42='Drop Down Options'!$H$6,Other!$M42,"CHECK")))),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Options'!$H$3,(1+$I46)*Other!$H46,IF(Other!$J46='Drop Down Options'!$H$4,(1+Other!$K46)*Other!$H46,IF(Other!$J46='Drop Down Options'!$H$5,Other!$H46+Other!$L46,IF($J46='Drop Down Options'!$H$6,Other!$M46,"CHECK")))),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Options'!$H$3,(1+$I47)*Other!$H47,IF(Other!$J47='Drop Down Options'!$H$4,(1+Other!$K47)*Other!$H47,IF(Other!$J47='Drop Down Options'!$H$5,Other!$H47+Other!$L47,IF($J47='Drop Down Options'!$H$6,Other!$M47,"CHECK")))),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Options'!$H$3,(1+$I48)*Other!$H48,IF(Other!$J48='Drop Down Options'!$H$4,(1+Other!$K48)*Other!$H48,IF(Other!$J48='Drop Down Options'!$H$5,Other!$H48+Other!$L48,IF($J48='Drop Down Options'!$H$6,Other!$M48,"CHECK")))),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Options'!$H$3,(1+$I49)*Other!$H49,IF(Other!$J49='Drop Down Options'!$H$4,(1+Other!$K49)*Other!$H49,IF(Other!$J49='Drop Down Options'!$H$5,Other!$H49+Other!$L49,IF($J49='Drop Down Options'!$H$6,Other!$M49,"CHECK")))),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Options'!$H$3,(1+$I52)*Other!$H52,IF(Other!$J52='Drop Down Options'!$H$4,(1+Other!$K52)*Other!$H52,IF(Other!$J52='Drop Down Options'!$H$5,Other!$H52+Other!$L52,IF($J52='Drop Down Options'!$H$6,Other!$M52,"CHECK")))),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Options'!$H$3,(1+$I53)*Other!$H53,IF(Other!$J53='Drop Down Options'!$H$4,(1+Other!$K53)*Other!$H53,IF(Other!$J53='Drop Down Options'!$H$5,Other!$H53+Other!$L53,IF($J53='Drop Down Options'!$H$6,Other!$M53,"CHECK")))),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Options'!$H$3,(1+$I55)*Other!$H55,IF(Other!$J55='Drop Down Options'!$H$4,(1+Other!$K55)*Other!$H55,IF(Other!$J55='Drop Down Options'!$H$5,Other!$H55+Other!$L55,IF($J55='Drop Down Options'!$H$6,Other!$M55,"CHECK")))),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Options'!$H$3,(1+$I56)*Other!$H56,IF(Other!$J56='Drop Down Options'!$H$4,(1+Other!$K56)*Other!$H56,IF(Other!$J56='Drop Down Options'!$H$5,Other!$H56+Other!$L56,IF($J56='Drop Down Options'!$H$6,Other!$M56,"CHECK")))),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Options'!$H$3,(1+$I58)*Other!$H58,IF(Other!$J58='Drop Down Options'!$H$4,(1+Other!$K58)*Other!$H58,IF(Other!$J58='Drop Down Options'!$H$5,Other!$H58+Other!$L58,IF($J58='Drop Down Options'!$H$6,Other!$M58,"CHECK")))),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Options'!$H$3,(1+$I59)*Other!$H59,IF(Other!$J59='Drop Down Options'!$H$4,(1+Other!$K59)*Other!$H59,IF(Other!$J59='Drop Down Options'!$H$5,Other!$H59+Other!$L59,IF($J59='Drop Down Options'!$H$6,Other!$M59,"CHECK")))),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Options'!$H$3,(1+$I60)*Other!$H60,IF(Other!$J60='Drop Down Options'!$H$4,(1+Other!$K60)*Other!$H60,IF(Other!$J60='Drop Down Options'!$H$5,Other!$H60+Other!$L60,IF($J60='Drop Down Options'!$H$6,Other!$M60,"CHECK")))),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Options'!$H$3,(1+$I62)*Other!$H62,IF(Other!$J62='Drop Down Options'!$H$4,(1+Other!$K62)*Other!$H62,IF(Other!$J62='Drop Down Options'!$H$5,Other!$H62+Other!$L62,IF($J62='Drop Down Options'!$H$6,Other!$M62,"CHECK")))),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Options'!$H$3,(1+$I63)*Other!$H63,IF(Other!$J63='Drop Down Options'!$H$4,(1+Other!$K63)*Other!$H63,IF(Other!$J63='Drop Down Options'!$H$5,Other!$H63+Other!$L63,IF($J63='Drop Down Options'!$H$6,Other!$M63,"CHECK")))),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Options'!$H$3,(1+$I65)*Other!$H65,IF(Other!$J65='Drop Down Options'!$H$4,(1+Other!$K65)*Other!$H65,IF(Other!$J65='Drop Down Options'!$H$5,Other!$H65+Other!$L65,IF($J65='Drop Down Options'!$H$6,Other!$M65,"CHECK")))),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1182</v>
      </c>
      <c r="E66" s="13"/>
      <c r="F66" s="13"/>
      <c r="G66" s="13"/>
      <c r="H66" s="29">
        <f>IFERROR(($G66/'FY 2026-27 Budget Summary'!$F$8)*12, 0)</f>
        <v>0</v>
      </c>
      <c r="I66" s="30">
        <v>0</v>
      </c>
      <c r="J66" s="13" t="s">
        <v>591</v>
      </c>
      <c r="K66" s="348"/>
      <c r="L66" s="349"/>
      <c r="M66" s="349"/>
      <c r="N66" s="15"/>
      <c r="O66" s="29">
        <f>ROUND(IF($J66='Drop Down Options'!$H$3,(1+$I66)*Other!$H66,IF(Other!$J66='Drop Down Options'!$H$4,(1+Other!$K66)*Other!$H66,IF(Other!$J66='Drop Down Options'!$H$5,Other!$H66+Other!$L66,IF($J66='Drop Down Options'!$H$6,Other!$M66,"CHECK")))),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Parish'!$C$6</f>
        <v>0.03</v>
      </c>
      <c r="J75" s="13" t="s">
        <v>591</v>
      </c>
      <c r="K75" s="348"/>
      <c r="L75" s="349"/>
      <c r="M75" s="349"/>
      <c r="N75" s="15"/>
      <c r="O75" s="29">
        <f>ROUND(IF($J75='Drop Down Options'!$H$3,(1+$I75)*Other!$H75,IF(Other!$J75='Drop Down Options'!$H$4,(1+Other!$K75)*Other!$H75,IF(Other!$J75='Drop Down Options'!$H$5,Other!$H75+Other!$L75,IF($J75='Drop Down Options'!$H$6,Other!$M75,"CHECK")))),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Options'!$H$3,(1+$I76)*Other!$H76,IF(Other!$J76='Drop Down Options'!$H$4,(1+Other!$K76)*Other!$H76,IF(Other!$J76='Drop Down Options'!$H$5,Other!$H76+Other!$L76,IF($J76='Drop Down Options'!$H$6,Other!$M76,"CHECK")))),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Options'!$H$3,(1+$I79)*Other!$H79,IF(Other!$J79='Drop Down Options'!$H$4,(1+Other!$K79)*Other!$H79,IF(Other!$J79='Drop Down Options'!$H$5,Other!$H79+Other!$L79,IF($J79='Drop Down Options'!$H$6,Other!$M79,"CHECK")))),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Options'!$H$3,(1+$I80)*Other!$H80,IF(Other!$J80='Drop Down Options'!$H$4,(1+Other!$K80)*Other!$H80,IF(Other!$J80='Drop Down Options'!$H$5,Other!$H80+Other!$L80,IF($J80='Drop Down Options'!$H$6,Other!$M80,"CHECK")))),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v>
      </c>
      <c r="J81" s="13" t="s">
        <v>591</v>
      </c>
      <c r="K81" s="348"/>
      <c r="L81" s="349"/>
      <c r="M81" s="349"/>
      <c r="N81" s="15"/>
      <c r="O81" s="29">
        <f>ROUND(IF($J81='Drop Down Options'!$H$3,(1+$I81)*Other!$H81,IF(Other!$J81='Drop Down Options'!$H$4,(1+Other!$K81)*Other!$H81,IF(Other!$J81='Drop Down Options'!$H$5,Other!$H81+Other!$L81,IF($J81='Drop Down Options'!$H$6,Other!$M81,"CHECK")))),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v>
      </c>
      <c r="J82" s="13" t="s">
        <v>591</v>
      </c>
      <c r="K82" s="348"/>
      <c r="L82" s="349"/>
      <c r="M82" s="349"/>
      <c r="N82" s="15"/>
      <c r="O82" s="29">
        <f>ROUND(IF($J82='Drop Down Options'!$H$3,(1+$I82)*Other!$H82,IF(Other!$J82='Drop Down Options'!$H$4,(1+Other!$K82)*Other!$H82,IF(Other!$J82='Drop Down Options'!$H$5,Other!$H82+Other!$L82,IF($J82='Drop Down Options'!$H$6,Other!$M82,"CHECK")))),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Options'!$H$3,(1+$I83)*Other!$H83,IF(Other!$J83='Drop Down Options'!$H$4,(1+Other!$K83)*Other!$H83,IF(Other!$J83='Drop Down Options'!$H$5,Other!$H83+Other!$L83,IF($J83='Drop Down Options'!$H$6,Other!$M83,"CHECK")))),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Options'!$H$3,(1+$I85)*Other!$H85,IF(Other!$J85='Drop Down Options'!$H$4,(1+Other!$K85)*Other!$H85,IF(Other!$J85='Drop Down Options'!$H$5,Other!$H85+Other!$L85,IF($J85='Drop Down Options'!$H$6,Other!$M85,"CHECK")))),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Options'!$H$3,(1+$I86)*Other!$H86,IF(Other!$J86='Drop Down Options'!$H$4,(1+Other!$K86)*Other!$H86,IF(Other!$J86='Drop Down Options'!$H$5,Other!$H86+Other!$L86,IF($J86='Drop Down Options'!$H$6,Other!$M86,"CHECK")))),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Options'!$H$3,(1+$I87)*Other!$H87,IF(Other!$J87='Drop Down Options'!$H$4,(1+Other!$K87)*Other!$H87,IF(Other!$J87='Drop Down Options'!$H$5,Other!$H87+Other!$L87,IF($J87='Drop Down Options'!$H$6,Other!$M87,"CHECK")))),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Options'!$H$3,(1+$I88)*Other!$H88,IF(Other!$J88='Drop Down Options'!$H$4,(1+Other!$K88)*Other!$H88,IF(Other!$J88='Drop Down Options'!$H$5,Other!$H88+Other!$L88,IF($J88='Drop Down Options'!$H$6,Other!$M88,"CHECK")))),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Options'!$H$3,(1+$I89)*Other!$H89,IF(Other!$J89='Drop Down Options'!$H$4,(1+Other!$K89)*Other!$H89,IF(Other!$J89='Drop Down Options'!$H$5,Other!$H89+Other!$L89,IF($J89='Drop Down Options'!$H$6,Other!$M89,"CHECK")))),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Options'!$H$3,(1+$I92)*Other!$H92,IF(Other!$J92='Drop Down Options'!$H$4,(1+Other!$K92)*Other!$H92,IF(Other!$J92='Drop Down Options'!$H$5,Other!$H92+Other!$L92,IF($J92='Drop Down Options'!$H$6,Other!$M92,"CHECK")))),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Options'!$H$3,(1+$I93)*Other!$H93,IF(Other!$J93='Drop Down Options'!$H$4,(1+Other!$K93)*Other!$H93,IF(Other!$J93='Drop Down Options'!$H$5,Other!$H93+Other!$L93,IF($J93='Drop Down Options'!$H$6,Other!$M93,"CHECK")))),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Options'!$H$3,(1+$I94)*Other!$H94,IF(Other!$J94='Drop Down Options'!$H$4,(1+Other!$K94)*Other!$H94,IF(Other!$J94='Drop Down Options'!$H$5,Other!$H94+Other!$L94,IF($J94='Drop Down Options'!$H$6,Other!$M94,"CHECK")))),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Options'!$H$3,(1+$I95)*Other!$H95,IF(Other!$J95='Drop Down Options'!$H$4,(1+Other!$K95)*Other!$H95,IF(Other!$J95='Drop Down Options'!$H$5,Other!$H95+Other!$L95,IF($J95='Drop Down Options'!$H$6,Other!$M95,"CHECK")))),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Options'!$H$3,(1+$I96)*Other!$H96,IF(Other!$J96='Drop Down Options'!$H$4,(1+Other!$K96)*Other!$H96,IF(Other!$J96='Drop Down Options'!$H$5,Other!$H96+Other!$L96,IF($J96='Drop Down Options'!$H$6,Other!$M96,"CHECK")))),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Options'!$H$3,(1+$I97)*Other!$H97,IF(Other!$J97='Drop Down Options'!$H$4,(1+Other!$K97)*Other!$H97,IF(Other!$J97='Drop Down Options'!$H$5,Other!$H97+Other!$L97,IF($J97='Drop Down Options'!$H$6,Other!$M97,"CHECK")))),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Options'!$H$3,(1+$I98)*Other!$H98,IF(Other!$J98='Drop Down Options'!$H$4,(1+Other!$K98)*Other!$H98,IF(Other!$J98='Drop Down Options'!$H$5,Other!$H98+Other!$L98,IF($J98='Drop Down Options'!$H$6,Other!$M98,"CHECK")))),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Options'!$H$3,(1+$I99)*Other!$H99,IF(Other!$J99='Drop Down Options'!$H$4,(1+Other!$K99)*Other!$H99,IF(Other!$J99='Drop Down Options'!$H$5,Other!$H99+Other!$L99,IF($J99='Drop Down Options'!$H$6,Other!$M99,"CHECK")))),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Options'!$H$3,(1+$I100)*Other!$H100,IF(Other!$J100='Drop Down Options'!$H$4,(1+Other!$K100)*Other!$H100,IF(Other!$J100='Drop Down Options'!$H$5,Other!$H100+Other!$L100,IF($J100='Drop Down Options'!$H$6,Other!$M100,"CHECK")))),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Options'!$H$3,(1+$I101)*Other!$H101,IF(Other!$J101='Drop Down Options'!$H$4,(1+Other!$K101)*Other!$H101,IF(Other!$J101='Drop Down Options'!$H$5,Other!$H101+Other!$L101,IF($J101='Drop Down Options'!$H$6,Other!$M101,"CHECK")))),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Options'!$H$3,(1+$I102)*Other!$H102,IF(Other!$J102='Drop Down Options'!$H$4,(1+Other!$K102)*Other!$H102,IF(Other!$J102='Drop Down Options'!$H$5,Other!$H102+Other!$L102,IF($J102='Drop Down Options'!$H$6,Other!$M102,"CHECK")))),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Options'!$H$3,(1+$I105)*Other!$H105,IF(Other!$J105='Drop Down Options'!$H$4,(1+Other!$K105)*Other!$H105,IF(Other!$J105='Drop Down Options'!$H$5,Other!$H105+Other!$L105,IF($J105='Drop Down Options'!$H$6,Other!$M105,"CHECK")))),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Options'!$H$3,(1+$I106)*Other!$H106,IF(Other!$J106='Drop Down Options'!$H$4,(1+Other!$K106)*Other!$H106,IF(Other!$J106='Drop Down Options'!$H$5,Other!$H106+Other!$L106,IF($J106='Drop Down Options'!$H$6,Other!$M106,"CHECK")))),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Options'!$H$3,(1+$I107)*Other!$H107,IF(Other!$J107='Drop Down Options'!$H$4,(1+Other!$K107)*Other!$H107,IF(Other!$J107='Drop Down Options'!$H$5,Other!$H107+Other!$L107,IF($J107='Drop Down Options'!$H$6,Other!$M107,"CHECK")))),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Options'!$H$3,(1+$I108)*Other!$H108,IF(Other!$J108='Drop Down Options'!$H$4,(1+Other!$K108)*Other!$H108,IF(Other!$J108='Drop Down Options'!$H$5,Other!$H108+Other!$L108,IF($J108='Drop Down Options'!$H$6,Other!$M108,"CHECK")))),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Options'!$H$3,(1+$I109)*Other!$H109,IF(Other!$J109='Drop Down Options'!$H$4,(1+Other!$K109)*Other!$H109,IF(Other!$J109='Drop Down Options'!$H$5,Other!$H109+Other!$L109,IF($J109='Drop Down Options'!$H$6,Other!$M109,"CHECK")))),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Options'!$H$3,(1+$I110)*Other!$H110,IF(Other!$J110='Drop Down Options'!$H$4,(1+Other!$K110)*Other!$H110,IF(Other!$J110='Drop Down Options'!$H$5,Other!$H110+Other!$L110,IF($J110='Drop Down Options'!$H$6,Other!$M110,"CHECK")))),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Options'!$H$3,(1+$I111)*Other!$H111,IF(Other!$J111='Drop Down Options'!$H$4,(1+Other!$K111)*Other!$H111,IF(Other!$J111='Drop Down Options'!$H$5,Other!$H111+Other!$L111,IF($J111='Drop Down Options'!$H$6,Other!$M111,"CHECK")))),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Options'!$H$3,(1+$I112)*Other!$H112,IF(Other!$J112='Drop Down Options'!$H$4,(1+Other!$K112)*Other!$H112,IF(Other!$J112='Drop Down Options'!$H$5,Other!$H112+Other!$L112,IF($J112='Drop Down Options'!$H$6,Other!$M112,"CHECK")))),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0</v>
      </c>
      <c r="J113" s="13" t="s">
        <v>591</v>
      </c>
      <c r="K113" s="348"/>
      <c r="L113" s="349"/>
      <c r="M113" s="349"/>
      <c r="N113" s="15"/>
      <c r="O113" s="77">
        <f>ROUND(IF($J113='Drop Down Options'!$H$3,(1+$I113)*Other!$H113,IF(Other!$J113='Drop Down Options'!$H$4,(1+Other!$K113)*Other!$H113,IF(Other!$J113='Drop Down Options'!$H$5,Other!$H113+Other!$L113,IF($J113='Drop Down Options'!$H$6,Other!$M113,"CHECK")))),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v>
      </c>
      <c r="J114" s="13" t="s">
        <v>591</v>
      </c>
      <c r="K114" s="348"/>
      <c r="L114" s="349"/>
      <c r="M114" s="349"/>
      <c r="N114" s="15"/>
      <c r="O114" s="29">
        <f>ROUND(IF($J114='Drop Down Options'!$H$3,(1+$I114)*Other!$H114,IF(Other!$J114='Drop Down Options'!$H$4,(1+Other!$K114)*Other!$H114,IF(Other!$J114='Drop Down Options'!$H$5,Other!$H114+Other!$L114,IF($J114='Drop Down Options'!$H$6,Other!$M114,"CHECK")))),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Options'!$H$3,(1+$I116)*Other!$H116,IF(Other!$J116='Drop Down Options'!$H$4,(1+Other!$K116)*Other!$H116,IF(Other!$J116='Drop Down Options'!$H$5,Other!$H116+Other!$L116,IF($J116='Drop Down Options'!$H$6,Other!$M116,"CHECK")))),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Options'!$H$3,(1+$I117)*Other!$H117,IF(Other!$J117='Drop Down Options'!$H$4,(1+Other!$K117)*Other!$H117,IF(Other!$J117='Drop Down Options'!$H$5,Other!$H117+Other!$L117,IF($J117='Drop Down Options'!$H$6,Other!$M117,"CHECK")))),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Options'!$H$3,(1+$I120)*Other!$H120,IF(Other!$J120='Drop Down Options'!$H$4,(1+Other!$K120)*Other!$H120,IF(Other!$J120='Drop Down Options'!$H$5,Other!$H120+Other!$L120,IF($J120='Drop Down Options'!$H$6,Other!$M120,"CHECK")))),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Options'!$H$3,(1+$I121)*Other!$H121,IF(Other!$J121='Drop Down Options'!$H$4,(1+Other!$K121)*Other!$H121,IF(Other!$J121='Drop Down Options'!$H$5,Other!$H121+Other!$L121,IF($J121='Drop Down Options'!$H$6,Other!$M121,"CHECK")))),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Options'!$H$3,(1+$I122)*Other!$H122,IF(Other!$J122='Drop Down Options'!$H$4,(1+Other!$K122)*Other!$H122,IF(Other!$J122='Drop Down Options'!$H$5,Other!$H122+Other!$L122,IF($J122='Drop Down Options'!$H$6,Other!$M122,"CHECK")))),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Options'!$H$3,(1+$I123)*Other!$H123,IF(Other!$J123='Drop Down Options'!$H$4,(1+Other!$K123)*Other!$H123,IF(Other!$J123='Drop Down Options'!$H$5,Other!$H123+Other!$L123,IF($J123='Drop Down Options'!$H$6,Other!$M123,"CHECK")))),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Options'!$H$3,(1+$I124)*Other!$H124,IF(Other!$J124='Drop Down Options'!$H$4,(1+Other!$K124)*Other!$H124,IF(Other!$J124='Drop Down Options'!$H$5,Other!$H124+Other!$L124,IF($J124='Drop Down Options'!$H$6,Other!$M124,"CHECK")))),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Options'!$H$3,(1+$I125)*Other!$H125,IF(Other!$J125='Drop Down Options'!$H$4,(1+Other!$K125)*Other!$H125,IF(Other!$J125='Drop Down Options'!$H$5,Other!$H125+Other!$L125,IF($J125='Drop Down Options'!$H$6,Other!$M125,"CHECK")))),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Options'!$H$3,(1+$I126)*Other!$H126,IF(Other!$J126='Drop Down Options'!$H$4,(1+Other!$K126)*Other!$H126,IF(Other!$J126='Drop Down Options'!$H$5,Other!$H126+Other!$L126,IF($J126='Drop Down Options'!$H$6,Other!$M126,"CHECK")))),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Options'!$H$3,(1+$I129)*Other!$H129,IF(Other!$J129='Drop Down Options'!$H$4,(1+Other!$K129)*Other!$H129,IF(Other!$J129='Drop Down Options'!$H$5,Other!$H129+Other!$L129,IF($J129='Drop Down Options'!$H$6,Other!$M129,"CHECK")))),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Options'!$H$3,(1+$I130)*Other!$H130,IF(Other!$J130='Drop Down Options'!$H$4,(1+Other!$K130)*Other!$H130,IF(Other!$J130='Drop Down Options'!$H$5,Other!$H130+Other!$L130,IF($J130='Drop Down Options'!$H$6,Other!$M130,"CHECK")))),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Options'!$H$3,(1+$I131)*Other!$H131,IF(Other!$J131='Drop Down Options'!$H$4,(1+Other!$K131)*Other!$H131,IF(Other!$J131='Drop Down Options'!$H$5,Other!$H131+Other!$L131,IF($J131='Drop Down Options'!$H$6,Other!$M131,"CHECK")))),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Options'!$H$3,(1+$I132)*Other!$H132,IF(Other!$J132='Drop Down Options'!$H$4,(1+Other!$K132)*Other!$H132,IF(Other!$J132='Drop Down Options'!$H$5,Other!$H132+Other!$L132,IF($J132='Drop Down Options'!$H$6,Other!$M132,"CHECK")))),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Options'!$H$3,(1+$I133)*Other!$H133,IF(Other!$J133='Drop Down Options'!$H$4,(1+Other!$K133)*Other!$H133,IF(Other!$J133='Drop Down Options'!$H$5,Other!$H133+Other!$L133,IF($J133='Drop Down Options'!$H$6,Other!$M133,"CHECK")))),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Options'!$H$3,(1+$I134)*Other!$H134,IF(Other!$J134='Drop Down Options'!$H$4,(1+Other!$K134)*Other!$H134,IF(Other!$J134='Drop Down Options'!$H$5,Other!$H134+Other!$L134,IF($J134='Drop Down Options'!$H$6,Other!$M134,"CHECK")))),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Options'!$H$3,(1+$I135)*Other!$H135,IF(Other!$J135='Drop Down Options'!$H$4,(1+Other!$K135)*Other!$H135,IF(Other!$J135='Drop Down Options'!$H$5,Other!$H135+Other!$L135,IF($J135='Drop Down Options'!$H$6,Other!$M135,"CHECK")))),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Options'!$H$3,(1+$I137)*Other!$H137,IF(Other!$J137='Drop Down Options'!$H$4,(1+Other!$K137)*Other!$H137,IF(Other!$J137='Drop Down Options'!$H$5,Other!$H137+Other!$L137,IF($J137='Drop Down Options'!$H$6,Other!$M137,"CHECK")))),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Options'!$H$3,(1+$I139)*Other!$H139,IF(Other!$J139='Drop Down Options'!$H$4,(1+Other!$K139)*Other!$H139,IF(Other!$J139='Drop Down Options'!$H$5,Other!$H139+Other!$L139,IF($J139='Drop Down Options'!$H$6,Other!$M139,"CHECK")))),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Options'!$H$3,(1+$I140)*Other!$H140,IF(Other!$J140='Drop Down Options'!$H$4,(1+Other!$K140)*Other!$H140,IF(Other!$J140='Drop Down Options'!$H$5,Other!$H140+Other!$L140,IF($J140='Drop Down Options'!$H$6,Other!$M140,"CHECK")))),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13"/>
      <c r="F149" s="13"/>
      <c r="G149" s="13"/>
      <c r="H149" s="29">
        <f>IFERROR(($G149/'FY 2026-27 Budget Summary'!$F$8)*12, 0)</f>
        <v>0</v>
      </c>
      <c r="I149" s="49"/>
      <c r="J149" s="204" t="s">
        <v>844</v>
      </c>
      <c r="K149" s="32"/>
      <c r="L149" s="32"/>
      <c r="M149" s="13"/>
      <c r="N149" s="15"/>
      <c r="O149" s="29">
        <f>ROUND(IF($J149='Drop Down Options'!$H$3,(1+$I149)*Other!$H149,IF(Other!$J149='Drop Down Options'!$H$4,(1+Other!$K149)*Other!$H149,IF(Other!$J149='Drop Down Options'!$H$5,Other!$H149+Other!$L149,IF($J149='Drop Down Options'!$H$6,Other!$M149,"CHECK")))),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Options'!$H$6,Other!$M150,"CHECK"),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Options'!$H$6,Other!$M156,"CHECK"),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Options'!$H$6,Other!$M157,"CHECK"),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1193</v>
      </c>
      <c r="E158" s="13"/>
      <c r="F158" s="423"/>
      <c r="G158" s="423"/>
      <c r="H158" s="29">
        <f>IFERROR(($G158/'FY 2026-27 Budget Summary'!$F$8)*12, 0)</f>
        <v>0</v>
      </c>
      <c r="I158" s="49"/>
      <c r="J158" s="204" t="s">
        <v>844</v>
      </c>
      <c r="K158" s="32"/>
      <c r="L158" s="32"/>
      <c r="M158" s="13"/>
      <c r="N158" s="15"/>
      <c r="O158" s="29">
        <f>ROUND(IF($J158='Drop Down Options'!$H$6,Other!$M158,"CHECK"),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Options'!$H$6,Other!$M164,"CHECK"),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Options'!$H$6,Other!$M165,"CHECK"),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EmsGyyv1nkgcP2v+2wKIFatUwZ90YH1bDOsE8a18jq9AdEayWn9bgHIJd/fSebzmH7vKIn216H5Em2lq+JPEaw==" saltValue="1UJDU7ByOQNsaIBBZCv+fw==" spinCount="100000" sheet="1" formatColumns="0" formatRows="0" autoFilter="0"/>
  <dataConsolidate/>
  <mergeCells count="4">
    <mergeCell ref="A1:D1"/>
    <mergeCell ref="W1:Y1"/>
    <mergeCell ref="A2:D2"/>
    <mergeCell ref="A3:D3"/>
  </mergeCells>
  <conditionalFormatting sqref="N11 N36 N149:N150 N156:N158 N164:N165">
    <cfRule type="expression" dxfId="263" priority="49">
      <formula>ISNUMBER($M11)</formula>
    </cfRule>
  </conditionalFormatting>
  <conditionalFormatting sqref="T7:T16 T33:T43 T79:T83 T129:T140">
    <cfRule type="cellIs" dxfId="260" priority="45" operator="equal">
      <formula>"Variance Explanation Required"</formula>
    </cfRule>
  </conditionalFormatting>
  <conditionalFormatting sqref="T19:T24">
    <cfRule type="cellIs" dxfId="259" priority="57" operator="equal">
      <formula>"Variance Explanation Required"</formula>
    </cfRule>
  </conditionalFormatting>
  <conditionalFormatting sqref="T27:T30">
    <cfRule type="cellIs" dxfId="258" priority="70" operator="equal">
      <formula>"Variance Explanation Required"</formula>
    </cfRule>
  </conditionalFormatting>
  <conditionalFormatting sqref="T46:T49">
    <cfRule type="cellIs" dxfId="257" priority="31" operator="equal">
      <formula>"Variance Explanation Required"</formula>
    </cfRule>
  </conditionalFormatting>
  <conditionalFormatting sqref="T52:T53">
    <cfRule type="cellIs" dxfId="256" priority="60" operator="equal">
      <formula>"Variance Explanation Required"</formula>
    </cfRule>
  </conditionalFormatting>
  <conditionalFormatting sqref="T55:T56">
    <cfRule type="cellIs" dxfId="255" priority="28" operator="equal">
      <formula>"Variance Explanation Required"</formula>
    </cfRule>
  </conditionalFormatting>
  <conditionalFormatting sqref="T58:T60">
    <cfRule type="cellIs" dxfId="254" priority="26" operator="equal">
      <formula>"Variance Explanation Required"</formula>
    </cfRule>
  </conditionalFormatting>
  <conditionalFormatting sqref="T62:T63">
    <cfRule type="cellIs" dxfId="253" priority="24" operator="equal">
      <formula>"Variance Explanation Required"</formula>
    </cfRule>
  </conditionalFormatting>
  <conditionalFormatting sqref="T65:T66">
    <cfRule type="cellIs" dxfId="252" priority="22" operator="equal">
      <formula>"Variance Explanation Required"</formula>
    </cfRule>
  </conditionalFormatting>
  <conditionalFormatting sqref="T75:T77">
    <cfRule type="cellIs" dxfId="251" priority="55" operator="equal">
      <formula>"Variance Explanation Required"</formula>
    </cfRule>
  </conditionalFormatting>
  <conditionalFormatting sqref="T85:T89">
    <cfRule type="cellIs" dxfId="250" priority="62" operator="equal">
      <formula>"Variance Explanation Required"</formula>
    </cfRule>
  </conditionalFormatting>
  <conditionalFormatting sqref="T92:T102">
    <cfRule type="cellIs" dxfId="249" priority="64" operator="equal">
      <formula>"Variance Explanation Required"</formula>
    </cfRule>
  </conditionalFormatting>
  <conditionalFormatting sqref="T105:T114">
    <cfRule type="cellIs" dxfId="248" priority="66" operator="equal">
      <formula>"Variance Explanation Required"</formula>
    </cfRule>
  </conditionalFormatting>
  <conditionalFormatting sqref="T116:T117">
    <cfRule type="cellIs" dxfId="247" priority="68" operator="equal">
      <formula>"Variance Explanation Required"</formula>
    </cfRule>
  </conditionalFormatting>
  <conditionalFormatting sqref="T120:T127">
    <cfRule type="cellIs" dxfId="246" priority="53" operator="equal">
      <formula>"Variance Explanation Required"</formula>
    </cfRule>
  </conditionalFormatting>
  <conditionalFormatting sqref="T148:T150">
    <cfRule type="cellIs" dxfId="245" priority="1" operator="equal">
      <formula>"Variance Explanation Required"</formula>
    </cfRule>
  </conditionalFormatting>
  <conditionalFormatting sqref="T156:T158 T164:T165">
    <cfRule type="cellIs" dxfId="244" priority="44" operator="equal">
      <formula>"Variance Explanation Required"</formula>
    </cfRule>
  </conditionalFormatting>
  <conditionalFormatting sqref="U7:U16 U33:U43 U79:U83 U129:U140 U164:U165">
    <cfRule type="expression" dxfId="243" priority="71">
      <formula>$T7="Variance Explanation Required"</formula>
    </cfRule>
  </conditionalFormatting>
  <conditionalFormatting sqref="U19:U24">
    <cfRule type="expression" dxfId="242" priority="56">
      <formula>$T19="Variance Explanation Required"</formula>
    </cfRule>
  </conditionalFormatting>
  <conditionalFormatting sqref="U27:U30">
    <cfRule type="expression" dxfId="241" priority="69">
      <formula>$T27="Variance Explanation Required"</formula>
    </cfRule>
  </conditionalFormatting>
  <conditionalFormatting sqref="U46:U49">
    <cfRule type="expression" dxfId="240" priority="30">
      <formula>$T46="Variance Explanation Required"</formula>
    </cfRule>
  </conditionalFormatting>
  <conditionalFormatting sqref="U52:U53">
    <cfRule type="expression" dxfId="239" priority="59">
      <formula>$T52="Variance Explanation Required"</formula>
    </cfRule>
  </conditionalFormatting>
  <conditionalFormatting sqref="U55:U56">
    <cfRule type="expression" dxfId="238" priority="27">
      <formula>$T55="Variance Explanation Required"</formula>
    </cfRule>
  </conditionalFormatting>
  <conditionalFormatting sqref="U58:U60">
    <cfRule type="expression" dxfId="237" priority="25">
      <formula>$T58="Variance Explanation Required"</formula>
    </cfRule>
  </conditionalFormatting>
  <conditionalFormatting sqref="U62:U63">
    <cfRule type="expression" dxfId="236" priority="23">
      <formula>$T62="Variance Explanation Required"</formula>
    </cfRule>
  </conditionalFormatting>
  <conditionalFormatting sqref="U65:U66">
    <cfRule type="expression" dxfId="235" priority="21">
      <formula>$T65="Variance Explanation Required"</formula>
    </cfRule>
  </conditionalFormatting>
  <conditionalFormatting sqref="U75:U77">
    <cfRule type="expression" dxfId="234" priority="54">
      <formula>$T75="Variance Explanation Required"</formula>
    </cfRule>
  </conditionalFormatting>
  <conditionalFormatting sqref="U85:U89">
    <cfRule type="expression" dxfId="233" priority="61">
      <formula>$T85="Variance Explanation Required"</formula>
    </cfRule>
  </conditionalFormatting>
  <conditionalFormatting sqref="U92:U102">
    <cfRule type="expression" dxfId="232" priority="63">
      <formula>$T92="Variance Explanation Required"</formula>
    </cfRule>
  </conditionalFormatting>
  <conditionalFormatting sqref="U105:U114">
    <cfRule type="expression" dxfId="231" priority="65">
      <formula>$T105="Variance Explanation Required"</formula>
    </cfRule>
  </conditionalFormatting>
  <conditionalFormatting sqref="U116:U117">
    <cfRule type="expression" dxfId="230" priority="67">
      <formula>$T116="Variance Explanation Required"</formula>
    </cfRule>
  </conditionalFormatting>
  <conditionalFormatting sqref="U120:U127">
    <cfRule type="expression" dxfId="229" priority="52">
      <formula>$T120="Variance Explanation Required"</formula>
    </cfRule>
  </conditionalFormatting>
  <conditionalFormatting sqref="U149:U150">
    <cfRule type="expression" dxfId="228" priority="2">
      <formula>$T149="Variance Explanation Required"</formula>
    </cfRule>
  </conditionalFormatting>
  <conditionalFormatting sqref="U156:U158">
    <cfRule type="expression" dxfId="227" priority="58">
      <formula>$T156="Variance Explanation Required"</formula>
    </cfRule>
  </conditionalFormatting>
  <hyperlinks>
    <hyperlink ref="A1" location="'Table of Contents'!D1" display="RETURN TO TABLE OF CONTENTS" xr:uid="{924F4EF2-0EE2-4273-B96D-F77D48B57497}"/>
    <hyperlink ref="A2:D2" location="'Assumptions - Arch'!A1" display="'Assumptions - Arch'!A1" xr:uid="{CC8A6C8B-240F-4F28-AE3A-F8BB30B9D37D}"/>
    <hyperlink ref="A3:D3" location="'Assumptions - Parish'!A1" display="'Assumptions - Parish'!A1" xr:uid="{A3CC1B94-D135-4854-ABBE-6E79295B53E1}"/>
    <hyperlink ref="W1:Y1" location="'Optional - Monthly Allocations'!C8" display="'Optional - Monthly Allocations'!C8" xr:uid="{5B9D3D8F-E74A-452A-8DBC-FA77AA62F4B5}"/>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EC8627BD-3262-4200-AA3D-F0CDDE7A2383}">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63C8E1BF-8AD2-48BF-AD89-B68FA5337FA7}">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48F2CA9E-54FE-4B82-8EDD-9AB7BF973B62}">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CC7CDF66-B2CF-48FE-8B91-1113586BF521}">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27B83726-DC8C-41EF-B64A-DAF2E818627C}">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A2877DB9-AEE3-408A-B608-D95D88B9491A}">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D6C17601-4C09-47FA-A174-909C26A35662}">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344DA0C2-7E7F-4A3D-AA9A-E43922CA2901}">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DFBDFE28-B557-461C-8F5D-086FED0140DF}">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CBD63BCA-B1BF-4B93-B3EA-B03A1607AB79}">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46519E19-7CBA-4A5D-B500-5E1D249E5E4A}">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B6212219-15E2-4FC4-A0B8-7234014866A6}">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B7F07AA8-CEA2-4CD6-81F9-B1BB8CD7B9CB}">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E2850C35-E313-4763-BB65-3AAE5102A6CD}">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BE5807D6-3DCC-417F-862D-46D1DDAB51D5}">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E76F4E3B-BFD4-4C27-BCCD-10E90934A707}">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4A0473C8-B522-4324-B5B3-A8FD22DB30DE}">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C1FE8450-7DC3-45D6-8B43-0088A964A5D8}">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C68FCD5C-3A7F-4E98-9813-3624B5E23034}">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6C8DC3D5-58B0-401E-BB6D-C0C625639342}">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BCCC14DA-BA7F-40C5-A560-B29BC0A8CCD4}">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6A502659-E269-41EB-A6C5-2C197987F0E1}">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91602000-8816-47B2-B07D-5350C7CD3100}">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A92654AD-EEFB-4B2D-BC12-B6C5B637B13A}">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26CAA315-DFD9-4D36-8B39-E6E058D0615E}">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F4063197-A521-4FE4-B178-FFE358CD91E2}">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8E236D33-AF17-43DE-A564-42C894C70787}">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8129F68E-EF28-47E1-8A9A-9B2A99D649FD}">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718CEFBB-85CF-48BF-AAC1-82C6FE5D094B}">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146B4F56-4CEC-46BC-B7FD-44566E4A9F64}">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7DEA7A9A-2DB4-4131-9FD4-439E1D79D11C}">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86DC42BB-8FE1-45EE-8B83-39200519B68A}">
            <xm:f>$J7='Drop Down Options'!$H$4</xm:f>
            <x14:dxf>
              <font>
                <color theme="1"/>
              </font>
              <fill>
                <patternFill>
                  <bgColor rgb="FFFFFF00"/>
                </patternFill>
              </fill>
            </x14:dxf>
          </x14:cfRule>
          <x14:cfRule type="expression" priority="51" id="{85E74E8F-5383-4F07-96B3-7DCA34AD007C}">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F1DC3C0B-F333-48A0-B2AA-EF67FAE27807}">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0229BED0-0428-4215-AA2E-AA8E1DDD8AA7}">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5834F2A7-9DED-4881-B7CC-7D6197429670}">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CF23FDF-4497-4134-AEF5-10B2569C3BA8}">
          <x14:formula1>
            <xm:f>'Drop Down Options'!$J$3:$J$8</xm:f>
          </x14:formula1>
          <xm:sqref>W68</xm:sqref>
        </x14:dataValidation>
        <x14:dataValidation type="list" allowBlank="1" showInputMessage="1" showErrorMessage="1" xr:uid="{A6B8A61D-2F5D-4A4F-8929-997A89A08232}">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1ED9045D-0F0B-4FA9-BAC6-20B205549F4B}">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3D07-A901-4136-AC0A-54C5E8704190}">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Options'!$H$3,(1+$I7)*'Restricted Funds'!$H7,IF('Restricted Funds'!$J7='Drop Down Options'!$H$4,(1+'Restricted Funds'!$K7)*'Restricted Funds'!$H7,IF('Restricted Funds'!$J7='Drop Down Options'!$H$5,'Restricted Funds'!$H7+'Restricted Funds'!$L7,IF($J7='Drop Down Options'!$H$6,'Restricted Funds'!$M7,"CHECK")))),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Options'!$H$3,(1+$I8)*'Restricted Funds'!$H8,IF('Restricted Funds'!$J8='Drop Down Options'!$H$4,(1+'Restricted Funds'!$K8)*'Restricted Funds'!$H8,IF('Restricted Funds'!$J8='Drop Down Options'!$H$5,'Restricted Funds'!$H8+'Restricted Funds'!$L8,IF($J8='Drop Down Options'!$H$6,'Restricted Funds'!$M8,"CHECK")))),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3"/>
      <c r="F9" s="13"/>
      <c r="G9" s="13"/>
      <c r="H9" s="29">
        <f>IFERROR(($G9/'FY 2026-27 Budget Summary'!$F$8)*12, 0)</f>
        <v>0</v>
      </c>
      <c r="I9" s="30">
        <v>0</v>
      </c>
      <c r="J9" s="13" t="s">
        <v>591</v>
      </c>
      <c r="K9" s="348"/>
      <c r="L9" s="349"/>
      <c r="M9" s="349"/>
      <c r="N9" s="15"/>
      <c r="O9" s="29">
        <f>ROUND(IF($J9='Drop Down Options'!$H$3,(1+$I9)*'Restricted Funds'!$H9,IF('Restricted Funds'!$J9='Drop Down Options'!$H$4,(1+'Restricted Funds'!$K9)*'Restricted Funds'!$H9,IF('Restricted Funds'!$J9='Drop Down Options'!$H$5,'Restricted Funds'!$H9+'Restricted Funds'!$L9,IF($J9='Drop Down Options'!$H$6,'Restricted Funds'!$M9,"CHECK")))), 0)</f>
        <v>0</v>
      </c>
      <c r="P9" s="29">
        <f t="shared" si="2"/>
        <v>0</v>
      </c>
      <c r="Q9" s="31">
        <f t="shared" ref="Q9" si="4">IFERROR(P9/H9, 0)</f>
        <v>0</v>
      </c>
      <c r="R9" s="29">
        <f>ROUND(($O9-$F9),0)</f>
        <v>0</v>
      </c>
      <c r="S9" s="31">
        <f>IFERROR(R9/F9, 0)</f>
        <v>0</v>
      </c>
      <c r="T9" s="193" t="str">
        <f>IF(OR(ABS(Q9)&gt;'Assumptions - Arch'!$D$53), "Variance Explanation Required", "Variance Explanation Not Required")</f>
        <v>Variance Explanation Not Required</v>
      </c>
      <c r="U9" s="85"/>
      <c r="W9" s="425" t="s">
        <v>722</v>
      </c>
      <c r="X9" s="29">
        <f>$O9*INDEX('Optional - Monthly Allocations'!$C$5:$N$18, MATCH($W9,'Optional - Monthly Allocations'!$B$5:$B$18,0), MATCH(X$5,'Optional - Monthly Allocations'!$C$4:$N$4,0))</f>
        <v>0</v>
      </c>
      <c r="Y9" s="29">
        <f>$O9*INDEX('Optional - Monthly Allocations'!$C$5:$N$18, MATCH($W9,'Optional - Monthly Allocations'!$B$5:$B$18,0), MATCH(Y$5,'Optional - Monthly Allocations'!$C$4:$N$4,0))</f>
        <v>0</v>
      </c>
      <c r="Z9" s="29">
        <f>$O9*INDEX('Optional - Monthly Allocations'!$C$5:$N$18, MATCH($W9,'Optional - Monthly Allocations'!$B$5:$B$18,0), MATCH(Z$5,'Optional - Monthly Allocations'!$C$4:$N$4,0))</f>
        <v>0</v>
      </c>
      <c r="AA9" s="29">
        <f>$O9*INDEX('Optional - Monthly Allocations'!$C$5:$N$18, MATCH($W9,'Optional - Monthly Allocations'!$B$5:$B$18,0), MATCH(AA$5,'Optional - Monthly Allocations'!$C$4:$N$4,0))</f>
        <v>0</v>
      </c>
      <c r="AB9" s="29">
        <f>$O9*INDEX('Optional - Monthly Allocations'!$C$5:$N$18, MATCH($W9,'Optional - Monthly Allocations'!$B$5:$B$18,0), MATCH(AB$5,'Optional - Monthly Allocations'!$C$4:$N$4,0))</f>
        <v>0</v>
      </c>
      <c r="AC9" s="29">
        <f>$O9*INDEX('Optional - Monthly Allocations'!$C$5:$N$18, MATCH($W9,'Optional - Monthly Allocations'!$B$5:$B$18,0), MATCH(AC$5,'Optional - Monthly Allocations'!$C$4:$N$4,0))</f>
        <v>0</v>
      </c>
      <c r="AD9" s="29">
        <f>$O9*INDEX('Optional - Monthly Allocations'!$C$5:$N$18, MATCH($W9,'Optional - Monthly Allocations'!$B$5:$B$18,0), MATCH(AD$5,'Optional - Monthly Allocations'!$C$4:$N$4,0))</f>
        <v>0</v>
      </c>
      <c r="AE9" s="29">
        <f>$O9*INDEX('Optional - Monthly Allocations'!$C$5:$N$18, MATCH($W9,'Optional - Monthly Allocations'!$B$5:$B$18,0), MATCH(AE$5,'Optional - Monthly Allocations'!$C$4:$N$4,0))</f>
        <v>0</v>
      </c>
      <c r="AF9" s="29">
        <f>$O9*INDEX('Optional - Monthly Allocations'!$C$5:$N$18, MATCH($W9,'Optional - Monthly Allocations'!$B$5:$B$18,0), MATCH(AF$5,'Optional - Monthly Allocations'!$C$4:$N$4,0))</f>
        <v>0</v>
      </c>
      <c r="AG9" s="29">
        <f>$O9*INDEX('Optional - Monthly Allocations'!$C$5:$N$18, MATCH($W9,'Optional - Monthly Allocations'!$B$5:$B$18,0), MATCH(AG$5,'Optional - Monthly Allocations'!$C$4:$N$4,0))</f>
        <v>0</v>
      </c>
      <c r="AH9" s="29">
        <f>$O9*INDEX('Optional - Monthly Allocations'!$C$5:$N$18, MATCH($W9,'Optional - Monthly Allocations'!$B$5:$B$18,0), MATCH(AH$5,'Optional - Monthly Allocations'!$C$4:$N$4,0))</f>
        <v>0</v>
      </c>
      <c r="AI9" s="29">
        <f>$O9*INDEX('Optional - Monthly Allocations'!$C$5:$N$18, MATCH($W9,'Optional - Monthly Allocations'!$B$5:$B$18,0), MATCH(AI$5,'Optional - Monthly Allocations'!$C$4:$N$4,0))</f>
        <v>0</v>
      </c>
      <c r="AJ9" s="194">
        <f t="shared" ref="AJ9" si="5">SUM(X9:AI9)</f>
        <v>0</v>
      </c>
      <c r="AK9" s="195" t="str">
        <f t="shared" ref="AK9" si="6">IF(AJ9=O9,"In Balance",CONCATENATE("Out of Balance by $",AJ9-O9))</f>
        <v>In Balance</v>
      </c>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Options'!$H$3,(1+$I10)*'Restricted Funds'!$H10,IF('Restricted Funds'!$J10='Drop Down Options'!$H$4,(1+'Restricted Funds'!$K10)*'Restricted Funds'!$H10,IF('Restricted Funds'!$J10='Drop Down Options'!$H$5,'Restricted Funds'!$H10+'Restricted Funds'!$L10,IF($J10='Drop Down Options'!$H$6,'Restricted Funds'!$M10,"CHECK")))), 0)</f>
        <v>0</v>
      </c>
      <c r="P10" s="29">
        <f t="shared" si="2"/>
        <v>0</v>
      </c>
      <c r="Q10" s="31">
        <f t="shared" ref="Q10:Q14" si="7">IFERROR(P10/H10, 0)</f>
        <v>0</v>
      </c>
      <c r="R10" s="29">
        <f t="shared" ref="R10:R14" si="8">ROUND(($O10-$F10),0)</f>
        <v>0</v>
      </c>
      <c r="S10" s="31">
        <f t="shared" ref="S10:S11" si="9">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Options'!$H$6,'Restricted Funds'!$M11,"CHECK"), 0)</f>
        <v>0</v>
      </c>
      <c r="P11" s="350">
        <f>ROUND(($O11-$H11),0)</f>
        <v>0</v>
      </c>
      <c r="Q11" s="31">
        <f t="shared" si="7"/>
        <v>0</v>
      </c>
      <c r="R11" s="29">
        <f t="shared" si="8"/>
        <v>0</v>
      </c>
      <c r="S11" s="31">
        <f t="shared" si="9"/>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Options'!$H$3,(1+$I12)*'Restricted Funds'!$H12,IF('Restricted Funds'!$J12='Drop Down Options'!$H$4,(1+'Restricted Funds'!$K12)*'Restricted Funds'!$H12,IF('Restricted Funds'!$J12='Drop Down Options'!$H$5,'Restricted Funds'!$H12+'Restricted Funds'!$L12,IF($J12='Drop Down Options'!$H$6,'Restricted Funds'!$M12,"CHECK")))), 0)</f>
        <v>0</v>
      </c>
      <c r="P12" s="29">
        <f t="shared" si="2"/>
        <v>0</v>
      </c>
      <c r="Q12" s="31">
        <f t="shared" si="7"/>
        <v>0</v>
      </c>
      <c r="R12" s="29">
        <f t="shared" si="8"/>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3"/>
      <c r="F13" s="13"/>
      <c r="G13" s="13"/>
      <c r="H13" s="29">
        <f>IFERROR(($G13/'FY 2026-27 Budget Summary'!$F$8)*12, 0)</f>
        <v>0</v>
      </c>
      <c r="I13" s="30">
        <v>0</v>
      </c>
      <c r="J13" s="13" t="s">
        <v>591</v>
      </c>
      <c r="K13" s="348"/>
      <c r="L13" s="349"/>
      <c r="M13" s="349"/>
      <c r="N13" s="15"/>
      <c r="O13" s="29">
        <f>ROUND(IF($J13='Drop Down Options'!$H$3,(1+$I13)*'Restricted Funds'!$H13,IF('Restricted Funds'!$J13='Drop Down Options'!$H$4,(1+'Restricted Funds'!$K13)*'Restricted Funds'!$H13,IF('Restricted Funds'!$J13='Drop Down Options'!$H$5,'Restricted Funds'!$H13+'Restricted Funds'!$L13,IF($J13='Drop Down Options'!$H$6,'Restricted Funds'!$M13,"CHECK")))), 0)</f>
        <v>0</v>
      </c>
      <c r="P13" s="29">
        <f t="shared" si="2"/>
        <v>0</v>
      </c>
      <c r="Q13" s="31">
        <f t="shared" si="7"/>
        <v>0</v>
      </c>
      <c r="R13" s="29">
        <f t="shared" si="8"/>
        <v>0</v>
      </c>
      <c r="S13" s="31">
        <f t="shared" ref="S13:S14" si="10">IFERROR(R13/F13, 0)</f>
        <v>0</v>
      </c>
      <c r="T13" s="193" t="str">
        <f>IF(OR(ABS(Q13)&gt;'Assumptions - Arch'!$D$53), "Variance Explanation Required", "Variance Explanation Not Required")</f>
        <v>Variance Explanation Not Required</v>
      </c>
      <c r="U13" s="85"/>
      <c r="W13" s="425" t="s">
        <v>722</v>
      </c>
      <c r="X13" s="29">
        <f>$O13*INDEX('Optional - Monthly Allocations'!$C$5:$N$18, MATCH($W13,'Optional - Monthly Allocations'!$B$5:$B$18,0), MATCH(X$5,'Optional - Monthly Allocations'!$C$4:$N$4,0))</f>
        <v>0</v>
      </c>
      <c r="Y13" s="29">
        <f>$O13*INDEX('Optional - Monthly Allocations'!$C$5:$N$18, MATCH($W13,'Optional - Monthly Allocations'!$B$5:$B$18,0), MATCH(Y$5,'Optional - Monthly Allocations'!$C$4:$N$4,0))</f>
        <v>0</v>
      </c>
      <c r="Z13" s="29">
        <f>$O13*INDEX('Optional - Monthly Allocations'!$C$5:$N$18, MATCH($W13,'Optional - Monthly Allocations'!$B$5:$B$18,0), MATCH(Z$5,'Optional - Monthly Allocations'!$C$4:$N$4,0))</f>
        <v>0</v>
      </c>
      <c r="AA13" s="29">
        <f>$O13*INDEX('Optional - Monthly Allocations'!$C$5:$N$18, MATCH($W13,'Optional - Monthly Allocations'!$B$5:$B$18,0), MATCH(AA$5,'Optional - Monthly Allocations'!$C$4:$N$4,0))</f>
        <v>0</v>
      </c>
      <c r="AB13" s="29">
        <f>$O13*INDEX('Optional - Monthly Allocations'!$C$5:$N$18, MATCH($W13,'Optional - Monthly Allocations'!$B$5:$B$18,0), MATCH(AB$5,'Optional - Monthly Allocations'!$C$4:$N$4,0))</f>
        <v>0</v>
      </c>
      <c r="AC13" s="29">
        <f>$O13*INDEX('Optional - Monthly Allocations'!$C$5:$N$18, MATCH($W13,'Optional - Monthly Allocations'!$B$5:$B$18,0), MATCH(AC$5,'Optional - Monthly Allocations'!$C$4:$N$4,0))</f>
        <v>0</v>
      </c>
      <c r="AD13" s="29">
        <f>$O13*INDEX('Optional - Monthly Allocations'!$C$5:$N$18, MATCH($W13,'Optional - Monthly Allocations'!$B$5:$B$18,0), MATCH(AD$5,'Optional - Monthly Allocations'!$C$4:$N$4,0))</f>
        <v>0</v>
      </c>
      <c r="AE13" s="29">
        <f>$O13*INDEX('Optional - Monthly Allocations'!$C$5:$N$18, MATCH($W13,'Optional - Monthly Allocations'!$B$5:$B$18,0), MATCH(AE$5,'Optional - Monthly Allocations'!$C$4:$N$4,0))</f>
        <v>0</v>
      </c>
      <c r="AF13" s="29">
        <f>$O13*INDEX('Optional - Monthly Allocations'!$C$5:$N$18, MATCH($W13,'Optional - Monthly Allocations'!$B$5:$B$18,0), MATCH(AF$5,'Optional - Monthly Allocations'!$C$4:$N$4,0))</f>
        <v>0</v>
      </c>
      <c r="AG13" s="29">
        <f>$O13*INDEX('Optional - Monthly Allocations'!$C$5:$N$18, MATCH($W13,'Optional - Monthly Allocations'!$B$5:$B$18,0), MATCH(AG$5,'Optional - Monthly Allocations'!$C$4:$N$4,0))</f>
        <v>0</v>
      </c>
      <c r="AH13" s="29">
        <f>$O13*INDEX('Optional - Monthly Allocations'!$C$5:$N$18, MATCH($W13,'Optional - Monthly Allocations'!$B$5:$B$18,0), MATCH(AH$5,'Optional - Monthly Allocations'!$C$4:$N$4,0))</f>
        <v>0</v>
      </c>
      <c r="AI13" s="29">
        <f>$O13*INDEX('Optional - Monthly Allocations'!$C$5:$N$18, MATCH($W13,'Optional - Monthly Allocations'!$B$5:$B$18,0), MATCH(AI$5,'Optional - Monthly Allocations'!$C$4:$N$4,0))</f>
        <v>0</v>
      </c>
      <c r="AJ13" s="194">
        <f t="shared" ref="AJ13:AJ14" si="11">SUM(X13:AI13)</f>
        <v>0</v>
      </c>
      <c r="AK13" s="195" t="str">
        <f t="shared" ref="AK13:AK14" si="12">IF(AJ13=O13,"In Balance",CONCATENATE("Out of Balance by $",AJ13-O13))</f>
        <v>In Balance</v>
      </c>
    </row>
    <row r="14" spans="1:37" outlineLevel="2" x14ac:dyDescent="0.15">
      <c r="B14" s="172">
        <v>9</v>
      </c>
      <c r="C14" s="192">
        <v>3065</v>
      </c>
      <c r="D14" s="193" t="s">
        <v>762</v>
      </c>
      <c r="E14" s="13"/>
      <c r="F14" s="13"/>
      <c r="G14" s="13"/>
      <c r="H14" s="29">
        <f>IFERROR(($G14/'FY 2026-27 Budget Summary'!$F$8)*12, 0)</f>
        <v>0</v>
      </c>
      <c r="I14" s="30">
        <v>0</v>
      </c>
      <c r="J14" s="13" t="s">
        <v>591</v>
      </c>
      <c r="K14" s="348"/>
      <c r="L14" s="349"/>
      <c r="M14" s="349"/>
      <c r="N14" s="15"/>
      <c r="O14" s="29">
        <f>ROUND(IF($J14='Drop Down Options'!$H$3,(1+$I14)*'Restricted Funds'!$H14,IF('Restricted Funds'!$J14='Drop Down Options'!$H$4,(1+'Restricted Funds'!$K14)*'Restricted Funds'!$H14,IF('Restricted Funds'!$J14='Drop Down Options'!$H$5,'Restricted Funds'!$H14+'Restricted Funds'!$L14,IF($J14='Drop Down Options'!$H$6,'Restricted Funds'!$M14,"CHECK")))), 0)</f>
        <v>0</v>
      </c>
      <c r="P14" s="29">
        <f t="shared" si="2"/>
        <v>0</v>
      </c>
      <c r="Q14" s="31">
        <f t="shared" si="7"/>
        <v>0</v>
      </c>
      <c r="R14" s="29">
        <f t="shared" si="8"/>
        <v>0</v>
      </c>
      <c r="S14" s="31">
        <f t="shared" si="10"/>
        <v>0</v>
      </c>
      <c r="T14" s="193" t="str">
        <f>IF(OR(ABS(Q14)&gt;'Assumptions - Arch'!$D$53), "Variance Explanation Required", "Variance Explanation Not Required")</f>
        <v>Variance Explanation Not Required</v>
      </c>
      <c r="U14" s="85"/>
      <c r="W14" s="425" t="s">
        <v>722</v>
      </c>
      <c r="X14" s="29">
        <f>$O14*INDEX('Optional - Monthly Allocations'!$C$5:$N$18, MATCH($W14,'Optional - Monthly Allocations'!$B$5:$B$18,0), MATCH(X$5,'Optional - Monthly Allocations'!$C$4:$N$4,0))</f>
        <v>0</v>
      </c>
      <c r="Y14" s="29">
        <f>$O14*INDEX('Optional - Monthly Allocations'!$C$5:$N$18, MATCH($W14,'Optional - Monthly Allocations'!$B$5:$B$18,0), MATCH(Y$5,'Optional - Monthly Allocations'!$C$4:$N$4,0))</f>
        <v>0</v>
      </c>
      <c r="Z14" s="29">
        <f>$O14*INDEX('Optional - Monthly Allocations'!$C$5:$N$18, MATCH($W14,'Optional - Monthly Allocations'!$B$5:$B$18,0), MATCH(Z$5,'Optional - Monthly Allocations'!$C$4:$N$4,0))</f>
        <v>0</v>
      </c>
      <c r="AA14" s="29">
        <f>$O14*INDEX('Optional - Monthly Allocations'!$C$5:$N$18, MATCH($W14,'Optional - Monthly Allocations'!$B$5:$B$18,0), MATCH(AA$5,'Optional - Monthly Allocations'!$C$4:$N$4,0))</f>
        <v>0</v>
      </c>
      <c r="AB14" s="29">
        <f>$O14*INDEX('Optional - Monthly Allocations'!$C$5:$N$18, MATCH($W14,'Optional - Monthly Allocations'!$B$5:$B$18,0), MATCH(AB$5,'Optional - Monthly Allocations'!$C$4:$N$4,0))</f>
        <v>0</v>
      </c>
      <c r="AC14" s="29">
        <f>$O14*INDEX('Optional - Monthly Allocations'!$C$5:$N$18, MATCH($W14,'Optional - Monthly Allocations'!$B$5:$B$18,0), MATCH(AC$5,'Optional - Monthly Allocations'!$C$4:$N$4,0))</f>
        <v>0</v>
      </c>
      <c r="AD14" s="29">
        <f>$O14*INDEX('Optional - Monthly Allocations'!$C$5:$N$18, MATCH($W14,'Optional - Monthly Allocations'!$B$5:$B$18,0), MATCH(AD$5,'Optional - Monthly Allocations'!$C$4:$N$4,0))</f>
        <v>0</v>
      </c>
      <c r="AE14" s="29">
        <f>$O14*INDEX('Optional - Monthly Allocations'!$C$5:$N$18, MATCH($W14,'Optional - Monthly Allocations'!$B$5:$B$18,0), MATCH(AE$5,'Optional - Monthly Allocations'!$C$4:$N$4,0))</f>
        <v>0</v>
      </c>
      <c r="AF14" s="29">
        <f>$O14*INDEX('Optional - Monthly Allocations'!$C$5:$N$18, MATCH($W14,'Optional - Monthly Allocations'!$B$5:$B$18,0), MATCH(AF$5,'Optional - Monthly Allocations'!$C$4:$N$4,0))</f>
        <v>0</v>
      </c>
      <c r="AG14" s="29">
        <f>$O14*INDEX('Optional - Monthly Allocations'!$C$5:$N$18, MATCH($W14,'Optional - Monthly Allocations'!$B$5:$B$18,0), MATCH(AG$5,'Optional - Monthly Allocations'!$C$4:$N$4,0))</f>
        <v>0</v>
      </c>
      <c r="AH14" s="29">
        <f>$O14*INDEX('Optional - Monthly Allocations'!$C$5:$N$18, MATCH($W14,'Optional - Monthly Allocations'!$B$5:$B$18,0), MATCH(AH$5,'Optional - Monthly Allocations'!$C$4:$N$4,0))</f>
        <v>0</v>
      </c>
      <c r="AI14" s="29">
        <f>$O14*INDEX('Optional - Monthly Allocations'!$C$5:$N$18, MATCH($W14,'Optional - Monthly Allocations'!$B$5:$B$18,0), MATCH(AI$5,'Optional - Monthly Allocations'!$C$4:$N$4,0))</f>
        <v>0</v>
      </c>
      <c r="AJ14" s="194">
        <f t="shared" si="11"/>
        <v>0</v>
      </c>
      <c r="AK14" s="195" t="str">
        <f t="shared" si="12"/>
        <v>In Balance</v>
      </c>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Options'!$H$3,(1+$I15)*'Restricted Funds'!$H15,IF('Restricted Funds'!$J15='Drop Down Options'!$H$4,(1+'Restricted Funds'!$K15)*'Restricted Funds'!$H15,IF('Restricted Funds'!$J15='Drop Down Options'!$H$5,'Restricted Funds'!$H15+'Restricted Funds'!$L15,IF($J15='Drop Down Options'!$H$6,'Restricted Funds'!$M15,"CHECK")))), 0)</f>
        <v>0</v>
      </c>
      <c r="P15" s="29">
        <f t="shared" si="2"/>
        <v>0</v>
      </c>
      <c r="Q15" s="31">
        <f t="shared" ref="Q15:Q17" si="13">IFERROR(P15/H15, 0)</f>
        <v>0</v>
      </c>
      <c r="R15" s="29">
        <f t="shared" ref="R15:R16" si="14">ROUND(($O15-$F15),0)</f>
        <v>0</v>
      </c>
      <c r="S15" s="31">
        <f t="shared" ref="S15:S16" si="15">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6">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Options'!$H$3,(1+$I16)*'Restricted Funds'!$H16,IF('Restricted Funds'!$J16='Drop Down Options'!$H$4,(1+'Restricted Funds'!$K16)*'Restricted Funds'!$H16,IF('Restricted Funds'!$J16='Drop Down Options'!$H$5,'Restricted Funds'!$H16+'Restricted Funds'!$L16,IF($J16='Drop Down Options'!$H$6,'Restricted Funds'!$M16,"CHECK")))), 0)</f>
        <v>0</v>
      </c>
      <c r="P16" s="29">
        <f t="shared" si="2"/>
        <v>0</v>
      </c>
      <c r="Q16" s="31">
        <f t="shared" si="13"/>
        <v>0</v>
      </c>
      <c r="R16" s="29">
        <f t="shared" si="14"/>
        <v>0</v>
      </c>
      <c r="S16" s="31">
        <f t="shared" si="15"/>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6"/>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13"/>
        <v>0</v>
      </c>
      <c r="R17" s="34">
        <f>SUM(R7:R16)</f>
        <v>0</v>
      </c>
      <c r="S17" s="36">
        <f>IFERROR(R17/F17, 0)</f>
        <v>0</v>
      </c>
      <c r="T17" s="206"/>
      <c r="U17" s="207"/>
      <c r="W17" s="209"/>
      <c r="X17" s="34">
        <f t="shared" ref="X17:AJ17" si="17">SUM(X7:X16)</f>
        <v>0</v>
      </c>
      <c r="Y17" s="34">
        <f t="shared" si="17"/>
        <v>0</v>
      </c>
      <c r="Z17" s="34">
        <f t="shared" si="17"/>
        <v>0</v>
      </c>
      <c r="AA17" s="34">
        <f t="shared" si="17"/>
        <v>0</v>
      </c>
      <c r="AB17" s="34">
        <f t="shared" si="17"/>
        <v>0</v>
      </c>
      <c r="AC17" s="34">
        <f t="shared" si="17"/>
        <v>0</v>
      </c>
      <c r="AD17" s="34">
        <f t="shared" si="17"/>
        <v>0</v>
      </c>
      <c r="AE17" s="34">
        <f t="shared" si="17"/>
        <v>0</v>
      </c>
      <c r="AF17" s="34">
        <f t="shared" si="17"/>
        <v>0</v>
      </c>
      <c r="AG17" s="34">
        <f t="shared" si="17"/>
        <v>0</v>
      </c>
      <c r="AH17" s="34">
        <f t="shared" si="17"/>
        <v>0</v>
      </c>
      <c r="AI17" s="34">
        <f t="shared" si="17"/>
        <v>0</v>
      </c>
      <c r="AJ17" s="34">
        <f t="shared" si="17"/>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Options'!$H$3,(1+$I19)*'Restricted Funds'!$H19,IF('Restricted Funds'!$J19='Drop Down Options'!$H$4,(1+'Restricted Funds'!$K19)*'Restricted Funds'!$H19,IF('Restricted Funds'!$J19='Drop Down Options'!$H$5,'Restricted Funds'!$H19+'Restricted Funds'!$L19,IF($J19='Drop Down Options'!$H$6,'Restricted Funds'!$M19,"CHECK")))), 0)</f>
        <v>0</v>
      </c>
      <c r="P19" s="29">
        <f t="shared" ref="P19:P24" si="18">ROUND(($O19-$H19),0)</f>
        <v>0</v>
      </c>
      <c r="Q19" s="31">
        <f t="shared" ref="Q19:Q25" si="19">IFERROR(P19/H19, 0)</f>
        <v>0</v>
      </c>
      <c r="R19" s="29">
        <f t="shared" ref="R19:R24" si="20">ROUND(($O19-$F19),0)</f>
        <v>0</v>
      </c>
      <c r="S19" s="31">
        <f t="shared" ref="S19:S25" si="21">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22">SUM(X19:AI19)</f>
        <v>0</v>
      </c>
      <c r="AK19" s="195" t="str">
        <f t="shared" ref="AK19:AK25" si="23">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Options'!$H$3,(1+$I20)*'Restricted Funds'!$H20,IF('Restricted Funds'!$J20='Drop Down Options'!$H$4,(1+'Restricted Funds'!$K20)*'Restricted Funds'!$H20,IF('Restricted Funds'!$J20='Drop Down Options'!$H$5,'Restricted Funds'!$H20+'Restricted Funds'!$L20,IF($J20='Drop Down Options'!$H$6,'Restricted Funds'!$M20,"CHECK")))), 0)</f>
        <v>0</v>
      </c>
      <c r="P20" s="29">
        <f t="shared" si="18"/>
        <v>0</v>
      </c>
      <c r="Q20" s="31">
        <f t="shared" si="19"/>
        <v>0</v>
      </c>
      <c r="R20" s="29">
        <f t="shared" si="20"/>
        <v>0</v>
      </c>
      <c r="S20" s="31">
        <f t="shared" si="21"/>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22"/>
        <v>0</v>
      </c>
      <c r="AK20" s="195" t="str">
        <f t="shared" si="23"/>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Options'!$H$3,(1+$I21)*'Restricted Funds'!$H21,IF('Restricted Funds'!$J21='Drop Down Options'!$H$4,(1+'Restricted Funds'!$K21)*'Restricted Funds'!$H21,IF('Restricted Funds'!$J21='Drop Down Options'!$H$5,'Restricted Funds'!$H21+'Restricted Funds'!$L21,IF($J21='Drop Down Options'!$H$6,'Restricted Funds'!$M21,"CHECK")))), 0)</f>
        <v>0</v>
      </c>
      <c r="P21" s="29">
        <f t="shared" si="18"/>
        <v>0</v>
      </c>
      <c r="Q21" s="31">
        <f t="shared" si="19"/>
        <v>0</v>
      </c>
      <c r="R21" s="29">
        <f t="shared" si="20"/>
        <v>0</v>
      </c>
      <c r="S21" s="31">
        <f t="shared" si="21"/>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22"/>
        <v>0</v>
      </c>
      <c r="AK21" s="195" t="str">
        <f t="shared" si="23"/>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Options'!$H$3,(1+$I22)*'Restricted Funds'!$H22,IF('Restricted Funds'!$J22='Drop Down Options'!$H$4,(1+'Restricted Funds'!$K22)*'Restricted Funds'!$H22,IF('Restricted Funds'!$J22='Drop Down Options'!$H$5,'Restricted Funds'!$H22+'Restricted Funds'!$L22,IF($J22='Drop Down Options'!$H$6,'Restricted Funds'!$M22,"CHECK")))), 0)</f>
        <v>0</v>
      </c>
      <c r="P22" s="29">
        <f t="shared" si="18"/>
        <v>0</v>
      </c>
      <c r="Q22" s="31">
        <f t="shared" si="19"/>
        <v>0</v>
      </c>
      <c r="R22" s="29">
        <f t="shared" si="20"/>
        <v>0</v>
      </c>
      <c r="S22" s="31">
        <f t="shared" si="21"/>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22"/>
        <v>0</v>
      </c>
      <c r="AK22" s="195" t="str">
        <f t="shared" si="23"/>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Options'!$H$3,(1+$I23)*'Restricted Funds'!$H23,IF('Restricted Funds'!$J23='Drop Down Options'!$H$4,(1+'Restricted Funds'!$K23)*'Restricted Funds'!$H23,IF('Restricted Funds'!$J23='Drop Down Options'!$H$5,'Restricted Funds'!$H23+'Restricted Funds'!$L23,IF($J23='Drop Down Options'!$H$6,'Restricted Funds'!$M23,"CHECK")))), 0)</f>
        <v>0</v>
      </c>
      <c r="P23" s="29">
        <f t="shared" si="18"/>
        <v>0</v>
      </c>
      <c r="Q23" s="31">
        <f t="shared" si="19"/>
        <v>0</v>
      </c>
      <c r="R23" s="29">
        <f t="shared" si="20"/>
        <v>0</v>
      </c>
      <c r="S23" s="31">
        <f t="shared" si="21"/>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22"/>
        <v>0</v>
      </c>
      <c r="AK23" s="195" t="str">
        <f t="shared" si="23"/>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Options'!$H$3,(1+$I24)*'Restricted Funds'!$H24,IF('Restricted Funds'!$J24='Drop Down Options'!$H$4,(1+'Restricted Funds'!$K24)*'Restricted Funds'!$H24,IF('Restricted Funds'!$J24='Drop Down Options'!$H$5,'Restricted Funds'!$H24+'Restricted Funds'!$L24,IF($J24='Drop Down Options'!$H$6,'Restricted Funds'!$M24,"CHECK")))), 0)</f>
        <v>0</v>
      </c>
      <c r="P24" s="29">
        <f t="shared" si="18"/>
        <v>0</v>
      </c>
      <c r="Q24" s="31">
        <f t="shared" si="19"/>
        <v>0</v>
      </c>
      <c r="R24" s="29">
        <f t="shared" si="20"/>
        <v>0</v>
      </c>
      <c r="S24" s="31">
        <f t="shared" si="21"/>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22"/>
        <v>0</v>
      </c>
      <c r="AK24" s="195" t="str">
        <f t="shared" si="23"/>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9"/>
        <v>0</v>
      </c>
      <c r="R25" s="34">
        <f>SUM(R19:R24)</f>
        <v>0</v>
      </c>
      <c r="S25" s="36">
        <f t="shared" si="21"/>
        <v>0</v>
      </c>
      <c r="T25" s="206"/>
      <c r="U25" s="207"/>
      <c r="W25" s="209"/>
      <c r="X25" s="34">
        <f t="shared" ref="X25:AJ25" si="24">SUM(X19:X24)</f>
        <v>0</v>
      </c>
      <c r="Y25" s="34">
        <f t="shared" si="24"/>
        <v>0</v>
      </c>
      <c r="Z25" s="34">
        <f t="shared" si="24"/>
        <v>0</v>
      </c>
      <c r="AA25" s="34">
        <f t="shared" si="24"/>
        <v>0</v>
      </c>
      <c r="AB25" s="34">
        <f t="shared" si="24"/>
        <v>0</v>
      </c>
      <c r="AC25" s="34">
        <f t="shared" si="24"/>
        <v>0</v>
      </c>
      <c r="AD25" s="34">
        <f t="shared" si="24"/>
        <v>0</v>
      </c>
      <c r="AE25" s="34">
        <f t="shared" si="24"/>
        <v>0</v>
      </c>
      <c r="AF25" s="34">
        <f t="shared" si="24"/>
        <v>0</v>
      </c>
      <c r="AG25" s="34">
        <f t="shared" si="24"/>
        <v>0</v>
      </c>
      <c r="AH25" s="34">
        <f t="shared" si="24"/>
        <v>0</v>
      </c>
      <c r="AI25" s="34">
        <f t="shared" si="24"/>
        <v>0</v>
      </c>
      <c r="AJ25" s="34">
        <f t="shared" si="24"/>
        <v>0</v>
      </c>
      <c r="AK25" s="210" t="str">
        <f t="shared" si="23"/>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Options'!$H$3,(1+$I27)*'Restricted Funds'!$H27,IF('Restricted Funds'!$J27='Drop Down Options'!$H$4,(1+'Restricted Funds'!$K27)*'Restricted Funds'!$H27,IF('Restricted Funds'!$J27='Drop Down Options'!$H$5,'Restricted Funds'!$H27+'Restricted Funds'!$L27,IF($J27='Drop Down Options'!$H$6,'Restricted Funds'!$M27,"CHECK")))), 0)</f>
        <v>0</v>
      </c>
      <c r="P27" s="29">
        <f t="shared" ref="P27:P30" si="25">ROUND(($O27-$H27),0)</f>
        <v>0</v>
      </c>
      <c r="Q27" s="31">
        <f t="shared" ref="Q27:Q31" si="26">IFERROR(P27/H27, 0)</f>
        <v>0</v>
      </c>
      <c r="R27" s="29">
        <f t="shared" ref="R27:R30" si="27">ROUND(($O27-$F27),0)</f>
        <v>0</v>
      </c>
      <c r="S27" s="31">
        <f t="shared" ref="S27:S31" si="28">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9">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Options'!$H$3,(1+$I28)*'Restricted Funds'!$H28,IF('Restricted Funds'!$J28='Drop Down Options'!$H$4,(1+'Restricted Funds'!$K28)*'Restricted Funds'!$H28,IF('Restricted Funds'!$J28='Drop Down Options'!$H$5,'Restricted Funds'!$H28+'Restricted Funds'!$L28,IF($J28='Drop Down Options'!$H$6,'Restricted Funds'!$M28,"CHECK")))), 0)</f>
        <v>0</v>
      </c>
      <c r="P28" s="29">
        <f t="shared" si="25"/>
        <v>0</v>
      </c>
      <c r="Q28" s="31">
        <f t="shared" si="26"/>
        <v>0</v>
      </c>
      <c r="R28" s="29">
        <f t="shared" si="27"/>
        <v>0</v>
      </c>
      <c r="S28" s="31">
        <f t="shared" si="28"/>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9"/>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Options'!$H$3,(1+$I29)*'Restricted Funds'!$H29,IF('Restricted Funds'!$J29='Drop Down Options'!$H$4,(1+'Restricted Funds'!$K29)*'Restricted Funds'!$H29,IF('Restricted Funds'!$J29='Drop Down Options'!$H$5,'Restricted Funds'!$H29+'Restricted Funds'!$L29,IF($J29='Drop Down Options'!$H$6,'Restricted Funds'!$M29,"CHECK")))), 0)</f>
        <v>0</v>
      </c>
      <c r="P29" s="29">
        <f t="shared" si="25"/>
        <v>0</v>
      </c>
      <c r="Q29" s="31">
        <f t="shared" si="26"/>
        <v>0</v>
      </c>
      <c r="R29" s="29">
        <f t="shared" si="27"/>
        <v>0</v>
      </c>
      <c r="S29" s="31">
        <f t="shared" si="28"/>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9"/>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Options'!$H$3,(1+$I30)*'Restricted Funds'!$H30,IF('Restricted Funds'!$J30='Drop Down Options'!$H$4,(1+'Restricted Funds'!$K30)*'Restricted Funds'!$H30,IF('Restricted Funds'!$J30='Drop Down Options'!$H$5,'Restricted Funds'!$H30+'Restricted Funds'!$L30,IF($J30='Drop Down Options'!$H$6,'Restricted Funds'!$M30,"CHECK")))), 0)</f>
        <v>0</v>
      </c>
      <c r="P30" s="29">
        <f t="shared" si="25"/>
        <v>0</v>
      </c>
      <c r="Q30" s="31">
        <f t="shared" si="26"/>
        <v>0</v>
      </c>
      <c r="R30" s="29">
        <f t="shared" si="27"/>
        <v>0</v>
      </c>
      <c r="S30" s="31">
        <f t="shared" si="28"/>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9"/>
        <v>0</v>
      </c>
      <c r="AK30" s="195" t="str">
        <f>IF(AJ30=O30,"In Balance",CONCATENATE("Out of Balance by $",AJ30-O30))</f>
        <v>In Balance</v>
      </c>
    </row>
    <row r="31" spans="2:37" s="208" customFormat="1" outlineLevel="1" x14ac:dyDescent="0.15">
      <c r="B31" s="172">
        <v>26</v>
      </c>
      <c r="C31" s="205">
        <v>3300</v>
      </c>
      <c r="D31" s="206" t="s">
        <v>659</v>
      </c>
      <c r="E31" s="34">
        <f t="shared" ref="E31:M31" si="30">SUM(E27:E30)</f>
        <v>0</v>
      </c>
      <c r="F31" s="34">
        <f t="shared" si="30"/>
        <v>0</v>
      </c>
      <c r="G31" s="34">
        <f t="shared" si="30"/>
        <v>0</v>
      </c>
      <c r="H31" s="34">
        <f t="shared" si="30"/>
        <v>0</v>
      </c>
      <c r="I31" s="35"/>
      <c r="J31" s="34"/>
      <c r="K31" s="36"/>
      <c r="L31" s="34">
        <f t="shared" si="30"/>
        <v>0</v>
      </c>
      <c r="M31" s="34">
        <f t="shared" si="30"/>
        <v>0</v>
      </c>
      <c r="N31" s="37"/>
      <c r="O31" s="34">
        <f>SUM(O27:O30)</f>
        <v>0</v>
      </c>
      <c r="P31" s="34">
        <f>SUM(P27:P30)</f>
        <v>0</v>
      </c>
      <c r="Q31" s="36">
        <f t="shared" si="26"/>
        <v>0</v>
      </c>
      <c r="R31" s="34">
        <f>SUM(R27:R30)</f>
        <v>0</v>
      </c>
      <c r="S31" s="36">
        <f t="shared" si="28"/>
        <v>0</v>
      </c>
      <c r="T31" s="206"/>
      <c r="U31" s="207"/>
      <c r="W31" s="209"/>
      <c r="X31" s="34">
        <f t="shared" ref="X31:AJ31" si="31">SUM(X27:X30)</f>
        <v>0</v>
      </c>
      <c r="Y31" s="34">
        <f t="shared" si="31"/>
        <v>0</v>
      </c>
      <c r="Z31" s="34">
        <f t="shared" si="31"/>
        <v>0</v>
      </c>
      <c r="AA31" s="34">
        <f t="shared" si="31"/>
        <v>0</v>
      </c>
      <c r="AB31" s="34">
        <f t="shared" si="31"/>
        <v>0</v>
      </c>
      <c r="AC31" s="34">
        <f t="shared" si="31"/>
        <v>0</v>
      </c>
      <c r="AD31" s="34">
        <f t="shared" si="31"/>
        <v>0</v>
      </c>
      <c r="AE31" s="34">
        <f t="shared" si="31"/>
        <v>0</v>
      </c>
      <c r="AF31" s="34">
        <f t="shared" si="31"/>
        <v>0</v>
      </c>
      <c r="AG31" s="34">
        <f t="shared" si="31"/>
        <v>0</v>
      </c>
      <c r="AH31" s="34">
        <f t="shared" si="31"/>
        <v>0</v>
      </c>
      <c r="AI31" s="34">
        <f t="shared" si="31"/>
        <v>0</v>
      </c>
      <c r="AJ31" s="34">
        <f t="shared" si="31"/>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Options'!$H$3,(1+$I33)*'Restricted Funds'!$H33,IF('Restricted Funds'!$J33='Drop Down Options'!$H$4,(1+'Restricted Funds'!$K33)*'Restricted Funds'!$H33,IF('Restricted Funds'!$J33='Drop Down Options'!$H$5,'Restricted Funds'!$H33+'Restricted Funds'!$L33,IF($J33='Drop Down Options'!$H$6,'Restricted Funds'!$M33,"CHECK")))), 0)</f>
        <v>0</v>
      </c>
      <c r="P33" s="29">
        <f t="shared" ref="P33:P34" si="32">ROUND(($O33-$H33),0)</f>
        <v>0</v>
      </c>
      <c r="Q33" s="31">
        <f>IFERROR(P33/H33, 0)</f>
        <v>0</v>
      </c>
      <c r="R33" s="29">
        <f t="shared" ref="R33:R39" si="33">ROUND(($O33-$F33),0)</f>
        <v>0</v>
      </c>
      <c r="S33" s="31">
        <f t="shared" ref="S33:S39" si="34">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3" si="35">SUM(X33:AI33)</f>
        <v>0</v>
      </c>
      <c r="AK33" s="195" t="str">
        <f t="shared" ref="AK33:AK50" si="36">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Options'!$H$3,(1+$I34)*'Restricted Funds'!$H34,IF('Restricted Funds'!$J34='Drop Down Options'!$H$4,(1+'Restricted Funds'!$K34)*'Restricted Funds'!$H34,IF('Restricted Funds'!$J34='Drop Down Options'!$H$5,'Restricted Funds'!$H34+'Restricted Funds'!$L34,IF($J34='Drop Down Options'!$H$6,'Restricted Funds'!$M34,"CHECK")))), 0)</f>
        <v>0</v>
      </c>
      <c r="P34" s="29">
        <f t="shared" si="32"/>
        <v>0</v>
      </c>
      <c r="Q34" s="31">
        <f t="shared" ref="Q34:Q50" si="37">IFERROR(P34/H34, 0)</f>
        <v>0</v>
      </c>
      <c r="R34" s="29">
        <f t="shared" si="33"/>
        <v>0</v>
      </c>
      <c r="S34" s="31">
        <f t="shared" si="34"/>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35"/>
        <v>0</v>
      </c>
      <c r="AK34" s="195" t="str">
        <f t="shared" si="36"/>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Options'!$H$3,(1+$I35)*'Restricted Funds'!$H35,IF('Restricted Funds'!$J35='Drop Down Options'!$H$4,(1+'Restricted Funds'!$K35)*'Restricted Funds'!$H35,IF('Restricted Funds'!$J35='Drop Down Options'!$H$5,'Restricted Funds'!$H35+'Restricted Funds'!$L35,IF($J35='Drop Down Options'!$H$6,'Restricted Funds'!$M35,"CHECK")))), 0)</f>
        <v>0</v>
      </c>
      <c r="P35" s="29">
        <f>ROUND(($O35-$H35),0)</f>
        <v>0</v>
      </c>
      <c r="Q35" s="31">
        <f t="shared" si="37"/>
        <v>0</v>
      </c>
      <c r="R35" s="29">
        <f t="shared" si="33"/>
        <v>0</v>
      </c>
      <c r="S35" s="31">
        <f t="shared" si="34"/>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35"/>
        <v>0</v>
      </c>
      <c r="AK35" s="195" t="str">
        <f t="shared" si="36"/>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Options'!$H$6,'Restricted Funds'!$M36,"CHECK"), 0)</f>
        <v>0</v>
      </c>
      <c r="P36" s="77">
        <f t="shared" ref="P36:P43" si="38">ROUND(($O36-$H36),0)</f>
        <v>0</v>
      </c>
      <c r="Q36" s="78">
        <f t="shared" si="37"/>
        <v>0</v>
      </c>
      <c r="R36" s="29">
        <f t="shared" si="33"/>
        <v>0</v>
      </c>
      <c r="S36" s="78">
        <f t="shared" si="34"/>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35"/>
        <v>0</v>
      </c>
      <c r="AK36" s="195" t="str">
        <f t="shared" si="36"/>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Options'!$H$3,(1+$I37)*'Restricted Funds'!$H37,IF('Restricted Funds'!$J37='Drop Down Options'!$H$4,(1+'Restricted Funds'!$K37)*'Restricted Funds'!$H37,IF('Restricted Funds'!$J37='Drop Down Options'!$H$5,'Restricted Funds'!$H37+'Restricted Funds'!$L37,IF($J37='Drop Down Options'!$H$6,'Restricted Funds'!$M37,"CHECK")))), 0)</f>
        <v>0</v>
      </c>
      <c r="P37" s="29">
        <f t="shared" si="38"/>
        <v>0</v>
      </c>
      <c r="Q37" s="31">
        <f t="shared" si="37"/>
        <v>0</v>
      </c>
      <c r="R37" s="29">
        <f t="shared" si="33"/>
        <v>0</v>
      </c>
      <c r="S37" s="31">
        <f t="shared" si="34"/>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35"/>
        <v>0</v>
      </c>
      <c r="AK37" s="195" t="str">
        <f t="shared" si="36"/>
        <v>In Balance</v>
      </c>
    </row>
    <row r="38" spans="2:37" outlineLevel="2" x14ac:dyDescent="0.15">
      <c r="B38" s="172">
        <v>33</v>
      </c>
      <c r="C38" s="192">
        <v>3475</v>
      </c>
      <c r="D38" s="193" t="s">
        <v>763</v>
      </c>
      <c r="E38" s="13"/>
      <c r="F38" s="13"/>
      <c r="G38" s="13"/>
      <c r="H38" s="29">
        <f>IFERROR(($G38/'FY 2026-27 Budget Summary'!$F$8)*12, 0)</f>
        <v>0</v>
      </c>
      <c r="I38" s="30">
        <v>0</v>
      </c>
      <c r="J38" s="13" t="s">
        <v>591</v>
      </c>
      <c r="K38" s="348"/>
      <c r="L38" s="349"/>
      <c r="M38" s="349"/>
      <c r="N38" s="15"/>
      <c r="O38" s="29">
        <f>ROUND(IF($J38='Drop Down Options'!$H$3,(1+$I38)*'Restricted Funds'!$H38,IF('Restricted Funds'!$J38='Drop Down Options'!$H$4,(1+'Restricted Funds'!$K38)*'Restricted Funds'!$H38,IF('Restricted Funds'!$J38='Drop Down Options'!$H$5,'Restricted Funds'!$H38+'Restricted Funds'!$L38,IF($J38='Drop Down Options'!$H$6,'Restricted Funds'!$M38,"CHECK")))), 0)</f>
        <v>0</v>
      </c>
      <c r="P38" s="29">
        <f t="shared" si="38"/>
        <v>0</v>
      </c>
      <c r="Q38" s="31">
        <f t="shared" si="37"/>
        <v>0</v>
      </c>
      <c r="R38" s="29">
        <f t="shared" si="33"/>
        <v>0</v>
      </c>
      <c r="S38" s="31">
        <f t="shared" si="34"/>
        <v>0</v>
      </c>
      <c r="T38" s="193" t="str">
        <f>IF(OR(ABS(Q38)&gt;'Assumptions - Arch'!$D$53), "Variance Explanation Required", "Variance Explanation Not Required")</f>
        <v>Variance Explanation Not Required</v>
      </c>
      <c r="U38" s="85"/>
      <c r="W38" s="425" t="s">
        <v>722</v>
      </c>
      <c r="X38" s="29">
        <f>$O38*INDEX('Optional - Monthly Allocations'!$C$5:$N$18, MATCH($W38,'Optional - Monthly Allocations'!$B$5:$B$18,0), MATCH(X$5,'Optional - Monthly Allocations'!$C$4:$N$4,0))</f>
        <v>0</v>
      </c>
      <c r="Y38" s="29">
        <f>$O38*INDEX('Optional - Monthly Allocations'!$C$5:$N$18, MATCH($W38,'Optional - Monthly Allocations'!$B$5:$B$18,0), MATCH(Y$5,'Optional - Monthly Allocations'!$C$4:$N$4,0))</f>
        <v>0</v>
      </c>
      <c r="Z38" s="29">
        <f>$O38*INDEX('Optional - Monthly Allocations'!$C$5:$N$18, MATCH($W38,'Optional - Monthly Allocations'!$B$5:$B$18,0), MATCH(Z$5,'Optional - Monthly Allocations'!$C$4:$N$4,0))</f>
        <v>0</v>
      </c>
      <c r="AA38" s="29">
        <f>$O38*INDEX('Optional - Monthly Allocations'!$C$5:$N$18, MATCH($W38,'Optional - Monthly Allocations'!$B$5:$B$18,0), MATCH(AA$5,'Optional - Monthly Allocations'!$C$4:$N$4,0))</f>
        <v>0</v>
      </c>
      <c r="AB38" s="29">
        <f>$O38*INDEX('Optional - Monthly Allocations'!$C$5:$N$18, MATCH($W38,'Optional - Monthly Allocations'!$B$5:$B$18,0), MATCH(AB$5,'Optional - Monthly Allocations'!$C$4:$N$4,0))</f>
        <v>0</v>
      </c>
      <c r="AC38" s="29">
        <f>$O38*INDEX('Optional - Monthly Allocations'!$C$5:$N$18, MATCH($W38,'Optional - Monthly Allocations'!$B$5:$B$18,0), MATCH(AC$5,'Optional - Monthly Allocations'!$C$4:$N$4,0))</f>
        <v>0</v>
      </c>
      <c r="AD38" s="29">
        <f>$O38*INDEX('Optional - Monthly Allocations'!$C$5:$N$18, MATCH($W38,'Optional - Monthly Allocations'!$B$5:$B$18,0), MATCH(AD$5,'Optional - Monthly Allocations'!$C$4:$N$4,0))</f>
        <v>0</v>
      </c>
      <c r="AE38" s="29">
        <f>$O38*INDEX('Optional - Monthly Allocations'!$C$5:$N$18, MATCH($W38,'Optional - Monthly Allocations'!$B$5:$B$18,0), MATCH(AE$5,'Optional - Monthly Allocations'!$C$4:$N$4,0))</f>
        <v>0</v>
      </c>
      <c r="AF38" s="29">
        <f>$O38*INDEX('Optional - Monthly Allocations'!$C$5:$N$18, MATCH($W38,'Optional - Monthly Allocations'!$B$5:$B$18,0), MATCH(AF$5,'Optional - Monthly Allocations'!$C$4:$N$4,0))</f>
        <v>0</v>
      </c>
      <c r="AG38" s="29">
        <f>$O38*INDEX('Optional - Monthly Allocations'!$C$5:$N$18, MATCH($W38,'Optional - Monthly Allocations'!$B$5:$B$18,0), MATCH(AG$5,'Optional - Monthly Allocations'!$C$4:$N$4,0))</f>
        <v>0</v>
      </c>
      <c r="AH38" s="29">
        <f>$O38*INDEX('Optional - Monthly Allocations'!$C$5:$N$18, MATCH($W38,'Optional - Monthly Allocations'!$B$5:$B$18,0), MATCH(AH$5,'Optional - Monthly Allocations'!$C$4:$N$4,0))</f>
        <v>0</v>
      </c>
      <c r="AI38" s="29">
        <f>$O38*INDEX('Optional - Monthly Allocations'!$C$5:$N$18, MATCH($W38,'Optional - Monthly Allocations'!$B$5:$B$18,0), MATCH(AI$5,'Optional - Monthly Allocations'!$C$4:$N$4,0))</f>
        <v>0</v>
      </c>
      <c r="AJ38" s="194">
        <f t="shared" si="35"/>
        <v>0</v>
      </c>
      <c r="AK38" s="195" t="str">
        <f t="shared" si="36"/>
        <v>In Balance</v>
      </c>
    </row>
    <row r="39" spans="2:37" outlineLevel="2" x14ac:dyDescent="0.15">
      <c r="B39" s="172">
        <v>34</v>
      </c>
      <c r="C39" s="192">
        <v>3475</v>
      </c>
      <c r="D39" s="193" t="s">
        <v>764</v>
      </c>
      <c r="E39" s="13"/>
      <c r="F39" s="13"/>
      <c r="G39" s="13"/>
      <c r="H39" s="29">
        <f>IFERROR(($G39/'FY 2026-27 Budget Summary'!$F$8)*12, 0)</f>
        <v>0</v>
      </c>
      <c r="I39" s="30">
        <v>0</v>
      </c>
      <c r="J39" s="13" t="s">
        <v>591</v>
      </c>
      <c r="K39" s="348"/>
      <c r="L39" s="349"/>
      <c r="M39" s="349"/>
      <c r="N39" s="15"/>
      <c r="O39" s="29">
        <f>ROUND(IF($J39='Drop Down Options'!$H$3,(1+$I39)*'Restricted Funds'!$H39,IF('Restricted Funds'!$J39='Drop Down Options'!$H$4,(1+'Restricted Funds'!$K39)*'Restricted Funds'!$H39,IF('Restricted Funds'!$J39='Drop Down Options'!$H$5,'Restricted Funds'!$H39+'Restricted Funds'!$L39,IF($J39='Drop Down Options'!$H$6,'Restricted Funds'!$M39,"CHECK")))), 0)</f>
        <v>0</v>
      </c>
      <c r="P39" s="29">
        <f t="shared" si="38"/>
        <v>0</v>
      </c>
      <c r="Q39" s="31">
        <f t="shared" si="37"/>
        <v>0</v>
      </c>
      <c r="R39" s="29">
        <f t="shared" si="33"/>
        <v>0</v>
      </c>
      <c r="S39" s="31">
        <f t="shared" si="34"/>
        <v>0</v>
      </c>
      <c r="T39" s="193" t="str">
        <f>IF(OR(ABS(Q39)&gt;'Assumptions - Arch'!$D$53), "Variance Explanation Required", "Variance Explanation Not Required")</f>
        <v>Variance Explanation Not Required</v>
      </c>
      <c r="U39" s="85"/>
      <c r="W39" s="425" t="s">
        <v>722</v>
      </c>
      <c r="X39" s="29">
        <f>$O39*INDEX('Optional - Monthly Allocations'!$C$5:$N$18, MATCH($W39,'Optional - Monthly Allocations'!$B$5:$B$18,0), MATCH(X$5,'Optional - Monthly Allocations'!$C$4:$N$4,0))</f>
        <v>0</v>
      </c>
      <c r="Y39" s="29">
        <f>$O39*INDEX('Optional - Monthly Allocations'!$C$5:$N$18, MATCH($W39,'Optional - Monthly Allocations'!$B$5:$B$18,0), MATCH(Y$5,'Optional - Monthly Allocations'!$C$4:$N$4,0))</f>
        <v>0</v>
      </c>
      <c r="Z39" s="29">
        <f>$O39*INDEX('Optional - Monthly Allocations'!$C$5:$N$18, MATCH($W39,'Optional - Monthly Allocations'!$B$5:$B$18,0), MATCH(Z$5,'Optional - Monthly Allocations'!$C$4:$N$4,0))</f>
        <v>0</v>
      </c>
      <c r="AA39" s="29">
        <f>$O39*INDEX('Optional - Monthly Allocations'!$C$5:$N$18, MATCH($W39,'Optional - Monthly Allocations'!$B$5:$B$18,0), MATCH(AA$5,'Optional - Monthly Allocations'!$C$4:$N$4,0))</f>
        <v>0</v>
      </c>
      <c r="AB39" s="29">
        <f>$O39*INDEX('Optional - Monthly Allocations'!$C$5:$N$18, MATCH($W39,'Optional - Monthly Allocations'!$B$5:$B$18,0), MATCH(AB$5,'Optional - Monthly Allocations'!$C$4:$N$4,0))</f>
        <v>0</v>
      </c>
      <c r="AC39" s="29">
        <f>$O39*INDEX('Optional - Monthly Allocations'!$C$5:$N$18, MATCH($W39,'Optional - Monthly Allocations'!$B$5:$B$18,0), MATCH(AC$5,'Optional - Monthly Allocations'!$C$4:$N$4,0))</f>
        <v>0</v>
      </c>
      <c r="AD39" s="29">
        <f>$O39*INDEX('Optional - Monthly Allocations'!$C$5:$N$18, MATCH($W39,'Optional - Monthly Allocations'!$B$5:$B$18,0), MATCH(AD$5,'Optional - Monthly Allocations'!$C$4:$N$4,0))</f>
        <v>0</v>
      </c>
      <c r="AE39" s="29">
        <f>$O39*INDEX('Optional - Monthly Allocations'!$C$5:$N$18, MATCH($W39,'Optional - Monthly Allocations'!$B$5:$B$18,0), MATCH(AE$5,'Optional - Monthly Allocations'!$C$4:$N$4,0))</f>
        <v>0</v>
      </c>
      <c r="AF39" s="29">
        <f>$O39*INDEX('Optional - Monthly Allocations'!$C$5:$N$18, MATCH($W39,'Optional - Monthly Allocations'!$B$5:$B$18,0), MATCH(AF$5,'Optional - Monthly Allocations'!$C$4:$N$4,0))</f>
        <v>0</v>
      </c>
      <c r="AG39" s="29">
        <f>$O39*INDEX('Optional - Monthly Allocations'!$C$5:$N$18, MATCH($W39,'Optional - Monthly Allocations'!$B$5:$B$18,0), MATCH(AG$5,'Optional - Monthly Allocations'!$C$4:$N$4,0))</f>
        <v>0</v>
      </c>
      <c r="AH39" s="29">
        <f>$O39*INDEX('Optional - Monthly Allocations'!$C$5:$N$18, MATCH($W39,'Optional - Monthly Allocations'!$B$5:$B$18,0), MATCH(AH$5,'Optional - Monthly Allocations'!$C$4:$N$4,0))</f>
        <v>0</v>
      </c>
      <c r="AI39" s="29">
        <f>$O39*INDEX('Optional - Monthly Allocations'!$C$5:$N$18, MATCH($W39,'Optional - Monthly Allocations'!$B$5:$B$18,0), MATCH(AI$5,'Optional - Monthly Allocations'!$C$4:$N$4,0))</f>
        <v>0</v>
      </c>
      <c r="AJ39" s="194">
        <f t="shared" si="35"/>
        <v>0</v>
      </c>
      <c r="AK39" s="195" t="str">
        <f t="shared" si="36"/>
        <v>In Balance</v>
      </c>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Options'!$H$3,(1+$I40)*'Restricted Funds'!$H40,IF('Restricted Funds'!$J40='Drop Down Options'!$H$4,(1+'Restricted Funds'!$K40)*'Restricted Funds'!$H40,IF('Restricted Funds'!$J40='Drop Down Options'!$H$5,'Restricted Funds'!$H40+'Restricted Funds'!$L40,IF($J40='Drop Down Options'!$H$6,'Restricted Funds'!$M40,"CHECK")))), 0)</f>
        <v>0</v>
      </c>
      <c r="P40" s="29">
        <f t="shared" si="38"/>
        <v>0</v>
      </c>
      <c r="Q40" s="31">
        <f t="shared" si="37"/>
        <v>0</v>
      </c>
      <c r="R40" s="29">
        <f t="shared" ref="R40:R42" si="39">ROUND(($O40-$F40),0)</f>
        <v>0</v>
      </c>
      <c r="S40" s="31">
        <f t="shared" ref="S40:S42" si="40">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35"/>
        <v>0</v>
      </c>
      <c r="AK40" s="195" t="str">
        <f t="shared" si="36"/>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Options'!$H$3,(1+$I41)*'Restricted Funds'!$H41,IF('Restricted Funds'!$J41='Drop Down Options'!$H$4,(1+'Restricted Funds'!$K41)*'Restricted Funds'!$H41,IF('Restricted Funds'!$J41='Drop Down Options'!$H$5,'Restricted Funds'!$H41+'Restricted Funds'!$L41,IF($J41='Drop Down Options'!$H$6,'Restricted Funds'!$M41,"CHECK")))), 0)</f>
        <v>0</v>
      </c>
      <c r="P41" s="29">
        <f t="shared" si="38"/>
        <v>0</v>
      </c>
      <c r="Q41" s="31">
        <f t="shared" si="37"/>
        <v>0</v>
      </c>
      <c r="R41" s="29">
        <f t="shared" si="39"/>
        <v>0</v>
      </c>
      <c r="S41" s="31">
        <f t="shared" si="40"/>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35"/>
        <v>0</v>
      </c>
      <c r="AK41" s="195" t="str">
        <f t="shared" si="36"/>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Options'!$H$3,(1+$I42)*'Restricted Funds'!$H42,IF('Restricted Funds'!$J42='Drop Down Options'!$H$4,(1+'Restricted Funds'!$K42)*'Restricted Funds'!$H42,IF('Restricted Funds'!$J42='Drop Down Options'!$H$5,'Restricted Funds'!$H42+'Restricted Funds'!$L42,IF($J42='Drop Down Options'!$H$6,'Restricted Funds'!$M42,"CHECK")))), 0)</f>
        <v>0</v>
      </c>
      <c r="P42" s="29">
        <f t="shared" si="38"/>
        <v>0</v>
      </c>
      <c r="Q42" s="31">
        <f t="shared" si="37"/>
        <v>0</v>
      </c>
      <c r="R42" s="29">
        <f t="shared" si="39"/>
        <v>0</v>
      </c>
      <c r="S42" s="31">
        <f t="shared" si="40"/>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35"/>
        <v>0</v>
      </c>
      <c r="AK42" s="195" t="str">
        <f t="shared" si="36"/>
        <v>In Balance</v>
      </c>
    </row>
    <row r="43" spans="2:37" outlineLevel="2" x14ac:dyDescent="0.15">
      <c r="B43" s="172">
        <v>38</v>
      </c>
      <c r="C43" s="220" t="s">
        <v>765</v>
      </c>
      <c r="D43" s="193" t="s">
        <v>766</v>
      </c>
      <c r="E43" s="13"/>
      <c r="F43" s="13"/>
      <c r="G43" s="13"/>
      <c r="H43" s="29">
        <f>IFERROR(($G43/'FY 2026-27 Budget Summary'!$F$8)*12, 0)</f>
        <v>0</v>
      </c>
      <c r="I43" s="30">
        <v>0</v>
      </c>
      <c r="J43" s="13" t="s">
        <v>591</v>
      </c>
      <c r="K43" s="348"/>
      <c r="L43" s="349"/>
      <c r="M43" s="349"/>
      <c r="N43" s="15"/>
      <c r="O43" s="29">
        <f>ROUND(IF($J43='Drop Down Options'!$H$3,(1+$I43)*'Restricted Funds'!$H43,IF('Restricted Funds'!$J43='Drop Down Options'!$H$4,(1+'Restricted Funds'!$K43)*'Restricted Funds'!$H43,IF('Restricted Funds'!$J43='Drop Down Options'!$H$5,'Restricted Funds'!$H43+'Restricted Funds'!$L43,IF($J43='Drop Down Options'!$H$6,'Restricted Funds'!$M43,"CHECK")))), 0)</f>
        <v>0</v>
      </c>
      <c r="P43" s="29">
        <f t="shared" si="38"/>
        <v>0</v>
      </c>
      <c r="Q43" s="31">
        <f t="shared" si="37"/>
        <v>0</v>
      </c>
      <c r="R43" s="29">
        <f>ROUND(($O43-$F43),0)</f>
        <v>0</v>
      </c>
      <c r="S43" s="31">
        <f>IFERROR(R43/F43, 0)</f>
        <v>0</v>
      </c>
      <c r="T43" s="193" t="str">
        <f>IF(OR(ABS(Q43)&gt;'Assumptions - Arch'!$D$53), "Variance Explanation Required", "Variance Explanation Not Required")</f>
        <v>Variance Explanation Not Required</v>
      </c>
      <c r="U43" s="85"/>
      <c r="W43" s="425" t="s">
        <v>722</v>
      </c>
      <c r="X43" s="29">
        <f>$O43*INDEX('Optional - Monthly Allocations'!$C$5:$N$18, MATCH($W43,'Optional - Monthly Allocations'!$B$5:$B$18,0), MATCH(X$5,'Optional - Monthly Allocations'!$C$4:$N$4,0))</f>
        <v>0</v>
      </c>
      <c r="Y43" s="29">
        <f>$O43*INDEX('Optional - Monthly Allocations'!$C$5:$N$18, MATCH($W43,'Optional - Monthly Allocations'!$B$5:$B$18,0), MATCH(Y$5,'Optional - Monthly Allocations'!$C$4:$N$4,0))</f>
        <v>0</v>
      </c>
      <c r="Z43" s="29">
        <f>$O43*INDEX('Optional - Monthly Allocations'!$C$5:$N$18, MATCH($W43,'Optional - Monthly Allocations'!$B$5:$B$18,0), MATCH(Z$5,'Optional - Monthly Allocations'!$C$4:$N$4,0))</f>
        <v>0</v>
      </c>
      <c r="AA43" s="29">
        <f>$O43*INDEX('Optional - Monthly Allocations'!$C$5:$N$18, MATCH($W43,'Optional - Monthly Allocations'!$B$5:$B$18,0), MATCH(AA$5,'Optional - Monthly Allocations'!$C$4:$N$4,0))</f>
        <v>0</v>
      </c>
      <c r="AB43" s="29">
        <f>$O43*INDEX('Optional - Monthly Allocations'!$C$5:$N$18, MATCH($W43,'Optional - Monthly Allocations'!$B$5:$B$18,0), MATCH(AB$5,'Optional - Monthly Allocations'!$C$4:$N$4,0))</f>
        <v>0</v>
      </c>
      <c r="AC43" s="29">
        <f>$O43*INDEX('Optional - Monthly Allocations'!$C$5:$N$18, MATCH($W43,'Optional - Monthly Allocations'!$B$5:$B$18,0), MATCH(AC$5,'Optional - Monthly Allocations'!$C$4:$N$4,0))</f>
        <v>0</v>
      </c>
      <c r="AD43" s="29">
        <f>$O43*INDEX('Optional - Monthly Allocations'!$C$5:$N$18, MATCH($W43,'Optional - Monthly Allocations'!$B$5:$B$18,0), MATCH(AD$5,'Optional - Monthly Allocations'!$C$4:$N$4,0))</f>
        <v>0</v>
      </c>
      <c r="AE43" s="29">
        <f>$O43*INDEX('Optional - Monthly Allocations'!$C$5:$N$18, MATCH($W43,'Optional - Monthly Allocations'!$B$5:$B$18,0), MATCH(AE$5,'Optional - Monthly Allocations'!$C$4:$N$4,0))</f>
        <v>0</v>
      </c>
      <c r="AF43" s="29">
        <f>$O43*INDEX('Optional - Monthly Allocations'!$C$5:$N$18, MATCH($W43,'Optional - Monthly Allocations'!$B$5:$B$18,0), MATCH(AF$5,'Optional - Monthly Allocations'!$C$4:$N$4,0))</f>
        <v>0</v>
      </c>
      <c r="AG43" s="29">
        <f>$O43*INDEX('Optional - Monthly Allocations'!$C$5:$N$18, MATCH($W43,'Optional - Monthly Allocations'!$B$5:$B$18,0), MATCH(AG$5,'Optional - Monthly Allocations'!$C$4:$N$4,0))</f>
        <v>0</v>
      </c>
      <c r="AH43" s="29">
        <f>$O43*INDEX('Optional - Monthly Allocations'!$C$5:$N$18, MATCH($W43,'Optional - Monthly Allocations'!$B$5:$B$18,0), MATCH(AH$5,'Optional - Monthly Allocations'!$C$4:$N$4,0))</f>
        <v>0</v>
      </c>
      <c r="AI43" s="29">
        <f>$O43*INDEX('Optional - Monthly Allocations'!$C$5:$N$18, MATCH($W43,'Optional - Monthly Allocations'!$B$5:$B$18,0), MATCH(AI$5,'Optional - Monthly Allocations'!$C$4:$N$4,0))</f>
        <v>0</v>
      </c>
      <c r="AJ43" s="194">
        <f t="shared" si="35"/>
        <v>0</v>
      </c>
      <c r="AK43" s="195" t="str">
        <f t="shared" si="36"/>
        <v>In Balance</v>
      </c>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41">SUM(T33:T43)</f>
        <v>0</v>
      </c>
      <c r="U44" s="34">
        <f t="shared" si="41"/>
        <v>0</v>
      </c>
      <c r="V44" s="34">
        <f t="shared" si="41"/>
        <v>0</v>
      </c>
      <c r="W44" s="34">
        <f t="shared" si="41"/>
        <v>0</v>
      </c>
      <c r="X44" s="34">
        <f t="shared" si="41"/>
        <v>0</v>
      </c>
      <c r="Y44" s="34">
        <f t="shared" si="41"/>
        <v>0</v>
      </c>
      <c r="Z44" s="34">
        <f t="shared" si="41"/>
        <v>0</v>
      </c>
      <c r="AA44" s="34">
        <f t="shared" si="41"/>
        <v>0</v>
      </c>
      <c r="AB44" s="34">
        <f t="shared" si="41"/>
        <v>0</v>
      </c>
      <c r="AC44" s="34">
        <f t="shared" si="41"/>
        <v>0</v>
      </c>
      <c r="AD44" s="34">
        <f t="shared" si="41"/>
        <v>0</v>
      </c>
      <c r="AE44" s="34">
        <f t="shared" si="41"/>
        <v>0</v>
      </c>
      <c r="AF44" s="34">
        <f t="shared" si="41"/>
        <v>0</v>
      </c>
      <c r="AG44" s="34">
        <f t="shared" si="41"/>
        <v>0</v>
      </c>
      <c r="AH44" s="34">
        <f t="shared" si="41"/>
        <v>0</v>
      </c>
      <c r="AI44" s="34">
        <f t="shared" si="41"/>
        <v>0</v>
      </c>
      <c r="AJ44" s="34">
        <f t="shared" si="41"/>
        <v>0</v>
      </c>
      <c r="AK44" s="210" t="str">
        <f t="shared" ref="AK44" si="42">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Options'!$H$3,(1+$I46)*'Restricted Funds'!$H46,IF('Restricted Funds'!$J46='Drop Down Options'!$H$4,(1+'Restricted Funds'!$K46)*'Restricted Funds'!$H46,IF('Restricted Funds'!$J46='Drop Down Options'!$H$5,'Restricted Funds'!$H46+'Restricted Funds'!$L46,IF($J46='Drop Down Options'!$H$6,'Restricted Funds'!$M46,"CHECK")))), 0)</f>
        <v>0</v>
      </c>
      <c r="P46" s="29">
        <f t="shared" ref="P46:P49" si="43">ROUND(($O46-$H46),0)</f>
        <v>0</v>
      </c>
      <c r="Q46" s="31">
        <f t="shared" ref="Q46:Q49" si="44">IFERROR(P46/H46, 0)</f>
        <v>0</v>
      </c>
      <c r="R46" s="29">
        <f t="shared" ref="R46:R49" si="45">ROUND(($O46-$F46),0)</f>
        <v>0</v>
      </c>
      <c r="S46" s="31">
        <f t="shared" ref="S46:S50" si="46">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7">SUM(X46:AI46)</f>
        <v>0</v>
      </c>
      <c r="AK46" s="195" t="str">
        <f t="shared" ref="AK46:AK49" si="48">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Options'!$H$3,(1+$I47)*'Restricted Funds'!$H47,IF('Restricted Funds'!$J47='Drop Down Options'!$H$4,(1+'Restricted Funds'!$K47)*'Restricted Funds'!$H47,IF('Restricted Funds'!$J47='Drop Down Options'!$H$5,'Restricted Funds'!$H47+'Restricted Funds'!$L47,IF($J47='Drop Down Options'!$H$6,'Restricted Funds'!$M47,"CHECK")))), 0)</f>
        <v>0</v>
      </c>
      <c r="P47" s="29">
        <f t="shared" si="43"/>
        <v>0</v>
      </c>
      <c r="Q47" s="31">
        <f t="shared" si="44"/>
        <v>0</v>
      </c>
      <c r="R47" s="29">
        <f t="shared" si="45"/>
        <v>0</v>
      </c>
      <c r="S47" s="31">
        <f t="shared" si="46"/>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7"/>
        <v>0</v>
      </c>
      <c r="AK47" s="195" t="str">
        <f t="shared" si="48"/>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Options'!$H$3,(1+$I48)*'Restricted Funds'!$H48,IF('Restricted Funds'!$J48='Drop Down Options'!$H$4,(1+'Restricted Funds'!$K48)*'Restricted Funds'!$H48,IF('Restricted Funds'!$J48='Drop Down Options'!$H$5,'Restricted Funds'!$H48+'Restricted Funds'!$L48,IF($J48='Drop Down Options'!$H$6,'Restricted Funds'!$M48,"CHECK")))), 0)</f>
        <v>0</v>
      </c>
      <c r="P48" s="29">
        <f t="shared" si="43"/>
        <v>0</v>
      </c>
      <c r="Q48" s="31">
        <f t="shared" si="44"/>
        <v>0</v>
      </c>
      <c r="R48" s="29">
        <f t="shared" si="45"/>
        <v>0</v>
      </c>
      <c r="S48" s="31">
        <f t="shared" si="46"/>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7"/>
        <v>0</v>
      </c>
      <c r="AK48" s="195" t="str">
        <f t="shared" si="48"/>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Options'!$H$3,(1+$I49)*'Restricted Funds'!$H49,IF('Restricted Funds'!$J49='Drop Down Options'!$H$4,(1+'Restricted Funds'!$K49)*'Restricted Funds'!$H49,IF('Restricted Funds'!$J49='Drop Down Options'!$H$5,'Restricted Funds'!$H49+'Restricted Funds'!$L49,IF($J49='Drop Down Options'!$H$6,'Restricted Funds'!$M49,"CHECK")))), 0)</f>
        <v>0</v>
      </c>
      <c r="P49" s="29">
        <f t="shared" si="43"/>
        <v>0</v>
      </c>
      <c r="Q49" s="31">
        <f t="shared" si="44"/>
        <v>0</v>
      </c>
      <c r="R49" s="29">
        <f t="shared" si="45"/>
        <v>0</v>
      </c>
      <c r="S49" s="31">
        <f t="shared" si="46"/>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7"/>
        <v>0</v>
      </c>
      <c r="AK49" s="195" t="str">
        <f t="shared" si="48"/>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7"/>
        <v>0</v>
      </c>
      <c r="R50" s="34">
        <f>SUM(R46:R49)</f>
        <v>0</v>
      </c>
      <c r="S50" s="36">
        <f t="shared" si="46"/>
        <v>0</v>
      </c>
      <c r="T50" s="206"/>
      <c r="U50" s="207"/>
      <c r="W50" s="209"/>
      <c r="X50" s="34">
        <f t="shared" ref="X50:AJ50" si="49">SUM(X46:X49)</f>
        <v>0</v>
      </c>
      <c r="Y50" s="34">
        <f t="shared" si="49"/>
        <v>0</v>
      </c>
      <c r="Z50" s="34">
        <f t="shared" si="49"/>
        <v>0</v>
      </c>
      <c r="AA50" s="34">
        <f t="shared" si="49"/>
        <v>0</v>
      </c>
      <c r="AB50" s="34">
        <f t="shared" si="49"/>
        <v>0</v>
      </c>
      <c r="AC50" s="34">
        <f t="shared" si="49"/>
        <v>0</v>
      </c>
      <c r="AD50" s="34">
        <f t="shared" si="49"/>
        <v>0</v>
      </c>
      <c r="AE50" s="34">
        <f t="shared" si="49"/>
        <v>0</v>
      </c>
      <c r="AF50" s="34">
        <f t="shared" si="49"/>
        <v>0</v>
      </c>
      <c r="AG50" s="34">
        <f t="shared" si="49"/>
        <v>0</v>
      </c>
      <c r="AH50" s="34">
        <f t="shared" si="49"/>
        <v>0</v>
      </c>
      <c r="AI50" s="34">
        <f t="shared" si="49"/>
        <v>0</v>
      </c>
      <c r="AJ50" s="34">
        <f t="shared" si="49"/>
        <v>0</v>
      </c>
      <c r="AK50" s="210" t="str">
        <f t="shared" si="36"/>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Options'!$H$3,(1+$I52)*'Restricted Funds'!$H52,IF('Restricted Funds'!$J52='Drop Down Options'!$H$4,(1+'Restricted Funds'!$K52)*'Restricted Funds'!$H52,IF('Restricted Funds'!$J52='Drop Down Options'!$H$5,'Restricted Funds'!$H52+'Restricted Funds'!$L52,IF($J52='Drop Down Options'!$H$6,'Restricted Funds'!$M52,"CHECK")))), 0)</f>
        <v>0</v>
      </c>
      <c r="P52" s="29">
        <f t="shared" ref="P52:P66" si="50">ROUND(($O52-$H52),0)</f>
        <v>0</v>
      </c>
      <c r="Q52" s="31">
        <f t="shared" ref="Q52:Q68" si="51">IFERROR(P52/H52, 0)</f>
        <v>0</v>
      </c>
      <c r="R52" s="29">
        <f t="shared" ref="R52:R53" si="52">ROUND(($O52-$F52),0)</f>
        <v>0</v>
      </c>
      <c r="S52" s="31">
        <f t="shared" ref="S52:S70" si="53">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54">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Options'!$H$3,(1+$I53)*'Restricted Funds'!$H53,IF('Restricted Funds'!$J53='Drop Down Options'!$H$4,(1+'Restricted Funds'!$K53)*'Restricted Funds'!$H53,IF('Restricted Funds'!$J53='Drop Down Options'!$H$5,'Restricted Funds'!$H53+'Restricted Funds'!$L53,IF($J53='Drop Down Options'!$H$6,'Restricted Funds'!$M53,"CHECK")))), 0)</f>
        <v>0</v>
      </c>
      <c r="P53" s="29">
        <f t="shared" si="50"/>
        <v>0</v>
      </c>
      <c r="Q53" s="31">
        <f t="shared" si="51"/>
        <v>0</v>
      </c>
      <c r="R53" s="29">
        <f t="shared" si="52"/>
        <v>0</v>
      </c>
      <c r="S53" s="31">
        <f t="shared" si="53"/>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54"/>
        <v>0</v>
      </c>
      <c r="AK53" s="195" t="str">
        <f t="shared" ref="AK53" si="55">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6">L52-L53</f>
        <v>0</v>
      </c>
      <c r="M54" s="40">
        <f t="shared" si="56"/>
        <v>0</v>
      </c>
      <c r="N54" s="237"/>
      <c r="O54" s="40">
        <f t="shared" ref="O54:R54" si="57">O52-O53</f>
        <v>0</v>
      </c>
      <c r="P54" s="40">
        <f t="shared" si="57"/>
        <v>0</v>
      </c>
      <c r="Q54" s="46">
        <f t="shared" si="51"/>
        <v>0</v>
      </c>
      <c r="R54" s="40">
        <f t="shared" si="57"/>
        <v>0</v>
      </c>
      <c r="S54" s="46">
        <f t="shared" si="53"/>
        <v>0</v>
      </c>
      <c r="T54" s="235"/>
      <c r="U54" s="238"/>
      <c r="W54" s="239"/>
      <c r="X54" s="240">
        <f>X52-X53</f>
        <v>0</v>
      </c>
      <c r="Y54" s="240">
        <f t="shared" ref="Y54:AJ54" si="58">Y52-Y53</f>
        <v>0</v>
      </c>
      <c r="Z54" s="240">
        <f t="shared" si="58"/>
        <v>0</v>
      </c>
      <c r="AA54" s="240">
        <f t="shared" si="58"/>
        <v>0</v>
      </c>
      <c r="AB54" s="240">
        <f t="shared" si="58"/>
        <v>0</v>
      </c>
      <c r="AC54" s="240">
        <f t="shared" si="58"/>
        <v>0</v>
      </c>
      <c r="AD54" s="240">
        <f t="shared" si="58"/>
        <v>0</v>
      </c>
      <c r="AE54" s="240">
        <f t="shared" si="58"/>
        <v>0</v>
      </c>
      <c r="AF54" s="240">
        <f t="shared" si="58"/>
        <v>0</v>
      </c>
      <c r="AG54" s="240">
        <f t="shared" si="58"/>
        <v>0</v>
      </c>
      <c r="AH54" s="240">
        <f t="shared" si="58"/>
        <v>0</v>
      </c>
      <c r="AI54" s="240">
        <f t="shared" si="58"/>
        <v>0</v>
      </c>
      <c r="AJ54" s="240">
        <f t="shared" si="58"/>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Options'!$H$3,(1+$I55)*'Restricted Funds'!$H55,IF('Restricted Funds'!$J55='Drop Down Options'!$H$4,(1+'Restricted Funds'!$K55)*'Restricted Funds'!$H55,IF('Restricted Funds'!$J55='Drop Down Options'!$H$5,'Restricted Funds'!$H55+'Restricted Funds'!$L55,IF($J55='Drop Down Options'!$H$6,'Restricted Funds'!$M55,"CHECK")))), 0)</f>
        <v>0</v>
      </c>
      <c r="P55" s="29">
        <f t="shared" si="50"/>
        <v>0</v>
      </c>
      <c r="Q55" s="31">
        <f t="shared" si="51"/>
        <v>0</v>
      </c>
      <c r="R55" s="29">
        <f t="shared" ref="R55:R56" si="59">ROUND(($O55-$F55),0)</f>
        <v>0</v>
      </c>
      <c r="S55" s="31">
        <f t="shared" si="53"/>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54"/>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Options'!$H$3,(1+$I56)*'Restricted Funds'!$H56,IF('Restricted Funds'!$J56='Drop Down Options'!$H$4,(1+'Restricted Funds'!$K56)*'Restricted Funds'!$H56,IF('Restricted Funds'!$J56='Drop Down Options'!$H$5,'Restricted Funds'!$H56+'Restricted Funds'!$L56,IF($J56='Drop Down Options'!$H$6,'Restricted Funds'!$M56,"CHECK")))), 0)</f>
        <v>0</v>
      </c>
      <c r="P56" s="29">
        <f t="shared" si="50"/>
        <v>0</v>
      </c>
      <c r="Q56" s="31">
        <f t="shared" si="51"/>
        <v>0</v>
      </c>
      <c r="R56" s="29">
        <f t="shared" si="59"/>
        <v>0</v>
      </c>
      <c r="S56" s="31">
        <f t="shared" si="53"/>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54"/>
        <v>0</v>
      </c>
      <c r="AK56" s="195" t="str">
        <f t="shared" ref="AK56" si="60">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61">L55-L56</f>
        <v>0</v>
      </c>
      <c r="M57" s="40">
        <f t="shared" si="61"/>
        <v>0</v>
      </c>
      <c r="N57" s="237"/>
      <c r="O57" s="40">
        <f t="shared" ref="O57:R57" si="62">O55-O56</f>
        <v>0</v>
      </c>
      <c r="P57" s="40">
        <f t="shared" si="62"/>
        <v>0</v>
      </c>
      <c r="Q57" s="46">
        <f t="shared" si="51"/>
        <v>0</v>
      </c>
      <c r="R57" s="40">
        <f t="shared" si="62"/>
        <v>0</v>
      </c>
      <c r="S57" s="46">
        <f t="shared" si="53"/>
        <v>0</v>
      </c>
      <c r="T57" s="235"/>
      <c r="U57" s="238"/>
      <c r="W57" s="239"/>
      <c r="X57" s="240">
        <f>X55-X56</f>
        <v>0</v>
      </c>
      <c r="Y57" s="240">
        <f t="shared" ref="Y57:AJ57" si="63">Y55-Y56</f>
        <v>0</v>
      </c>
      <c r="Z57" s="240">
        <f t="shared" si="63"/>
        <v>0</v>
      </c>
      <c r="AA57" s="240">
        <f t="shared" si="63"/>
        <v>0</v>
      </c>
      <c r="AB57" s="240">
        <f t="shared" si="63"/>
        <v>0</v>
      </c>
      <c r="AC57" s="240">
        <f t="shared" si="63"/>
        <v>0</v>
      </c>
      <c r="AD57" s="240">
        <f t="shared" si="63"/>
        <v>0</v>
      </c>
      <c r="AE57" s="240">
        <f t="shared" si="63"/>
        <v>0</v>
      </c>
      <c r="AF57" s="240">
        <f t="shared" si="63"/>
        <v>0</v>
      </c>
      <c r="AG57" s="240">
        <f t="shared" si="63"/>
        <v>0</v>
      </c>
      <c r="AH57" s="240">
        <f t="shared" si="63"/>
        <v>0</v>
      </c>
      <c r="AI57" s="240">
        <f t="shared" si="63"/>
        <v>0</v>
      </c>
      <c r="AJ57" s="240">
        <f t="shared" si="63"/>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Options'!$H$3,(1+$I58)*'Restricted Funds'!$H58,IF('Restricted Funds'!$J58='Drop Down Options'!$H$4,(1+'Restricted Funds'!$K58)*'Restricted Funds'!$H58,IF('Restricted Funds'!$J58='Drop Down Options'!$H$5,'Restricted Funds'!$H58+'Restricted Funds'!$L58,IF($J58='Drop Down Options'!$H$6,'Restricted Funds'!$M58,"CHECK")))), 0)</f>
        <v>0</v>
      </c>
      <c r="P58" s="29">
        <f t="shared" si="50"/>
        <v>0</v>
      </c>
      <c r="Q58" s="31">
        <f t="shared" si="51"/>
        <v>0</v>
      </c>
      <c r="R58" s="29">
        <f t="shared" ref="R58:R60" si="64">ROUND(($O58-$F58),0)</f>
        <v>0</v>
      </c>
      <c r="S58" s="31">
        <f t="shared" si="53"/>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54"/>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Options'!$H$3,(1+$I59)*'Restricted Funds'!$H59,IF('Restricted Funds'!$J59='Drop Down Options'!$H$4,(1+'Restricted Funds'!$K59)*'Restricted Funds'!$H59,IF('Restricted Funds'!$J59='Drop Down Options'!$H$5,'Restricted Funds'!$H59+'Restricted Funds'!$L59,IF($J59='Drop Down Options'!$H$6,'Restricted Funds'!$M59,"CHECK")))), 0)</f>
        <v>0</v>
      </c>
      <c r="P59" s="29">
        <f t="shared" si="50"/>
        <v>0</v>
      </c>
      <c r="Q59" s="31">
        <f t="shared" si="51"/>
        <v>0</v>
      </c>
      <c r="R59" s="29">
        <f t="shared" si="64"/>
        <v>0</v>
      </c>
      <c r="S59" s="31">
        <f t="shared" si="53"/>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54"/>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Options'!$H$3,(1+$I60)*'Restricted Funds'!$H60,IF('Restricted Funds'!$J60='Drop Down Options'!$H$4,(1+'Restricted Funds'!$K60)*'Restricted Funds'!$H60,IF('Restricted Funds'!$J60='Drop Down Options'!$H$5,'Restricted Funds'!$H60+'Restricted Funds'!$L60,IF($J60='Drop Down Options'!$H$6,'Restricted Funds'!$M60,"CHECK")))), 0)</f>
        <v>0</v>
      </c>
      <c r="P60" s="29">
        <f t="shared" si="50"/>
        <v>0</v>
      </c>
      <c r="Q60" s="31">
        <f t="shared" si="51"/>
        <v>0</v>
      </c>
      <c r="R60" s="29">
        <f t="shared" si="64"/>
        <v>0</v>
      </c>
      <c r="S60" s="31">
        <f t="shared" si="53"/>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54"/>
        <v>0</v>
      </c>
      <c r="AK60" s="195" t="str">
        <f t="shared" ref="AK60" si="65">IF(AJ60=O60,"In Balance",CONCATENATE("Out of Balance by $",AJ60-O60))</f>
        <v>In Balance</v>
      </c>
    </row>
    <row r="61" spans="2:37" outlineLevel="2" x14ac:dyDescent="0.15">
      <c r="B61" s="172">
        <v>56</v>
      </c>
      <c r="C61" s="234">
        <v>3640</v>
      </c>
      <c r="D61" s="235" t="s">
        <v>875</v>
      </c>
      <c r="E61" s="40">
        <f t="shared" ref="E61:G61" si="66">E59-E60</f>
        <v>0</v>
      </c>
      <c r="F61" s="40">
        <f t="shared" si="66"/>
        <v>0</v>
      </c>
      <c r="G61" s="40">
        <f t="shared" si="66"/>
        <v>0</v>
      </c>
      <c r="H61" s="40">
        <f>H59-H60</f>
        <v>0</v>
      </c>
      <c r="I61" s="45"/>
      <c r="J61" s="236"/>
      <c r="K61" s="46"/>
      <c r="L61" s="40">
        <f t="shared" ref="L61:M61" si="67">L59-L60</f>
        <v>0</v>
      </c>
      <c r="M61" s="40">
        <f t="shared" si="67"/>
        <v>0</v>
      </c>
      <c r="N61" s="237"/>
      <c r="O61" s="40">
        <f t="shared" ref="O61:R61" si="68">O59-O60</f>
        <v>0</v>
      </c>
      <c r="P61" s="40">
        <f t="shared" si="68"/>
        <v>0</v>
      </c>
      <c r="Q61" s="46">
        <f t="shared" si="51"/>
        <v>0</v>
      </c>
      <c r="R61" s="40">
        <f t="shared" si="68"/>
        <v>0</v>
      </c>
      <c r="S61" s="46">
        <f t="shared" si="53"/>
        <v>0</v>
      </c>
      <c r="T61" s="235"/>
      <c r="U61" s="238"/>
      <c r="W61" s="239"/>
      <c r="X61" s="240">
        <f>X59-X60</f>
        <v>0</v>
      </c>
      <c r="Y61" s="240">
        <f t="shared" ref="Y61:AJ61" si="69">Y59-Y60</f>
        <v>0</v>
      </c>
      <c r="Z61" s="240">
        <f t="shared" si="69"/>
        <v>0</v>
      </c>
      <c r="AA61" s="240">
        <f t="shared" si="69"/>
        <v>0</v>
      </c>
      <c r="AB61" s="240">
        <f t="shared" si="69"/>
        <v>0</v>
      </c>
      <c r="AC61" s="240">
        <f t="shared" si="69"/>
        <v>0</v>
      </c>
      <c r="AD61" s="240">
        <f t="shared" si="69"/>
        <v>0</v>
      </c>
      <c r="AE61" s="240">
        <f t="shared" si="69"/>
        <v>0</v>
      </c>
      <c r="AF61" s="240">
        <f t="shared" si="69"/>
        <v>0</v>
      </c>
      <c r="AG61" s="240">
        <f t="shared" si="69"/>
        <v>0</v>
      </c>
      <c r="AH61" s="240">
        <f t="shared" si="69"/>
        <v>0</v>
      </c>
      <c r="AI61" s="240">
        <f t="shared" si="69"/>
        <v>0</v>
      </c>
      <c r="AJ61" s="240">
        <f t="shared" si="69"/>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Options'!$H$3,(1+$I62)*'Restricted Funds'!$H62,IF('Restricted Funds'!$J62='Drop Down Options'!$H$4,(1+'Restricted Funds'!$K62)*'Restricted Funds'!$H62,IF('Restricted Funds'!$J62='Drop Down Options'!$H$5,'Restricted Funds'!$H62+'Restricted Funds'!$L62,IF($J62='Drop Down Options'!$H$6,'Restricted Funds'!$M62,"CHECK")))), 0)</f>
        <v>0</v>
      </c>
      <c r="P62" s="29">
        <f t="shared" si="50"/>
        <v>0</v>
      </c>
      <c r="Q62" s="31">
        <f t="shared" si="51"/>
        <v>0</v>
      </c>
      <c r="R62" s="29">
        <f t="shared" ref="R62:R63" si="70">ROUND(($O62-$F62),0)</f>
        <v>0</v>
      </c>
      <c r="S62" s="31">
        <f t="shared" si="53"/>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54"/>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Options'!$H$3,(1+$I63)*'Restricted Funds'!$H63,IF('Restricted Funds'!$J63='Drop Down Options'!$H$4,(1+'Restricted Funds'!$K63)*'Restricted Funds'!$H63,IF('Restricted Funds'!$J63='Drop Down Options'!$H$5,'Restricted Funds'!$H63+'Restricted Funds'!$L63,IF($J63='Drop Down Options'!$H$6,'Restricted Funds'!$M63,"CHECK")))), 0)</f>
        <v>0</v>
      </c>
      <c r="P63" s="29">
        <f t="shared" si="50"/>
        <v>0</v>
      </c>
      <c r="Q63" s="31">
        <f t="shared" si="51"/>
        <v>0</v>
      </c>
      <c r="R63" s="29">
        <f t="shared" si="70"/>
        <v>0</v>
      </c>
      <c r="S63" s="31">
        <f t="shared" si="53"/>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54"/>
        <v>0</v>
      </c>
      <c r="AK63" s="195" t="str">
        <f t="shared" ref="AK63" si="71">IF(AJ63=O63,"In Balance",CONCATENATE("Out of Balance by $",AJ63-O63))</f>
        <v>In Balance</v>
      </c>
    </row>
    <row r="64" spans="2:37" outlineLevel="2" x14ac:dyDescent="0.15">
      <c r="B64" s="172">
        <v>59</v>
      </c>
      <c r="C64" s="234">
        <v>3650</v>
      </c>
      <c r="D64" s="235" t="s">
        <v>878</v>
      </c>
      <c r="E64" s="40">
        <f t="shared" ref="E64:G64" si="72">E62-E63</f>
        <v>0</v>
      </c>
      <c r="F64" s="40">
        <f t="shared" si="72"/>
        <v>0</v>
      </c>
      <c r="G64" s="40">
        <f t="shared" si="72"/>
        <v>0</v>
      </c>
      <c r="H64" s="40">
        <f>H62-H63</f>
        <v>0</v>
      </c>
      <c r="I64" s="45"/>
      <c r="J64" s="236"/>
      <c r="K64" s="46"/>
      <c r="L64" s="40">
        <f t="shared" ref="L64:M64" si="73">L62-L63</f>
        <v>0</v>
      </c>
      <c r="M64" s="40">
        <f t="shared" si="73"/>
        <v>0</v>
      </c>
      <c r="N64" s="237"/>
      <c r="O64" s="40">
        <f t="shared" ref="O64:R64" si="74">O62-O63</f>
        <v>0</v>
      </c>
      <c r="P64" s="40">
        <f t="shared" si="74"/>
        <v>0</v>
      </c>
      <c r="Q64" s="46">
        <f t="shared" si="51"/>
        <v>0</v>
      </c>
      <c r="R64" s="40">
        <f t="shared" si="74"/>
        <v>0</v>
      </c>
      <c r="S64" s="46">
        <f t="shared" si="53"/>
        <v>0</v>
      </c>
      <c r="T64" s="235"/>
      <c r="U64" s="238"/>
      <c r="W64" s="239"/>
      <c r="X64" s="240">
        <f>X62-X63</f>
        <v>0</v>
      </c>
      <c r="Y64" s="240">
        <f t="shared" ref="Y64:AJ64" si="75">Y62-Y63</f>
        <v>0</v>
      </c>
      <c r="Z64" s="240">
        <f t="shared" si="75"/>
        <v>0</v>
      </c>
      <c r="AA64" s="240">
        <f t="shared" si="75"/>
        <v>0</v>
      </c>
      <c r="AB64" s="240">
        <f t="shared" si="75"/>
        <v>0</v>
      </c>
      <c r="AC64" s="240">
        <f t="shared" si="75"/>
        <v>0</v>
      </c>
      <c r="AD64" s="240">
        <f t="shared" si="75"/>
        <v>0</v>
      </c>
      <c r="AE64" s="240">
        <f t="shared" si="75"/>
        <v>0</v>
      </c>
      <c r="AF64" s="240">
        <f t="shared" si="75"/>
        <v>0</v>
      </c>
      <c r="AG64" s="240">
        <f t="shared" si="75"/>
        <v>0</v>
      </c>
      <c r="AH64" s="240">
        <f t="shared" si="75"/>
        <v>0</v>
      </c>
      <c r="AI64" s="240">
        <f t="shared" si="75"/>
        <v>0</v>
      </c>
      <c r="AJ64" s="240">
        <f t="shared" si="75"/>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Options'!$H$3,(1+$I65)*'Restricted Funds'!$H65,IF('Restricted Funds'!$J65='Drop Down Options'!$H$4,(1+'Restricted Funds'!$K65)*'Restricted Funds'!$H65,IF('Restricted Funds'!$J65='Drop Down Options'!$H$5,'Restricted Funds'!$H65+'Restricted Funds'!$L65,IF($J65='Drop Down Options'!$H$6,'Restricted Funds'!$M65,"CHECK")))), 0)</f>
        <v>0</v>
      </c>
      <c r="P65" s="29">
        <f t="shared" si="50"/>
        <v>0</v>
      </c>
      <c r="Q65" s="31">
        <f t="shared" si="51"/>
        <v>0</v>
      </c>
      <c r="R65" s="29">
        <f t="shared" ref="R65:R66" si="76">ROUND(($O65-$F65),0)</f>
        <v>0</v>
      </c>
      <c r="S65" s="31">
        <f t="shared" si="53"/>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54"/>
        <v>0</v>
      </c>
      <c r="AK65" s="195" t="str">
        <f>IF(AJ65=O65,"In Balance",CONCATENATE("Out of Balance by $",AJ65-O65))</f>
        <v>In Balance</v>
      </c>
    </row>
    <row r="66" spans="2:37" outlineLevel="2" x14ac:dyDescent="0.15">
      <c r="B66" s="172">
        <v>61</v>
      </c>
      <c r="C66" s="192">
        <v>3690.2</v>
      </c>
      <c r="D66" s="193" t="s">
        <v>1182</v>
      </c>
      <c r="E66" s="13"/>
      <c r="F66" s="13"/>
      <c r="G66" s="13"/>
      <c r="H66" s="29">
        <f>IFERROR(($G66/'FY 2026-27 Budget Summary'!$F$8)*12, 0)</f>
        <v>0</v>
      </c>
      <c r="I66" s="30">
        <v>0</v>
      </c>
      <c r="J66" s="13" t="s">
        <v>591</v>
      </c>
      <c r="K66" s="348"/>
      <c r="L66" s="349"/>
      <c r="M66" s="349"/>
      <c r="N66" s="15"/>
      <c r="O66" s="29">
        <f>ROUND(IF($J66='Drop Down Options'!$H$3,(1+$I66)*'Restricted Funds'!$H66,IF('Restricted Funds'!$J66='Drop Down Options'!$H$4,(1+'Restricted Funds'!$K66)*'Restricted Funds'!$H66,IF('Restricted Funds'!$J66='Drop Down Options'!$H$5,'Restricted Funds'!$H66+'Restricted Funds'!$L66,IF($J66='Drop Down Options'!$H$6,'Restricted Funds'!$M66,"CHECK")))), 0)</f>
        <v>0</v>
      </c>
      <c r="P66" s="29">
        <f t="shared" si="50"/>
        <v>0</v>
      </c>
      <c r="Q66" s="31">
        <f t="shared" si="51"/>
        <v>0</v>
      </c>
      <c r="R66" s="29">
        <f t="shared" si="76"/>
        <v>0</v>
      </c>
      <c r="S66" s="31">
        <f t="shared" si="53"/>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54"/>
        <v>0</v>
      </c>
      <c r="AK66" s="195" t="str">
        <f t="shared" ref="AK66" si="77">IF(AJ66=O66,"In Balance",CONCATENATE("Out of Balance by $",AJ66-O66))</f>
        <v>In Balance</v>
      </c>
    </row>
    <row r="67" spans="2:37" outlineLevel="2" x14ac:dyDescent="0.15">
      <c r="B67" s="172">
        <v>62</v>
      </c>
      <c r="C67" s="234">
        <v>3690</v>
      </c>
      <c r="D67" s="235" t="s">
        <v>880</v>
      </c>
      <c r="E67" s="40">
        <f t="shared" ref="E67:H67" si="78">E65-E66</f>
        <v>0</v>
      </c>
      <c r="F67" s="40">
        <f t="shared" si="78"/>
        <v>0</v>
      </c>
      <c r="G67" s="40">
        <f t="shared" si="78"/>
        <v>0</v>
      </c>
      <c r="H67" s="40">
        <f t="shared" si="78"/>
        <v>0</v>
      </c>
      <c r="I67" s="45"/>
      <c r="J67" s="236"/>
      <c r="K67" s="46"/>
      <c r="L67" s="40">
        <f t="shared" ref="L67:M67" si="79">L65-L66</f>
        <v>0</v>
      </c>
      <c r="M67" s="40">
        <f t="shared" si="79"/>
        <v>0</v>
      </c>
      <c r="N67" s="237"/>
      <c r="O67" s="40">
        <f t="shared" ref="O67:R67" si="80">O65-O66</f>
        <v>0</v>
      </c>
      <c r="P67" s="40">
        <f t="shared" si="80"/>
        <v>0</v>
      </c>
      <c r="Q67" s="46">
        <f t="shared" si="51"/>
        <v>0</v>
      </c>
      <c r="R67" s="40">
        <f t="shared" si="80"/>
        <v>0</v>
      </c>
      <c r="S67" s="46">
        <f t="shared" si="53"/>
        <v>0</v>
      </c>
      <c r="T67" s="235"/>
      <c r="U67" s="238"/>
      <c r="W67" s="239"/>
      <c r="X67" s="240">
        <f>X65-X66</f>
        <v>0</v>
      </c>
      <c r="Y67" s="240">
        <f t="shared" ref="Y67:AJ67" si="81">Y65-Y66</f>
        <v>0</v>
      </c>
      <c r="Z67" s="240">
        <f t="shared" si="81"/>
        <v>0</v>
      </c>
      <c r="AA67" s="240">
        <f t="shared" si="81"/>
        <v>0</v>
      </c>
      <c r="AB67" s="240">
        <f t="shared" si="81"/>
        <v>0</v>
      </c>
      <c r="AC67" s="240">
        <f t="shared" si="81"/>
        <v>0</v>
      </c>
      <c r="AD67" s="240">
        <f t="shared" si="81"/>
        <v>0</v>
      </c>
      <c r="AE67" s="240">
        <f t="shared" si="81"/>
        <v>0</v>
      </c>
      <c r="AF67" s="240">
        <f t="shared" si="81"/>
        <v>0</v>
      </c>
      <c r="AG67" s="240">
        <f t="shared" si="81"/>
        <v>0</v>
      </c>
      <c r="AH67" s="240">
        <f t="shared" si="81"/>
        <v>0</v>
      </c>
      <c r="AI67" s="240">
        <f t="shared" si="81"/>
        <v>0</v>
      </c>
      <c r="AJ67" s="240">
        <f t="shared" si="81"/>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51"/>
        <v>0</v>
      </c>
      <c r="R68" s="34">
        <f>SUM(R54+R57+R58+R61+R64+R67)</f>
        <v>0</v>
      </c>
      <c r="S68" s="36">
        <f t="shared" si="53"/>
        <v>0</v>
      </c>
      <c r="T68" s="206"/>
      <c r="U68" s="207"/>
      <c r="W68" s="209"/>
      <c r="X68" s="34">
        <f t="shared" ref="X68:AJ68" si="82">SUM(X54+X57+X58+X61+X64+X67)</f>
        <v>0</v>
      </c>
      <c r="Y68" s="34">
        <f t="shared" si="82"/>
        <v>0</v>
      </c>
      <c r="Z68" s="34">
        <f t="shared" si="82"/>
        <v>0</v>
      </c>
      <c r="AA68" s="34">
        <f t="shared" si="82"/>
        <v>0</v>
      </c>
      <c r="AB68" s="34">
        <f t="shared" si="82"/>
        <v>0</v>
      </c>
      <c r="AC68" s="34">
        <f t="shared" si="82"/>
        <v>0</v>
      </c>
      <c r="AD68" s="34">
        <f t="shared" si="82"/>
        <v>0</v>
      </c>
      <c r="AE68" s="34">
        <f t="shared" si="82"/>
        <v>0</v>
      </c>
      <c r="AF68" s="34">
        <f t="shared" si="82"/>
        <v>0</v>
      </c>
      <c r="AG68" s="34">
        <f t="shared" si="82"/>
        <v>0</v>
      </c>
      <c r="AH68" s="34">
        <f t="shared" si="82"/>
        <v>0</v>
      </c>
      <c r="AI68" s="34">
        <f t="shared" si="82"/>
        <v>0</v>
      </c>
      <c r="AJ68" s="34">
        <f t="shared" si="82"/>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53"/>
        <v>0</v>
      </c>
      <c r="T70" s="352"/>
      <c r="U70" s="353"/>
      <c r="W70" s="354"/>
      <c r="X70" s="269">
        <f t="shared" ref="X70:AJ70" si="83">X17+X25+X31+X44+X50+X68</f>
        <v>0</v>
      </c>
      <c r="Y70" s="269">
        <f t="shared" si="83"/>
        <v>0</v>
      </c>
      <c r="Z70" s="269">
        <f t="shared" si="83"/>
        <v>0</v>
      </c>
      <c r="AA70" s="269">
        <f t="shared" si="83"/>
        <v>0</v>
      </c>
      <c r="AB70" s="269">
        <f t="shared" si="83"/>
        <v>0</v>
      </c>
      <c r="AC70" s="269">
        <f t="shared" si="83"/>
        <v>0</v>
      </c>
      <c r="AD70" s="269">
        <f t="shared" si="83"/>
        <v>0</v>
      </c>
      <c r="AE70" s="269">
        <f t="shared" si="83"/>
        <v>0</v>
      </c>
      <c r="AF70" s="269">
        <f t="shared" si="83"/>
        <v>0</v>
      </c>
      <c r="AG70" s="269">
        <f t="shared" si="83"/>
        <v>0</v>
      </c>
      <c r="AH70" s="269">
        <f t="shared" si="83"/>
        <v>0</v>
      </c>
      <c r="AI70" s="269">
        <f t="shared" si="83"/>
        <v>0</v>
      </c>
      <c r="AJ70" s="269">
        <f t="shared" si="83"/>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Parish'!$C$6</f>
        <v>0.03</v>
      </c>
      <c r="J75" s="13" t="s">
        <v>591</v>
      </c>
      <c r="K75" s="348"/>
      <c r="L75" s="349"/>
      <c r="M75" s="349"/>
      <c r="N75" s="15"/>
      <c r="O75" s="29">
        <f>ROUND(IF($J75='Drop Down Options'!$H$3,(1+$I75)*'Restricted Funds'!$H75,IF('Restricted Funds'!$J75='Drop Down Options'!$H$4,(1+'Restricted Funds'!$K75)*'Restricted Funds'!$H75,IF('Restricted Funds'!$J75='Drop Down Options'!$H$5,'Restricted Funds'!$H75+'Restricted Funds'!$L75,IF($J75='Drop Down Options'!$H$6,'Restricted Funds'!$M75,"CHECK")))), 0)</f>
        <v>0</v>
      </c>
      <c r="P75" s="273">
        <f t="shared" ref="P75:P89" si="84">ROUND(($O75-$H75),0)</f>
        <v>0</v>
      </c>
      <c r="Q75" s="275">
        <f t="shared" ref="Q75:Q90" si="85">IFERROR(P75/H75, 0)</f>
        <v>0</v>
      </c>
      <c r="R75" s="29">
        <f t="shared" ref="R75:R76" si="86">ROUND(($O75-$F75),0)</f>
        <v>0</v>
      </c>
      <c r="S75" s="275">
        <f t="shared" ref="S75:S76" si="87">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7" si="88">SUM(X75:AI75)</f>
        <v>0</v>
      </c>
      <c r="AK75" s="360" t="str">
        <f t="shared" ref="AK75:AK90" si="89">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Options'!$H$3,(1+$I76)*'Restricted Funds'!$H76,IF('Restricted Funds'!$J76='Drop Down Options'!$H$4,(1+'Restricted Funds'!$K76)*'Restricted Funds'!$H76,IF('Restricted Funds'!$J76='Drop Down Options'!$H$5,'Restricted Funds'!$H76+'Restricted Funds'!$L76,IF($J76='Drop Down Options'!$H$6,'Restricted Funds'!$M76,"CHECK")))), 0)</f>
        <v>0</v>
      </c>
      <c r="P76" s="29">
        <f t="shared" si="84"/>
        <v>0</v>
      </c>
      <c r="Q76" s="31">
        <f t="shared" si="85"/>
        <v>0</v>
      </c>
      <c r="R76" s="29">
        <f t="shared" si="86"/>
        <v>0</v>
      </c>
      <c r="S76" s="31">
        <f t="shared" si="87"/>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8"/>
        <v>0</v>
      </c>
      <c r="AK76" s="195" t="str">
        <f t="shared" si="89"/>
        <v>In Balance</v>
      </c>
    </row>
    <row r="77" spans="2:37" outlineLevel="2" x14ac:dyDescent="0.15">
      <c r="B77" s="172">
        <v>72</v>
      </c>
      <c r="C77" s="192">
        <v>4013</v>
      </c>
      <c r="D77" s="193" t="s">
        <v>690</v>
      </c>
      <c r="E77" s="13"/>
      <c r="F77" s="13"/>
      <c r="G77" s="13"/>
      <c r="H77" s="29">
        <f>IFERROR(($G77/'FY 2026-27 Budget Summary'!$F$8)*12, 0)</f>
        <v>0</v>
      </c>
      <c r="I77" s="30">
        <v>0</v>
      </c>
      <c r="J77" s="13" t="s">
        <v>591</v>
      </c>
      <c r="K77" s="348"/>
      <c r="L77" s="349"/>
      <c r="M77" s="349"/>
      <c r="N77" s="15"/>
      <c r="O77" s="29">
        <f>ROUND(IF($J77='Drop Down Options'!$H$3,(1+$I77)*'Restricted Funds'!$H77,IF('Restricted Funds'!$J77='Drop Down Options'!$H$4,(1+'Restricted Funds'!$K77)*'Restricted Funds'!$H77,IF('Restricted Funds'!$J77='Drop Down Options'!$H$5,'Restricted Funds'!$H77+'Restricted Funds'!$L77,IF($J77='Drop Down Options'!$H$6,'Restricted Funds'!$M77,"CHECK")))), 0)</f>
        <v>0</v>
      </c>
      <c r="P77" s="29">
        <f t="shared" si="84"/>
        <v>0</v>
      </c>
      <c r="Q77" s="31">
        <f t="shared" si="85"/>
        <v>0</v>
      </c>
      <c r="R77" s="29">
        <f>ROUND(($O77-$F77),0)</f>
        <v>0</v>
      </c>
      <c r="S77" s="31">
        <f>IFERROR(R77/F77, 0)</f>
        <v>0</v>
      </c>
      <c r="T77" s="193" t="str">
        <f>IF(OR(ABS(Q77)&gt;'Assumptions - Arch'!$D$53), "Variance Explanation Required", "Variance Explanation Not Required")</f>
        <v>Variance Explanation Not Required</v>
      </c>
      <c r="U77" s="85"/>
      <c r="W77" s="425" t="s">
        <v>722</v>
      </c>
      <c r="X77" s="29">
        <f>$O77*INDEX('Optional - Monthly Allocations'!$C$5:$N$18, MATCH($W77,'Optional - Monthly Allocations'!$B$5:$B$18,0), MATCH(X$5,'Optional - Monthly Allocations'!$C$4:$N$4,0))</f>
        <v>0</v>
      </c>
      <c r="Y77" s="29">
        <f>$O77*INDEX('Optional - Monthly Allocations'!$C$5:$N$18, MATCH($W77,'Optional - Monthly Allocations'!$B$5:$B$18,0), MATCH(Y$5,'Optional - Monthly Allocations'!$C$4:$N$4,0))</f>
        <v>0</v>
      </c>
      <c r="Z77" s="29">
        <f>$O77*INDEX('Optional - Monthly Allocations'!$C$5:$N$18, MATCH($W77,'Optional - Monthly Allocations'!$B$5:$B$18,0), MATCH(Z$5,'Optional - Monthly Allocations'!$C$4:$N$4,0))</f>
        <v>0</v>
      </c>
      <c r="AA77" s="29">
        <f>$O77*INDEX('Optional - Monthly Allocations'!$C$5:$N$18, MATCH($W77,'Optional - Monthly Allocations'!$B$5:$B$18,0), MATCH(AA$5,'Optional - Monthly Allocations'!$C$4:$N$4,0))</f>
        <v>0</v>
      </c>
      <c r="AB77" s="29">
        <f>$O77*INDEX('Optional - Monthly Allocations'!$C$5:$N$18, MATCH($W77,'Optional - Monthly Allocations'!$B$5:$B$18,0), MATCH(AB$5,'Optional - Monthly Allocations'!$C$4:$N$4,0))</f>
        <v>0</v>
      </c>
      <c r="AC77" s="29">
        <f>$O77*INDEX('Optional - Monthly Allocations'!$C$5:$N$18, MATCH($W77,'Optional - Monthly Allocations'!$B$5:$B$18,0), MATCH(AC$5,'Optional - Monthly Allocations'!$C$4:$N$4,0))</f>
        <v>0</v>
      </c>
      <c r="AD77" s="29">
        <f>$O77*INDEX('Optional - Monthly Allocations'!$C$5:$N$18, MATCH($W77,'Optional - Monthly Allocations'!$B$5:$B$18,0), MATCH(AD$5,'Optional - Monthly Allocations'!$C$4:$N$4,0))</f>
        <v>0</v>
      </c>
      <c r="AE77" s="29">
        <f>$O77*INDEX('Optional - Monthly Allocations'!$C$5:$N$18, MATCH($W77,'Optional - Monthly Allocations'!$B$5:$B$18,0), MATCH(AE$5,'Optional - Monthly Allocations'!$C$4:$N$4,0))</f>
        <v>0</v>
      </c>
      <c r="AF77" s="29">
        <f>$O77*INDEX('Optional - Monthly Allocations'!$C$5:$N$18, MATCH($W77,'Optional - Monthly Allocations'!$B$5:$B$18,0), MATCH(AF$5,'Optional - Monthly Allocations'!$C$4:$N$4,0))</f>
        <v>0</v>
      </c>
      <c r="AG77" s="29">
        <f>$O77*INDEX('Optional - Monthly Allocations'!$C$5:$N$18, MATCH($W77,'Optional - Monthly Allocations'!$B$5:$B$18,0), MATCH(AG$5,'Optional - Monthly Allocations'!$C$4:$N$4,0))</f>
        <v>0</v>
      </c>
      <c r="AH77" s="29">
        <f>$O77*INDEX('Optional - Monthly Allocations'!$C$5:$N$18, MATCH($W77,'Optional - Monthly Allocations'!$B$5:$B$18,0), MATCH(AH$5,'Optional - Monthly Allocations'!$C$4:$N$4,0))</f>
        <v>0</v>
      </c>
      <c r="AI77" s="29">
        <f>$O77*INDEX('Optional - Monthly Allocations'!$C$5:$N$18, MATCH($W77,'Optional - Monthly Allocations'!$B$5:$B$18,0), MATCH(AI$5,'Optional - Monthly Allocations'!$C$4:$N$4,0))</f>
        <v>0</v>
      </c>
      <c r="AJ77" s="194">
        <f t="shared" si="88"/>
        <v>0</v>
      </c>
      <c r="AK77" s="195" t="str">
        <f t="shared" si="89"/>
        <v>In Balance</v>
      </c>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85"/>
        <v>0</v>
      </c>
      <c r="R78" s="40">
        <f>SUM(R75:R77)</f>
        <v>0</v>
      </c>
      <c r="S78" s="46">
        <f t="shared" ref="S78:S141" si="90">IFERROR(R78/F78, 0)</f>
        <v>0</v>
      </c>
      <c r="T78" s="235"/>
      <c r="U78" s="238"/>
      <c r="W78" s="239"/>
      <c r="X78" s="240">
        <f>SUM(X75:X77)</f>
        <v>0</v>
      </c>
      <c r="Y78" s="240">
        <f t="shared" ref="Y78:AJ78" si="91">SUM(Y75:Y77)</f>
        <v>0</v>
      </c>
      <c r="Z78" s="240">
        <f t="shared" si="91"/>
        <v>0</v>
      </c>
      <c r="AA78" s="240">
        <f t="shared" si="91"/>
        <v>0</v>
      </c>
      <c r="AB78" s="240">
        <f t="shared" si="91"/>
        <v>0</v>
      </c>
      <c r="AC78" s="240">
        <f t="shared" si="91"/>
        <v>0</v>
      </c>
      <c r="AD78" s="240">
        <f>SUM(AD75:AD77)</f>
        <v>0</v>
      </c>
      <c r="AE78" s="240">
        <f t="shared" si="91"/>
        <v>0</v>
      </c>
      <c r="AF78" s="240">
        <f t="shared" si="91"/>
        <v>0</v>
      </c>
      <c r="AG78" s="240">
        <f t="shared" si="91"/>
        <v>0</v>
      </c>
      <c r="AH78" s="240">
        <f t="shared" si="91"/>
        <v>0</v>
      </c>
      <c r="AI78" s="240">
        <f t="shared" si="91"/>
        <v>0</v>
      </c>
      <c r="AJ78" s="240">
        <f t="shared" si="91"/>
        <v>0</v>
      </c>
      <c r="AK78" s="241" t="str">
        <f t="shared" si="89"/>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Options'!$H$3,(1+$I79)*'Restricted Funds'!$H79,IF('Restricted Funds'!$J79='Drop Down Options'!$H$4,(1+'Restricted Funds'!$K79)*'Restricted Funds'!$H79,IF('Restricted Funds'!$J79='Drop Down Options'!$H$5,'Restricted Funds'!$H79+'Restricted Funds'!$L79,IF($J79='Drop Down Options'!$H$6,'Restricted Funds'!$M79,"CHECK")))), 0)</f>
        <v>0</v>
      </c>
      <c r="P79" s="29">
        <f t="shared" si="84"/>
        <v>0</v>
      </c>
      <c r="Q79" s="31">
        <f t="shared" ref="Q79" si="92">IFERROR(P79/H79, 0)</f>
        <v>0</v>
      </c>
      <c r="R79" s="29">
        <f t="shared" ref="R79:R83" si="93">ROUND(($O79-$F79),0)</f>
        <v>0</v>
      </c>
      <c r="S79" s="31">
        <f t="shared" ref="S79" si="94">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95">SUM(X79:AI79)</f>
        <v>0</v>
      </c>
      <c r="AK79" s="195" t="str">
        <f t="shared" si="89"/>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Options'!$H$3,(1+$I80)*'Restricted Funds'!$H80,IF('Restricted Funds'!$J80='Drop Down Options'!$H$4,(1+'Restricted Funds'!$K80)*'Restricted Funds'!$H80,IF('Restricted Funds'!$J80='Drop Down Options'!$H$5,'Restricted Funds'!$H80+'Restricted Funds'!$L80,IF($J80='Drop Down Options'!$H$6,'Restricted Funds'!$M80,"CHECK")))), 0)</f>
        <v>0</v>
      </c>
      <c r="P80" s="29">
        <f t="shared" si="84"/>
        <v>0</v>
      </c>
      <c r="Q80" s="31">
        <f t="shared" si="85"/>
        <v>0</v>
      </c>
      <c r="R80" s="29">
        <f t="shared" si="93"/>
        <v>0</v>
      </c>
      <c r="S80" s="31">
        <f t="shared" si="90"/>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95"/>
        <v>0</v>
      </c>
      <c r="AK80" s="195" t="str">
        <f t="shared" si="89"/>
        <v>In Balance</v>
      </c>
    </row>
    <row r="81" spans="2:37" outlineLevel="2" x14ac:dyDescent="0.15">
      <c r="B81" s="172">
        <v>76</v>
      </c>
      <c r="C81" s="192">
        <v>4050.1</v>
      </c>
      <c r="D81" s="193" t="s">
        <v>681</v>
      </c>
      <c r="E81" s="13"/>
      <c r="F81" s="13"/>
      <c r="G81" s="13"/>
      <c r="H81" s="614">
        <f>IFERROR(($G81/'FY 2026-27 Budget Summary'!$F$8)*12, 0)</f>
        <v>0</v>
      </c>
      <c r="I81" s="30">
        <f>'Assumptions - Arch'!C17</f>
        <v>0</v>
      </c>
      <c r="J81" s="13" t="s">
        <v>591</v>
      </c>
      <c r="K81" s="348"/>
      <c r="L81" s="349"/>
      <c r="M81" s="349"/>
      <c r="N81" s="15"/>
      <c r="O81" s="29">
        <f>ROUND(IF($J81='Drop Down Options'!$H$3,(1+$I81)*'Restricted Funds'!$H81,IF('Restricted Funds'!$J81='Drop Down Options'!$H$4,(1+'Restricted Funds'!$K81)*'Restricted Funds'!$H81,IF('Restricted Funds'!$J81='Drop Down Options'!$H$5,'Restricted Funds'!$H81+'Restricted Funds'!$L81,IF($J81='Drop Down Options'!$H$6,'Restricted Funds'!$M81,"CHECK")))), 0)</f>
        <v>0</v>
      </c>
      <c r="P81" s="29">
        <f t="shared" si="84"/>
        <v>0</v>
      </c>
      <c r="Q81" s="31">
        <f t="shared" si="85"/>
        <v>0</v>
      </c>
      <c r="R81" s="29">
        <f t="shared" si="93"/>
        <v>0</v>
      </c>
      <c r="S81" s="31">
        <f t="shared" si="90"/>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95"/>
        <v>0</v>
      </c>
      <c r="AK81" s="195" t="str">
        <f t="shared" si="89"/>
        <v>In Balance</v>
      </c>
    </row>
    <row r="82" spans="2:37" outlineLevel="2" x14ac:dyDescent="0.15">
      <c r="B82" s="172">
        <v>77</v>
      </c>
      <c r="C82" s="192">
        <v>4050.2</v>
      </c>
      <c r="D82" s="193" t="s">
        <v>682</v>
      </c>
      <c r="E82" s="13"/>
      <c r="F82" s="13"/>
      <c r="G82" s="13"/>
      <c r="H82" s="29">
        <f>IFERROR(($G82/'FY 2026-27 Budget Summary'!$F$8)*12, 0)</f>
        <v>0</v>
      </c>
      <c r="I82" s="30">
        <f>'Assumptions - Arch'!C18</f>
        <v>0</v>
      </c>
      <c r="J82" s="13" t="s">
        <v>591</v>
      </c>
      <c r="K82" s="348"/>
      <c r="L82" s="349"/>
      <c r="M82" s="349"/>
      <c r="N82" s="15"/>
      <c r="O82" s="29">
        <f>ROUND(IF($J82='Drop Down Options'!$H$3,(1+$I82)*'Restricted Funds'!$H82,IF('Restricted Funds'!$J82='Drop Down Options'!$H$4,(1+'Restricted Funds'!$K82)*'Restricted Funds'!$H82,IF('Restricted Funds'!$J82='Drop Down Options'!$H$5,'Restricted Funds'!$H82+'Restricted Funds'!$L82,IF($J82='Drop Down Options'!$H$6,'Restricted Funds'!$M82,"CHECK")))), 0)</f>
        <v>0</v>
      </c>
      <c r="P82" s="29">
        <f t="shared" si="84"/>
        <v>0</v>
      </c>
      <c r="Q82" s="31">
        <f t="shared" si="85"/>
        <v>0</v>
      </c>
      <c r="R82" s="29">
        <f t="shared" si="93"/>
        <v>0</v>
      </c>
      <c r="S82" s="31">
        <f t="shared" si="90"/>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95"/>
        <v>0</v>
      </c>
      <c r="AK82" s="195" t="str">
        <f t="shared" si="89"/>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Options'!$H$3,(1+$I83)*'Restricted Funds'!$H83,IF('Restricted Funds'!$J83='Drop Down Options'!$H$4,(1+'Restricted Funds'!$K83)*'Restricted Funds'!$H83,IF('Restricted Funds'!$J83='Drop Down Options'!$H$5,'Restricted Funds'!$H83+'Restricted Funds'!$L83,IF($J83='Drop Down Options'!$H$6,'Restricted Funds'!$M83,"CHECK")))), 0)</f>
        <v>0</v>
      </c>
      <c r="P83" s="29">
        <f t="shared" si="84"/>
        <v>0</v>
      </c>
      <c r="Q83" s="31">
        <f t="shared" si="85"/>
        <v>0</v>
      </c>
      <c r="R83" s="29">
        <f t="shared" si="93"/>
        <v>0</v>
      </c>
      <c r="S83" s="31">
        <f t="shared" si="90"/>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95"/>
        <v>0</v>
      </c>
      <c r="AK83" s="195" t="str">
        <f t="shared" si="89"/>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85"/>
        <v>0</v>
      </c>
      <c r="R84" s="40">
        <f>SUM(R81:R83)</f>
        <v>0</v>
      </c>
      <c r="S84" s="46">
        <f t="shared" si="90"/>
        <v>0</v>
      </c>
      <c r="T84" s="235"/>
      <c r="U84" s="238"/>
      <c r="W84" s="239"/>
      <c r="X84" s="240">
        <f>SUM(X81:X83)</f>
        <v>0</v>
      </c>
      <c r="Y84" s="240">
        <f t="shared" ref="Y84:AJ84" si="96">SUM(Y81:Y83)</f>
        <v>0</v>
      </c>
      <c r="Z84" s="240">
        <f t="shared" si="96"/>
        <v>0</v>
      </c>
      <c r="AA84" s="240">
        <f t="shared" si="96"/>
        <v>0</v>
      </c>
      <c r="AB84" s="240">
        <f t="shared" si="96"/>
        <v>0</v>
      </c>
      <c r="AC84" s="240">
        <f t="shared" si="96"/>
        <v>0</v>
      </c>
      <c r="AD84" s="240">
        <f>SUM(AD81:AD83)</f>
        <v>0</v>
      </c>
      <c r="AE84" s="240">
        <f t="shared" si="96"/>
        <v>0</v>
      </c>
      <c r="AF84" s="240">
        <f t="shared" si="96"/>
        <v>0</v>
      </c>
      <c r="AG84" s="240">
        <f t="shared" si="96"/>
        <v>0</v>
      </c>
      <c r="AH84" s="240">
        <f t="shared" si="96"/>
        <v>0</v>
      </c>
      <c r="AI84" s="240">
        <f t="shared" si="96"/>
        <v>0</v>
      </c>
      <c r="AJ84" s="240">
        <f t="shared" si="96"/>
        <v>0</v>
      </c>
      <c r="AK84" s="241" t="str">
        <f t="shared" si="89"/>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Options'!$H$3,(1+$I85)*'Restricted Funds'!$H85,IF('Restricted Funds'!$J85='Drop Down Options'!$H$4,(1+'Restricted Funds'!$K85)*'Restricted Funds'!$H85,IF('Restricted Funds'!$J85='Drop Down Options'!$H$5,'Restricted Funds'!$H85+'Restricted Funds'!$L85,IF($J85='Drop Down Options'!$H$6,'Restricted Funds'!$M85,"CHECK")))), 0)</f>
        <v>0</v>
      </c>
      <c r="P85" s="29">
        <f t="shared" si="84"/>
        <v>0</v>
      </c>
      <c r="Q85" s="31">
        <f t="shared" si="85"/>
        <v>0</v>
      </c>
      <c r="R85" s="29">
        <f t="shared" ref="R85:R89" si="97">ROUND(($O85-$F85),0)</f>
        <v>0</v>
      </c>
      <c r="S85" s="31">
        <f t="shared" si="90"/>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8">SUM(X85:AI85)</f>
        <v>0</v>
      </c>
      <c r="AK85" s="195" t="str">
        <f t="shared" si="89"/>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Options'!$H$3,(1+$I86)*'Restricted Funds'!$H86,IF('Restricted Funds'!$J86='Drop Down Options'!$H$4,(1+'Restricted Funds'!$K86)*'Restricted Funds'!$H86,IF('Restricted Funds'!$J86='Drop Down Options'!$H$5,'Restricted Funds'!$H86+'Restricted Funds'!$L86,IF($J86='Drop Down Options'!$H$6,'Restricted Funds'!$M86,"CHECK")))), 0)</f>
        <v>0</v>
      </c>
      <c r="P86" s="29">
        <f t="shared" si="84"/>
        <v>0</v>
      </c>
      <c r="Q86" s="31">
        <f t="shared" si="85"/>
        <v>0</v>
      </c>
      <c r="R86" s="29">
        <f t="shared" si="97"/>
        <v>0</v>
      </c>
      <c r="S86" s="31">
        <f t="shared" si="90"/>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8"/>
        <v>0</v>
      </c>
      <c r="AK86" s="195" t="str">
        <f t="shared" si="89"/>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Options'!$H$3,(1+$I87)*'Restricted Funds'!$H87,IF('Restricted Funds'!$J87='Drop Down Options'!$H$4,(1+'Restricted Funds'!$K87)*'Restricted Funds'!$H87,IF('Restricted Funds'!$J87='Drop Down Options'!$H$5,'Restricted Funds'!$H87+'Restricted Funds'!$L87,IF($J87='Drop Down Options'!$H$6,'Restricted Funds'!$M87,"CHECK")))), 0)</f>
        <v>0</v>
      </c>
      <c r="P87" s="29">
        <f t="shared" si="84"/>
        <v>0</v>
      </c>
      <c r="Q87" s="31">
        <f t="shared" si="85"/>
        <v>0</v>
      </c>
      <c r="R87" s="29">
        <f t="shared" si="97"/>
        <v>0</v>
      </c>
      <c r="S87" s="31">
        <f t="shared" si="90"/>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8"/>
        <v>0</v>
      </c>
      <c r="AK87" s="195" t="str">
        <f t="shared" si="89"/>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Options'!$H$3,(1+$I88)*'Restricted Funds'!$H88,IF('Restricted Funds'!$J88='Drop Down Options'!$H$4,(1+'Restricted Funds'!$K88)*'Restricted Funds'!$H88,IF('Restricted Funds'!$J88='Drop Down Options'!$H$5,'Restricted Funds'!$H88+'Restricted Funds'!$L88,IF($J88='Drop Down Options'!$H$6,'Restricted Funds'!$M88,"CHECK")))), 0)</f>
        <v>0</v>
      </c>
      <c r="P88" s="29">
        <f t="shared" si="84"/>
        <v>0</v>
      </c>
      <c r="Q88" s="31">
        <f t="shared" si="85"/>
        <v>0</v>
      </c>
      <c r="R88" s="29">
        <f t="shared" si="97"/>
        <v>0</v>
      </c>
      <c r="S88" s="31">
        <f t="shared" si="90"/>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8"/>
        <v>0</v>
      </c>
      <c r="AK88" s="195" t="str">
        <f t="shared" si="89"/>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Options'!$H$3,(1+$I89)*'Restricted Funds'!$H89,IF('Restricted Funds'!$J89='Drop Down Options'!$H$4,(1+'Restricted Funds'!$K89)*'Restricted Funds'!$H89,IF('Restricted Funds'!$J89='Drop Down Options'!$H$5,'Restricted Funds'!$H89+'Restricted Funds'!$L89,IF($J89='Drop Down Options'!$H$6,'Restricted Funds'!$M89,"CHECK")))), 0)</f>
        <v>0</v>
      </c>
      <c r="P89" s="29">
        <f t="shared" si="84"/>
        <v>0</v>
      </c>
      <c r="Q89" s="31">
        <f t="shared" si="85"/>
        <v>0</v>
      </c>
      <c r="R89" s="29">
        <f t="shared" si="97"/>
        <v>0</v>
      </c>
      <c r="S89" s="31">
        <f t="shared" si="90"/>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8"/>
        <v>0</v>
      </c>
      <c r="AK89" s="195" t="str">
        <f t="shared" si="89"/>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85"/>
        <v>0</v>
      </c>
      <c r="R90" s="34">
        <f>R78+SUM(R79:R80)+R84+SUM(R85:R89)</f>
        <v>0</v>
      </c>
      <c r="S90" s="36">
        <f t="shared" si="90"/>
        <v>0</v>
      </c>
      <c r="T90" s="206"/>
      <c r="U90" s="207"/>
      <c r="W90" s="209"/>
      <c r="X90" s="34">
        <f t="shared" ref="X90:AJ90" si="99">X78+SUM(X79:X80)+X84+SUM(X85:X89)</f>
        <v>0</v>
      </c>
      <c r="Y90" s="34">
        <f t="shared" si="99"/>
        <v>0</v>
      </c>
      <c r="Z90" s="34">
        <f t="shared" si="99"/>
        <v>0</v>
      </c>
      <c r="AA90" s="34">
        <f t="shared" si="99"/>
        <v>0</v>
      </c>
      <c r="AB90" s="34">
        <f t="shared" si="99"/>
        <v>0</v>
      </c>
      <c r="AC90" s="34">
        <f t="shared" si="99"/>
        <v>0</v>
      </c>
      <c r="AD90" s="34">
        <f t="shared" si="99"/>
        <v>0</v>
      </c>
      <c r="AE90" s="34">
        <f t="shared" si="99"/>
        <v>0</v>
      </c>
      <c r="AF90" s="34">
        <f t="shared" si="99"/>
        <v>0</v>
      </c>
      <c r="AG90" s="34">
        <f t="shared" si="99"/>
        <v>0</v>
      </c>
      <c r="AH90" s="34">
        <f t="shared" si="99"/>
        <v>0</v>
      </c>
      <c r="AI90" s="34">
        <f t="shared" si="99"/>
        <v>0</v>
      </c>
      <c r="AJ90" s="34">
        <f t="shared" si="99"/>
        <v>0</v>
      </c>
      <c r="AK90" s="210" t="str">
        <f t="shared" si="89"/>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Options'!$H$3,(1+$I92)*'Restricted Funds'!$H92,IF('Restricted Funds'!$J92='Drop Down Options'!$H$4,(1+'Restricted Funds'!$K92)*'Restricted Funds'!$H92,IF('Restricted Funds'!$J92='Drop Down Options'!$H$5,'Restricted Funds'!$H92+'Restricted Funds'!$L92,IF($J92='Drop Down Options'!$H$6,'Restricted Funds'!$M92,"CHECK")))), 0)</f>
        <v>0</v>
      </c>
      <c r="P92" s="29">
        <f t="shared" ref="P92:P102" si="100">ROUND(($O92-$H92),0)</f>
        <v>0</v>
      </c>
      <c r="Q92" s="31">
        <f t="shared" ref="Q92:Q103" si="101">IFERROR(P92/H92, 0)</f>
        <v>0</v>
      </c>
      <c r="R92" s="29">
        <f t="shared" ref="R92:R102" si="102">ROUND(($O92-$F92),0)</f>
        <v>0</v>
      </c>
      <c r="S92" s="31">
        <f t="shared" si="90"/>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103">SUM(X92:AI92)</f>
        <v>0</v>
      </c>
      <c r="AK92" s="195" t="str">
        <f t="shared" ref="AK92:AK103" si="104">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Options'!$H$3,(1+$I93)*'Restricted Funds'!$H93,IF('Restricted Funds'!$J93='Drop Down Options'!$H$4,(1+'Restricted Funds'!$K93)*'Restricted Funds'!$H93,IF('Restricted Funds'!$J93='Drop Down Options'!$H$5,'Restricted Funds'!$H93+'Restricted Funds'!$L93,IF($J93='Drop Down Options'!$H$6,'Restricted Funds'!$M93,"CHECK")))), 0)</f>
        <v>0</v>
      </c>
      <c r="P93" s="29">
        <f t="shared" si="100"/>
        <v>0</v>
      </c>
      <c r="Q93" s="31">
        <f t="shared" si="101"/>
        <v>0</v>
      </c>
      <c r="R93" s="29">
        <f t="shared" si="102"/>
        <v>0</v>
      </c>
      <c r="S93" s="31">
        <f t="shared" si="90"/>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103"/>
        <v>0</v>
      </c>
      <c r="AK93" s="195" t="str">
        <f t="shared" si="104"/>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Options'!$H$3,(1+$I94)*'Restricted Funds'!$H94,IF('Restricted Funds'!$J94='Drop Down Options'!$H$4,(1+'Restricted Funds'!$K94)*'Restricted Funds'!$H94,IF('Restricted Funds'!$J94='Drop Down Options'!$H$5,'Restricted Funds'!$H94+'Restricted Funds'!$L94,IF($J94='Drop Down Options'!$H$6,'Restricted Funds'!$M94,"CHECK")))), 0)</f>
        <v>0</v>
      </c>
      <c r="P94" s="29">
        <f t="shared" si="100"/>
        <v>0</v>
      </c>
      <c r="Q94" s="31">
        <f t="shared" si="101"/>
        <v>0</v>
      </c>
      <c r="R94" s="29">
        <f t="shared" si="102"/>
        <v>0</v>
      </c>
      <c r="S94" s="31">
        <f t="shared" si="90"/>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103"/>
        <v>0</v>
      </c>
      <c r="AK94" s="195" t="str">
        <f t="shared" si="104"/>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Options'!$H$3,(1+$I95)*'Restricted Funds'!$H95,IF('Restricted Funds'!$J95='Drop Down Options'!$H$4,(1+'Restricted Funds'!$K95)*'Restricted Funds'!$H95,IF('Restricted Funds'!$J95='Drop Down Options'!$H$5,'Restricted Funds'!$H95+'Restricted Funds'!$L95,IF($J95='Drop Down Options'!$H$6,'Restricted Funds'!$M95,"CHECK")))), 0)</f>
        <v>0</v>
      </c>
      <c r="P95" s="29">
        <f t="shared" si="100"/>
        <v>0</v>
      </c>
      <c r="Q95" s="31">
        <f t="shared" si="101"/>
        <v>0</v>
      </c>
      <c r="R95" s="29">
        <f t="shared" si="102"/>
        <v>0</v>
      </c>
      <c r="S95" s="31">
        <f t="shared" si="90"/>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103"/>
        <v>0</v>
      </c>
      <c r="AK95" s="195" t="str">
        <f t="shared" si="104"/>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Options'!$H$3,(1+$I96)*'Restricted Funds'!$H96,IF('Restricted Funds'!$J96='Drop Down Options'!$H$4,(1+'Restricted Funds'!$K96)*'Restricted Funds'!$H96,IF('Restricted Funds'!$J96='Drop Down Options'!$H$5,'Restricted Funds'!$H96+'Restricted Funds'!$L96,IF($J96='Drop Down Options'!$H$6,'Restricted Funds'!$M96,"CHECK")))), 0)</f>
        <v>0</v>
      </c>
      <c r="P96" s="29">
        <f t="shared" si="100"/>
        <v>0</v>
      </c>
      <c r="Q96" s="31">
        <f t="shared" si="101"/>
        <v>0</v>
      </c>
      <c r="R96" s="29">
        <f t="shared" si="102"/>
        <v>0</v>
      </c>
      <c r="S96" s="31">
        <f t="shared" si="90"/>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103"/>
        <v>0</v>
      </c>
      <c r="AK96" s="195" t="str">
        <f t="shared" si="104"/>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Options'!$H$3,(1+$I97)*'Restricted Funds'!$H97,IF('Restricted Funds'!$J97='Drop Down Options'!$H$4,(1+'Restricted Funds'!$K97)*'Restricted Funds'!$H97,IF('Restricted Funds'!$J97='Drop Down Options'!$H$5,'Restricted Funds'!$H97+'Restricted Funds'!$L97,IF($J97='Drop Down Options'!$H$6,'Restricted Funds'!$M97,"CHECK")))), 0)</f>
        <v>0</v>
      </c>
      <c r="P97" s="29">
        <f t="shared" si="100"/>
        <v>0</v>
      </c>
      <c r="Q97" s="31">
        <f t="shared" si="101"/>
        <v>0</v>
      </c>
      <c r="R97" s="29">
        <f t="shared" si="102"/>
        <v>0</v>
      </c>
      <c r="S97" s="31">
        <f t="shared" si="90"/>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103"/>
        <v>0</v>
      </c>
      <c r="AK97" s="195" t="str">
        <f t="shared" si="104"/>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Options'!$H$3,(1+$I98)*'Restricted Funds'!$H98,IF('Restricted Funds'!$J98='Drop Down Options'!$H$4,(1+'Restricted Funds'!$K98)*'Restricted Funds'!$H98,IF('Restricted Funds'!$J98='Drop Down Options'!$H$5,'Restricted Funds'!$H98+'Restricted Funds'!$L98,IF($J98='Drop Down Options'!$H$6,'Restricted Funds'!$M98,"CHECK")))), 0)</f>
        <v>0</v>
      </c>
      <c r="P98" s="29">
        <f t="shared" si="100"/>
        <v>0</v>
      </c>
      <c r="Q98" s="31">
        <f t="shared" si="101"/>
        <v>0</v>
      </c>
      <c r="R98" s="29">
        <f t="shared" si="102"/>
        <v>0</v>
      </c>
      <c r="S98" s="31">
        <f t="shared" si="90"/>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103"/>
        <v>0</v>
      </c>
      <c r="AK98" s="195" t="str">
        <f t="shared" si="104"/>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Options'!$H$3,(1+$I99)*'Restricted Funds'!$H99,IF('Restricted Funds'!$J99='Drop Down Options'!$H$4,(1+'Restricted Funds'!$K99)*'Restricted Funds'!$H99,IF('Restricted Funds'!$J99='Drop Down Options'!$H$5,'Restricted Funds'!$H99+'Restricted Funds'!$L99,IF($J99='Drop Down Options'!$H$6,'Restricted Funds'!$M99,"CHECK")))), 0)</f>
        <v>0</v>
      </c>
      <c r="P99" s="29">
        <f t="shared" si="100"/>
        <v>0</v>
      </c>
      <c r="Q99" s="31">
        <f t="shared" si="101"/>
        <v>0</v>
      </c>
      <c r="R99" s="29">
        <f t="shared" si="102"/>
        <v>0</v>
      </c>
      <c r="S99" s="31">
        <f t="shared" si="90"/>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103"/>
        <v>0</v>
      </c>
      <c r="AK99" s="195" t="str">
        <f t="shared" si="104"/>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Options'!$H$3,(1+$I100)*'Restricted Funds'!$H100,IF('Restricted Funds'!$J100='Drop Down Options'!$H$4,(1+'Restricted Funds'!$K100)*'Restricted Funds'!$H100,IF('Restricted Funds'!$J100='Drop Down Options'!$H$5,'Restricted Funds'!$H100+'Restricted Funds'!$L100,IF($J100='Drop Down Options'!$H$6,'Restricted Funds'!$M100,"CHECK")))), 0)</f>
        <v>0</v>
      </c>
      <c r="P100" s="29">
        <f t="shared" si="100"/>
        <v>0</v>
      </c>
      <c r="Q100" s="31">
        <f t="shared" si="101"/>
        <v>0</v>
      </c>
      <c r="R100" s="29">
        <f t="shared" si="102"/>
        <v>0</v>
      </c>
      <c r="S100" s="31">
        <f t="shared" si="90"/>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103"/>
        <v>0</v>
      </c>
      <c r="AK100" s="195" t="str">
        <f t="shared" si="104"/>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Options'!$H$3,(1+$I101)*'Restricted Funds'!$H101,IF('Restricted Funds'!$J101='Drop Down Options'!$H$4,(1+'Restricted Funds'!$K101)*'Restricted Funds'!$H101,IF('Restricted Funds'!$J101='Drop Down Options'!$H$5,'Restricted Funds'!$H101+'Restricted Funds'!$L101,IF($J101='Drop Down Options'!$H$6,'Restricted Funds'!$M101,"CHECK")))), 0)</f>
        <v>0</v>
      </c>
      <c r="P101" s="29">
        <f t="shared" si="100"/>
        <v>0</v>
      </c>
      <c r="Q101" s="31">
        <f t="shared" si="101"/>
        <v>0</v>
      </c>
      <c r="R101" s="29">
        <f t="shared" si="102"/>
        <v>0</v>
      </c>
      <c r="S101" s="31">
        <f t="shared" si="90"/>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103"/>
        <v>0</v>
      </c>
      <c r="AK101" s="195" t="str">
        <f t="shared" si="104"/>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Options'!$H$3,(1+$I102)*'Restricted Funds'!$H102,IF('Restricted Funds'!$J102='Drop Down Options'!$H$4,(1+'Restricted Funds'!$K102)*'Restricted Funds'!$H102,IF('Restricted Funds'!$J102='Drop Down Options'!$H$5,'Restricted Funds'!$H102+'Restricted Funds'!$L102,IF($J102='Drop Down Options'!$H$6,'Restricted Funds'!$M102,"CHECK")))), 0)</f>
        <v>0</v>
      </c>
      <c r="P102" s="29">
        <f t="shared" si="100"/>
        <v>0</v>
      </c>
      <c r="Q102" s="31">
        <f t="shared" si="101"/>
        <v>0</v>
      </c>
      <c r="R102" s="29">
        <f t="shared" si="102"/>
        <v>0</v>
      </c>
      <c r="S102" s="31">
        <f t="shared" si="90"/>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103"/>
        <v>0</v>
      </c>
      <c r="AK102" s="195" t="str">
        <f t="shared" si="104"/>
        <v>In Balance</v>
      </c>
    </row>
    <row r="103" spans="2:37" s="208" customFormat="1" outlineLevel="1" x14ac:dyDescent="0.15">
      <c r="B103" s="172">
        <v>98</v>
      </c>
      <c r="C103" s="205" t="s">
        <v>933</v>
      </c>
      <c r="D103" s="206" t="s">
        <v>629</v>
      </c>
      <c r="E103" s="34">
        <f>SUM(E92:E102)</f>
        <v>0</v>
      </c>
      <c r="F103" s="34">
        <f>SUM(F92:F102)</f>
        <v>0</v>
      </c>
      <c r="G103" s="34">
        <f t="shared" ref="G103:R103" si="105">SUM(G92:G102)</f>
        <v>0</v>
      </c>
      <c r="H103" s="34">
        <f t="shared" si="105"/>
        <v>0</v>
      </c>
      <c r="I103" s="35"/>
      <c r="J103" s="34"/>
      <c r="K103" s="36"/>
      <c r="L103" s="34">
        <f t="shared" si="105"/>
        <v>0</v>
      </c>
      <c r="M103" s="34">
        <f t="shared" si="105"/>
        <v>0</v>
      </c>
      <c r="N103" s="37"/>
      <c r="O103" s="34">
        <f t="shared" si="105"/>
        <v>0</v>
      </c>
      <c r="P103" s="34">
        <f t="shared" si="105"/>
        <v>0</v>
      </c>
      <c r="Q103" s="36">
        <f t="shared" si="101"/>
        <v>0</v>
      </c>
      <c r="R103" s="34">
        <f t="shared" si="105"/>
        <v>0</v>
      </c>
      <c r="S103" s="36">
        <f t="shared" si="90"/>
        <v>0</v>
      </c>
      <c r="T103" s="206"/>
      <c r="U103" s="207"/>
      <c r="W103" s="209"/>
      <c r="X103" s="34">
        <f t="shared" ref="X103:AJ103" si="106">SUM(X92:X102)</f>
        <v>0</v>
      </c>
      <c r="Y103" s="34">
        <f t="shared" si="106"/>
        <v>0</v>
      </c>
      <c r="Z103" s="34">
        <f t="shared" si="106"/>
        <v>0</v>
      </c>
      <c r="AA103" s="34">
        <f t="shared" si="106"/>
        <v>0</v>
      </c>
      <c r="AB103" s="34">
        <f t="shared" si="106"/>
        <v>0</v>
      </c>
      <c r="AC103" s="34">
        <f t="shared" si="106"/>
        <v>0</v>
      </c>
      <c r="AD103" s="34">
        <f t="shared" si="106"/>
        <v>0</v>
      </c>
      <c r="AE103" s="34">
        <f t="shared" si="106"/>
        <v>0</v>
      </c>
      <c r="AF103" s="34">
        <f t="shared" si="106"/>
        <v>0</v>
      </c>
      <c r="AG103" s="34">
        <f t="shared" si="106"/>
        <v>0</v>
      </c>
      <c r="AH103" s="34">
        <f t="shared" si="106"/>
        <v>0</v>
      </c>
      <c r="AI103" s="34">
        <f t="shared" si="106"/>
        <v>0</v>
      </c>
      <c r="AJ103" s="34">
        <f t="shared" si="106"/>
        <v>0</v>
      </c>
      <c r="AK103" s="210" t="str">
        <f t="shared" si="104"/>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Options'!$H$3,(1+$I105)*'Restricted Funds'!$H105,IF('Restricted Funds'!$J105='Drop Down Options'!$H$4,(1+'Restricted Funds'!$K105)*'Restricted Funds'!$H105,IF('Restricted Funds'!$J105='Drop Down Options'!$H$5,'Restricted Funds'!$H105+'Restricted Funds'!$L105,IF($J105='Drop Down Options'!$H$6,'Restricted Funds'!$M105,"CHECK")))), 0)</f>
        <v>0</v>
      </c>
      <c r="P105" s="29">
        <f t="shared" ref="P105:P117" si="107">ROUND(($O105-$H105),0)</f>
        <v>0</v>
      </c>
      <c r="Q105" s="31">
        <f t="shared" ref="Q105:Q118" si="108">IFERROR(P105/H105, 0)</f>
        <v>0</v>
      </c>
      <c r="R105" s="29">
        <f t="shared" ref="R105:R114" si="109">ROUND(($O105-$F105),0)</f>
        <v>0</v>
      </c>
      <c r="S105" s="31">
        <f t="shared" si="90"/>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10">SUM(X105:AI105)</f>
        <v>0</v>
      </c>
      <c r="AK105" s="195" t="str">
        <f t="shared" ref="AK105:AK118" si="111">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Options'!$H$3,(1+$I106)*'Restricted Funds'!$H106,IF('Restricted Funds'!$J106='Drop Down Options'!$H$4,(1+'Restricted Funds'!$K106)*'Restricted Funds'!$H106,IF('Restricted Funds'!$J106='Drop Down Options'!$H$5,'Restricted Funds'!$H106+'Restricted Funds'!$L106,IF($J106='Drop Down Options'!$H$6,'Restricted Funds'!$M106,"CHECK")))), 0)</f>
        <v>0</v>
      </c>
      <c r="P106" s="29">
        <f t="shared" si="107"/>
        <v>0</v>
      </c>
      <c r="Q106" s="31">
        <f t="shared" si="108"/>
        <v>0</v>
      </c>
      <c r="R106" s="29">
        <f t="shared" si="109"/>
        <v>0</v>
      </c>
      <c r="S106" s="31">
        <f t="shared" si="90"/>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10"/>
        <v>0</v>
      </c>
      <c r="AK106" s="195" t="str">
        <f t="shared" si="111"/>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Options'!$H$3,(1+$I107)*'Restricted Funds'!$H107,IF('Restricted Funds'!$J107='Drop Down Options'!$H$4,(1+'Restricted Funds'!$K107)*'Restricted Funds'!$H107,IF('Restricted Funds'!$J107='Drop Down Options'!$H$5,'Restricted Funds'!$H107+'Restricted Funds'!$L107,IF($J107='Drop Down Options'!$H$6,'Restricted Funds'!$M107,"CHECK")))), 0)</f>
        <v>0</v>
      </c>
      <c r="P107" s="29">
        <f t="shared" si="107"/>
        <v>0</v>
      </c>
      <c r="Q107" s="31">
        <f t="shared" si="108"/>
        <v>0</v>
      </c>
      <c r="R107" s="29">
        <f t="shared" si="109"/>
        <v>0</v>
      </c>
      <c r="S107" s="31">
        <f t="shared" si="90"/>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10"/>
        <v>0</v>
      </c>
      <c r="AK107" s="195" t="str">
        <f t="shared" si="111"/>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Options'!$H$3,(1+$I108)*'Restricted Funds'!$H108,IF('Restricted Funds'!$J108='Drop Down Options'!$H$4,(1+'Restricted Funds'!$K108)*'Restricted Funds'!$H108,IF('Restricted Funds'!$J108='Drop Down Options'!$H$5,'Restricted Funds'!$H108+'Restricted Funds'!$L108,IF($J108='Drop Down Options'!$H$6,'Restricted Funds'!$M108,"CHECK")))), 0)</f>
        <v>0</v>
      </c>
      <c r="P108" s="29">
        <f t="shared" si="107"/>
        <v>0</v>
      </c>
      <c r="Q108" s="31">
        <f t="shared" si="108"/>
        <v>0</v>
      </c>
      <c r="R108" s="29">
        <f t="shared" si="109"/>
        <v>0</v>
      </c>
      <c r="S108" s="31">
        <f t="shared" si="90"/>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10"/>
        <v>0</v>
      </c>
      <c r="AK108" s="195" t="str">
        <f t="shared" si="111"/>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Options'!$H$3,(1+$I109)*'Restricted Funds'!$H109,IF('Restricted Funds'!$J109='Drop Down Options'!$H$4,(1+'Restricted Funds'!$K109)*'Restricted Funds'!$H109,IF('Restricted Funds'!$J109='Drop Down Options'!$H$5,'Restricted Funds'!$H109+'Restricted Funds'!$L109,IF($J109='Drop Down Options'!$H$6,'Restricted Funds'!$M109,"CHECK")))), 0)</f>
        <v>0</v>
      </c>
      <c r="P109" s="29">
        <f t="shared" si="107"/>
        <v>0</v>
      </c>
      <c r="Q109" s="31">
        <f t="shared" si="108"/>
        <v>0</v>
      </c>
      <c r="R109" s="29">
        <f t="shared" si="109"/>
        <v>0</v>
      </c>
      <c r="S109" s="31">
        <f t="shared" si="90"/>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10"/>
        <v>0</v>
      </c>
      <c r="AK109" s="195" t="str">
        <f t="shared" si="111"/>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Options'!$H$3,(1+$I110)*'Restricted Funds'!$H110,IF('Restricted Funds'!$J110='Drop Down Options'!$H$4,(1+'Restricted Funds'!$K110)*'Restricted Funds'!$H110,IF('Restricted Funds'!$J110='Drop Down Options'!$H$5,'Restricted Funds'!$H110+'Restricted Funds'!$L110,IF($J110='Drop Down Options'!$H$6,'Restricted Funds'!$M110,"CHECK")))), 0)</f>
        <v>0</v>
      </c>
      <c r="P110" s="29">
        <f t="shared" si="107"/>
        <v>0</v>
      </c>
      <c r="Q110" s="31">
        <f t="shared" si="108"/>
        <v>0</v>
      </c>
      <c r="R110" s="29">
        <f t="shared" si="109"/>
        <v>0</v>
      </c>
      <c r="S110" s="31">
        <f t="shared" si="90"/>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10"/>
        <v>0</v>
      </c>
      <c r="AK110" s="195" t="str">
        <f t="shared" si="111"/>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Options'!$H$3,(1+$I111)*'Restricted Funds'!$H111,IF('Restricted Funds'!$J111='Drop Down Options'!$H$4,(1+'Restricted Funds'!$K111)*'Restricted Funds'!$H111,IF('Restricted Funds'!$J111='Drop Down Options'!$H$5,'Restricted Funds'!$H111+'Restricted Funds'!$L111,IF($J111='Drop Down Options'!$H$6,'Restricted Funds'!$M111,"CHECK")))), 0)</f>
        <v>0</v>
      </c>
      <c r="P111" s="29">
        <f t="shared" si="107"/>
        <v>0</v>
      </c>
      <c r="Q111" s="31">
        <f t="shared" si="108"/>
        <v>0</v>
      </c>
      <c r="R111" s="29">
        <f t="shared" si="109"/>
        <v>0</v>
      </c>
      <c r="S111" s="31">
        <f t="shared" si="90"/>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10"/>
        <v>0</v>
      </c>
      <c r="AK111" s="195" t="str">
        <f t="shared" si="111"/>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Options'!$H$3,(1+$I112)*'Restricted Funds'!$H112,IF('Restricted Funds'!$J112='Drop Down Options'!$H$4,(1+'Restricted Funds'!$K112)*'Restricted Funds'!$H112,IF('Restricted Funds'!$J112='Drop Down Options'!$H$5,'Restricted Funds'!$H112+'Restricted Funds'!$L112,IF($J112='Drop Down Options'!$H$6,'Restricted Funds'!$M112,"CHECK")))), 0)</f>
        <v>0</v>
      </c>
      <c r="P112" s="29">
        <f t="shared" si="107"/>
        <v>0</v>
      </c>
      <c r="Q112" s="31">
        <f t="shared" si="108"/>
        <v>0</v>
      </c>
      <c r="R112" s="29">
        <f t="shared" si="109"/>
        <v>0</v>
      </c>
      <c r="S112" s="31">
        <f t="shared" si="90"/>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10"/>
        <v>0</v>
      </c>
      <c r="AK112" s="195" t="str">
        <f t="shared" si="111"/>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0</v>
      </c>
      <c r="J113" s="13" t="s">
        <v>591</v>
      </c>
      <c r="K113" s="348"/>
      <c r="L113" s="349"/>
      <c r="M113" s="349"/>
      <c r="N113" s="15"/>
      <c r="O113" s="77">
        <f>ROUND(IF($J113='Drop Down Options'!$H$3,(1+$I113)*'Restricted Funds'!$H113,IF('Restricted Funds'!$J113='Drop Down Options'!$H$4,(1+'Restricted Funds'!$K113)*'Restricted Funds'!$H113,IF('Restricted Funds'!$J113='Drop Down Options'!$H$5,'Restricted Funds'!$H113+'Restricted Funds'!$L113,IF($J113='Drop Down Options'!$H$6,'Restricted Funds'!$M113,"CHECK")))), 0)</f>
        <v>0</v>
      </c>
      <c r="P113" s="29">
        <f t="shared" si="107"/>
        <v>0</v>
      </c>
      <c r="Q113" s="31">
        <f t="shared" si="108"/>
        <v>0</v>
      </c>
      <c r="R113" s="29">
        <f t="shared" si="109"/>
        <v>0</v>
      </c>
      <c r="S113" s="31">
        <f t="shared" si="90"/>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10"/>
        <v>0</v>
      </c>
      <c r="AK113" s="195" t="str">
        <f t="shared" si="111"/>
        <v>In Balance</v>
      </c>
    </row>
    <row r="114" spans="2:37" outlineLevel="2" x14ac:dyDescent="0.15">
      <c r="B114" s="172">
        <v>109</v>
      </c>
      <c r="C114" s="192">
        <v>4510.2</v>
      </c>
      <c r="D114" s="193" t="s">
        <v>564</v>
      </c>
      <c r="E114" s="13"/>
      <c r="F114" s="13"/>
      <c r="G114" s="13"/>
      <c r="H114" s="29">
        <f>IFERROR(($G114/'FY 2026-27 Budget Summary'!$F$8)*12, 0)</f>
        <v>0</v>
      </c>
      <c r="I114" s="30">
        <f>'Assumptions - Arch'!$C$23</f>
        <v>0</v>
      </c>
      <c r="J114" s="13" t="s">
        <v>591</v>
      </c>
      <c r="K114" s="348"/>
      <c r="L114" s="349"/>
      <c r="M114" s="349"/>
      <c r="N114" s="15"/>
      <c r="O114" s="29">
        <f>ROUND(IF($J114='Drop Down Options'!$H$3,(1+$I114)*'Restricted Funds'!$H114,IF('Restricted Funds'!$J114='Drop Down Options'!$H$4,(1+'Restricted Funds'!$K114)*'Restricted Funds'!$H114,IF('Restricted Funds'!$J114='Drop Down Options'!$H$5,'Restricted Funds'!$H114+'Restricted Funds'!$L114,IF($J114='Drop Down Options'!$H$6,'Restricted Funds'!$M114,"CHECK")))), 0)</f>
        <v>0</v>
      </c>
      <c r="P114" s="29">
        <f t="shared" si="107"/>
        <v>0</v>
      </c>
      <c r="Q114" s="31">
        <f t="shared" si="108"/>
        <v>0</v>
      </c>
      <c r="R114" s="29">
        <f t="shared" si="109"/>
        <v>0</v>
      </c>
      <c r="S114" s="31">
        <f t="shared" si="90"/>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10"/>
        <v>0</v>
      </c>
      <c r="AK114" s="195" t="str">
        <f t="shared" si="111"/>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8"/>
        <v>0</v>
      </c>
      <c r="R115" s="40">
        <f>SUM(R113:R114)</f>
        <v>0</v>
      </c>
      <c r="S115" s="46">
        <f t="shared" si="90"/>
        <v>0</v>
      </c>
      <c r="T115" s="235"/>
      <c r="U115" s="238"/>
      <c r="W115" s="239"/>
      <c r="X115" s="240">
        <f>X113+X114</f>
        <v>0</v>
      </c>
      <c r="Y115" s="240">
        <f t="shared" ref="Y115:AJ115" si="112">Y113+Y114</f>
        <v>0</v>
      </c>
      <c r="Z115" s="240">
        <f t="shared" si="112"/>
        <v>0</v>
      </c>
      <c r="AA115" s="240">
        <f t="shared" si="112"/>
        <v>0</v>
      </c>
      <c r="AB115" s="240">
        <f t="shared" si="112"/>
        <v>0</v>
      </c>
      <c r="AC115" s="240">
        <f t="shared" si="112"/>
        <v>0</v>
      </c>
      <c r="AD115" s="240">
        <f t="shared" si="112"/>
        <v>0</v>
      </c>
      <c r="AE115" s="240">
        <f t="shared" si="112"/>
        <v>0</v>
      </c>
      <c r="AF115" s="240">
        <f t="shared" si="112"/>
        <v>0</v>
      </c>
      <c r="AG115" s="240">
        <f t="shared" si="112"/>
        <v>0</v>
      </c>
      <c r="AH115" s="240">
        <f t="shared" si="112"/>
        <v>0</v>
      </c>
      <c r="AI115" s="240">
        <f t="shared" si="112"/>
        <v>0</v>
      </c>
      <c r="AJ115" s="240">
        <f t="shared" si="112"/>
        <v>0</v>
      </c>
      <c r="AK115" s="241" t="str">
        <f t="shared" si="111"/>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Options'!$H$3,(1+$I116)*'Restricted Funds'!$H116,IF('Restricted Funds'!$J116='Drop Down Options'!$H$4,(1+'Restricted Funds'!$K116)*'Restricted Funds'!$H116,IF('Restricted Funds'!$J116='Drop Down Options'!$H$5,'Restricted Funds'!$H116+'Restricted Funds'!$L116,IF($J116='Drop Down Options'!$H$6,'Restricted Funds'!$M116,"CHECK")))), 0)</f>
        <v>0</v>
      </c>
      <c r="P116" s="29">
        <f t="shared" si="107"/>
        <v>0</v>
      </c>
      <c r="Q116" s="31">
        <f t="shared" si="108"/>
        <v>0</v>
      </c>
      <c r="R116" s="29">
        <f t="shared" ref="R116:R117" si="113">ROUND(($O116-$F116),0)</f>
        <v>0</v>
      </c>
      <c r="S116" s="31">
        <f t="shared" si="90"/>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14">SUM(X116:AI116)</f>
        <v>0</v>
      </c>
      <c r="AK116" s="195" t="str">
        <f t="shared" si="111"/>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Options'!$H$3,(1+$I117)*'Restricted Funds'!$H117,IF('Restricted Funds'!$J117='Drop Down Options'!$H$4,(1+'Restricted Funds'!$K117)*'Restricted Funds'!$H117,IF('Restricted Funds'!$J117='Drop Down Options'!$H$5,'Restricted Funds'!$H117+'Restricted Funds'!$L117,IF($J117='Drop Down Options'!$H$6,'Restricted Funds'!$M117,"CHECK")))), 0)</f>
        <v>0</v>
      </c>
      <c r="P117" s="29">
        <f t="shared" si="107"/>
        <v>0</v>
      </c>
      <c r="Q117" s="31">
        <f t="shared" si="108"/>
        <v>0</v>
      </c>
      <c r="R117" s="29">
        <f t="shared" si="113"/>
        <v>0</v>
      </c>
      <c r="S117" s="31">
        <f t="shared" si="90"/>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14"/>
        <v>0</v>
      </c>
      <c r="AK117" s="195" t="str">
        <f t="shared" si="111"/>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15">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8"/>
        <v>0</v>
      </c>
      <c r="R118" s="34">
        <f>SUM(R105:R112)+R115+SUM(R116:R117)</f>
        <v>0</v>
      </c>
      <c r="S118" s="36">
        <f t="shared" si="90"/>
        <v>0</v>
      </c>
      <c r="T118" s="206" t="str">
        <f>IF(AND(ABS(Q118)&gt;'Assumptions - Arch'!$D$54, ABS(P118)&gt;'Assumptions - Arch'!$D$55), "Variance Explanation Required", "Variance Explanation Not Required")</f>
        <v>Variance Explanation Not Required</v>
      </c>
      <c r="U118" s="207"/>
      <c r="W118" s="209"/>
      <c r="X118" s="34">
        <f t="shared" ref="X118:AJ118" si="116">SUM(X105:X112)+X115+SUM(X116:X117)</f>
        <v>0</v>
      </c>
      <c r="Y118" s="34">
        <f t="shared" si="116"/>
        <v>0</v>
      </c>
      <c r="Z118" s="34">
        <f t="shared" si="116"/>
        <v>0</v>
      </c>
      <c r="AA118" s="34">
        <f t="shared" si="116"/>
        <v>0</v>
      </c>
      <c r="AB118" s="34">
        <f t="shared" si="116"/>
        <v>0</v>
      </c>
      <c r="AC118" s="34">
        <f t="shared" si="116"/>
        <v>0</v>
      </c>
      <c r="AD118" s="34">
        <f t="shared" si="116"/>
        <v>0</v>
      </c>
      <c r="AE118" s="34">
        <f t="shared" si="116"/>
        <v>0</v>
      </c>
      <c r="AF118" s="34">
        <f t="shared" si="116"/>
        <v>0</v>
      </c>
      <c r="AG118" s="34">
        <f t="shared" si="116"/>
        <v>0</v>
      </c>
      <c r="AH118" s="34">
        <f t="shared" si="116"/>
        <v>0</v>
      </c>
      <c r="AI118" s="34">
        <f t="shared" si="116"/>
        <v>0</v>
      </c>
      <c r="AJ118" s="34">
        <f t="shared" si="116"/>
        <v>0</v>
      </c>
      <c r="AK118" s="210" t="str">
        <f t="shared" si="111"/>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Options'!$H$3,(1+$I120)*'Restricted Funds'!$H120,IF('Restricted Funds'!$J120='Drop Down Options'!$H$4,(1+'Restricted Funds'!$K120)*'Restricted Funds'!$H120,IF('Restricted Funds'!$J120='Drop Down Options'!$H$5,'Restricted Funds'!$H120+'Restricted Funds'!$L120,IF($J120='Drop Down Options'!$H$6,'Restricted Funds'!$M120,"CHECK")))), 0)</f>
        <v>0</v>
      </c>
      <c r="P120" s="29">
        <f t="shared" ref="P120:P140" si="117">ROUND(($O120-$H120),0)</f>
        <v>0</v>
      </c>
      <c r="Q120" s="31">
        <f t="shared" ref="Q120:Q144" si="118">IFERROR(P120/H120, 0)</f>
        <v>0</v>
      </c>
      <c r="R120" s="29">
        <f t="shared" ref="R120:R126" si="119">ROUND(($O120-$F120),0)</f>
        <v>0</v>
      </c>
      <c r="S120" s="31">
        <f t="shared" si="90"/>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7" si="120">SUM(X120:AI120)</f>
        <v>0</v>
      </c>
      <c r="AK120" s="195" t="str">
        <f t="shared" ref="AK120:AK144" si="121">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Options'!$H$3,(1+$I121)*'Restricted Funds'!$H121,IF('Restricted Funds'!$J121='Drop Down Options'!$H$4,(1+'Restricted Funds'!$K121)*'Restricted Funds'!$H121,IF('Restricted Funds'!$J121='Drop Down Options'!$H$5,'Restricted Funds'!$H121+'Restricted Funds'!$L121,IF($J121='Drop Down Options'!$H$6,'Restricted Funds'!$M121,"CHECK")))), 0)</f>
        <v>0</v>
      </c>
      <c r="P121" s="29">
        <f t="shared" si="117"/>
        <v>0</v>
      </c>
      <c r="Q121" s="31">
        <f t="shared" si="118"/>
        <v>0</v>
      </c>
      <c r="R121" s="29">
        <f t="shared" si="119"/>
        <v>0</v>
      </c>
      <c r="S121" s="31">
        <f t="shared" si="90"/>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20"/>
        <v>0</v>
      </c>
      <c r="AK121" s="195" t="str">
        <f t="shared" si="121"/>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Options'!$H$3,(1+$I122)*'Restricted Funds'!$H122,IF('Restricted Funds'!$J122='Drop Down Options'!$H$4,(1+'Restricted Funds'!$K122)*'Restricted Funds'!$H122,IF('Restricted Funds'!$J122='Drop Down Options'!$H$5,'Restricted Funds'!$H122+'Restricted Funds'!$L122,IF($J122='Drop Down Options'!$H$6,'Restricted Funds'!$M122,"CHECK")))), 0)</f>
        <v>0</v>
      </c>
      <c r="P122" s="29">
        <f t="shared" si="117"/>
        <v>0</v>
      </c>
      <c r="Q122" s="31">
        <f t="shared" si="118"/>
        <v>0</v>
      </c>
      <c r="R122" s="29">
        <f t="shared" si="119"/>
        <v>0</v>
      </c>
      <c r="S122" s="31">
        <f t="shared" si="90"/>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20"/>
        <v>0</v>
      </c>
      <c r="AK122" s="195" t="str">
        <f t="shared" si="121"/>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Options'!$H$3,(1+$I123)*'Restricted Funds'!$H123,IF('Restricted Funds'!$J123='Drop Down Options'!$H$4,(1+'Restricted Funds'!$K123)*'Restricted Funds'!$H123,IF('Restricted Funds'!$J123='Drop Down Options'!$H$5,'Restricted Funds'!$H123+'Restricted Funds'!$L123,IF($J123='Drop Down Options'!$H$6,'Restricted Funds'!$M123,"CHECK")))), 0)</f>
        <v>0</v>
      </c>
      <c r="P123" s="29">
        <f t="shared" si="117"/>
        <v>0</v>
      </c>
      <c r="Q123" s="31">
        <f t="shared" si="118"/>
        <v>0</v>
      </c>
      <c r="R123" s="29">
        <f t="shared" si="119"/>
        <v>0</v>
      </c>
      <c r="S123" s="31">
        <f t="shared" si="90"/>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20"/>
        <v>0</v>
      </c>
      <c r="AK123" s="195" t="str">
        <f t="shared" si="121"/>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Options'!$H$3,(1+$I124)*'Restricted Funds'!$H124,IF('Restricted Funds'!$J124='Drop Down Options'!$H$4,(1+'Restricted Funds'!$K124)*'Restricted Funds'!$H124,IF('Restricted Funds'!$J124='Drop Down Options'!$H$5,'Restricted Funds'!$H124+'Restricted Funds'!$L124,IF($J124='Drop Down Options'!$H$6,'Restricted Funds'!$M124,"CHECK")))), 0)</f>
        <v>0</v>
      </c>
      <c r="P124" s="29">
        <f t="shared" si="117"/>
        <v>0</v>
      </c>
      <c r="Q124" s="31">
        <f t="shared" si="118"/>
        <v>0</v>
      </c>
      <c r="R124" s="29">
        <f t="shared" si="119"/>
        <v>0</v>
      </c>
      <c r="S124" s="31">
        <f t="shared" si="90"/>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20"/>
        <v>0</v>
      </c>
      <c r="AK124" s="195" t="str">
        <f t="shared" si="121"/>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Options'!$H$3,(1+$I125)*'Restricted Funds'!$H125,IF('Restricted Funds'!$J125='Drop Down Options'!$H$4,(1+'Restricted Funds'!$K125)*'Restricted Funds'!$H125,IF('Restricted Funds'!$J125='Drop Down Options'!$H$5,'Restricted Funds'!$H125+'Restricted Funds'!$L125,IF($J125='Drop Down Options'!$H$6,'Restricted Funds'!$M125,"CHECK")))), 0)</f>
        <v>0</v>
      </c>
      <c r="P125" s="29">
        <f t="shared" si="117"/>
        <v>0</v>
      </c>
      <c r="Q125" s="31">
        <f t="shared" si="118"/>
        <v>0</v>
      </c>
      <c r="R125" s="29">
        <f t="shared" si="119"/>
        <v>0</v>
      </c>
      <c r="S125" s="31">
        <f t="shared" si="90"/>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20"/>
        <v>0</v>
      </c>
      <c r="AK125" s="195" t="str">
        <f t="shared" si="121"/>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Options'!$H$3,(1+$I126)*'Restricted Funds'!$H126,IF('Restricted Funds'!$J126='Drop Down Options'!$H$4,(1+'Restricted Funds'!$K126)*'Restricted Funds'!$H126,IF('Restricted Funds'!$J126='Drop Down Options'!$H$5,'Restricted Funds'!$H126+'Restricted Funds'!$L126,IF($J126='Drop Down Options'!$H$6,'Restricted Funds'!$M126,"CHECK")))), 0)</f>
        <v>0</v>
      </c>
      <c r="P126" s="29">
        <f t="shared" si="117"/>
        <v>0</v>
      </c>
      <c r="Q126" s="31">
        <f t="shared" si="118"/>
        <v>0</v>
      </c>
      <c r="R126" s="29">
        <f t="shared" si="119"/>
        <v>0</v>
      </c>
      <c r="S126" s="31">
        <f t="shared" si="90"/>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20"/>
        <v>0</v>
      </c>
      <c r="AK126" s="195" t="str">
        <f t="shared" si="121"/>
        <v>In Balance</v>
      </c>
    </row>
    <row r="127" spans="2:37" s="243" customFormat="1" ht="13.5" customHeight="1" outlineLevel="2" x14ac:dyDescent="0.15">
      <c r="B127" s="172">
        <v>122</v>
      </c>
      <c r="C127" s="242">
        <v>4680.2</v>
      </c>
      <c r="D127" s="219" t="s">
        <v>696</v>
      </c>
      <c r="E127" s="13"/>
      <c r="F127" s="13"/>
      <c r="G127" s="13"/>
      <c r="H127" s="29">
        <f>IFERROR(($G127/'FY 2026-27 Budget Summary'!$F$8)*12, 0)</f>
        <v>0</v>
      </c>
      <c r="I127" s="30">
        <v>0</v>
      </c>
      <c r="J127" s="13" t="s">
        <v>591</v>
      </c>
      <c r="K127" s="348"/>
      <c r="L127" s="349"/>
      <c r="M127" s="349"/>
      <c r="N127" s="15"/>
      <c r="O127" s="29">
        <f>ROUND(IF($J127='Drop Down Options'!$H$3,(1+$I127)*'Restricted Funds'!$H127,IF('Restricted Funds'!$J127='Drop Down Options'!$H$4,(1+'Restricted Funds'!$K127)*'Restricted Funds'!$H127,IF('Restricted Funds'!$J127='Drop Down Options'!$H$5,'Restricted Funds'!$H127+'Restricted Funds'!$L127,IF($J127='Drop Down Options'!$H$6,'Restricted Funds'!$M127,"CHECK")))), 0)</f>
        <v>0</v>
      </c>
      <c r="P127" s="29">
        <f t="shared" si="117"/>
        <v>0</v>
      </c>
      <c r="Q127" s="31">
        <f t="shared" si="118"/>
        <v>0</v>
      </c>
      <c r="R127" s="29">
        <f>ROUND(($O127-$F127),0)</f>
        <v>0</v>
      </c>
      <c r="S127" s="31">
        <f>IFERROR(R127/F127, 0)</f>
        <v>0</v>
      </c>
      <c r="T127" s="193" t="str">
        <f>IF(OR(ABS(Q127)&gt;'Assumptions - Arch'!$D$53), "Variance Explanation Required", "Variance Explanation Not Required")</f>
        <v>Variance Explanation Not Required</v>
      </c>
      <c r="U127" s="85"/>
      <c r="W127" s="425" t="s">
        <v>722</v>
      </c>
      <c r="X127" s="29">
        <f>$O127*INDEX('Optional - Monthly Allocations'!$C$5:$N$18, MATCH($W127,'Optional - Monthly Allocations'!$B$5:$B$18,0), MATCH(X$5,'Optional - Monthly Allocations'!$C$4:$N$4,0))</f>
        <v>0</v>
      </c>
      <c r="Y127" s="29">
        <f>$O127*INDEX('Optional - Monthly Allocations'!$C$5:$N$18, MATCH($W127,'Optional - Monthly Allocations'!$B$5:$B$18,0), MATCH(Y$5,'Optional - Monthly Allocations'!$C$4:$N$4,0))</f>
        <v>0</v>
      </c>
      <c r="Z127" s="29">
        <f>$O127*INDEX('Optional - Monthly Allocations'!$C$5:$N$18, MATCH($W127,'Optional - Monthly Allocations'!$B$5:$B$18,0), MATCH(Z$5,'Optional - Monthly Allocations'!$C$4:$N$4,0))</f>
        <v>0</v>
      </c>
      <c r="AA127" s="29">
        <f>$O127*INDEX('Optional - Monthly Allocations'!$C$5:$N$18, MATCH($W127,'Optional - Monthly Allocations'!$B$5:$B$18,0), MATCH(AA$5,'Optional - Monthly Allocations'!$C$4:$N$4,0))</f>
        <v>0</v>
      </c>
      <c r="AB127" s="29">
        <f>$O127*INDEX('Optional - Monthly Allocations'!$C$5:$N$18, MATCH($W127,'Optional - Monthly Allocations'!$B$5:$B$18,0), MATCH(AB$5,'Optional - Monthly Allocations'!$C$4:$N$4,0))</f>
        <v>0</v>
      </c>
      <c r="AC127" s="29">
        <f>$O127*INDEX('Optional - Monthly Allocations'!$C$5:$N$18, MATCH($W127,'Optional - Monthly Allocations'!$B$5:$B$18,0), MATCH(AC$5,'Optional - Monthly Allocations'!$C$4:$N$4,0))</f>
        <v>0</v>
      </c>
      <c r="AD127" s="29">
        <f>$O127*INDEX('Optional - Monthly Allocations'!$C$5:$N$18, MATCH($W127,'Optional - Monthly Allocations'!$B$5:$B$18,0), MATCH(AD$5,'Optional - Monthly Allocations'!$C$4:$N$4,0))</f>
        <v>0</v>
      </c>
      <c r="AE127" s="29">
        <f>$O127*INDEX('Optional - Monthly Allocations'!$C$5:$N$18, MATCH($W127,'Optional - Monthly Allocations'!$B$5:$B$18,0), MATCH(AE$5,'Optional - Monthly Allocations'!$C$4:$N$4,0))</f>
        <v>0</v>
      </c>
      <c r="AF127" s="29">
        <f>$O127*INDEX('Optional - Monthly Allocations'!$C$5:$N$18, MATCH($W127,'Optional - Monthly Allocations'!$B$5:$B$18,0), MATCH(AF$5,'Optional - Monthly Allocations'!$C$4:$N$4,0))</f>
        <v>0</v>
      </c>
      <c r="AG127" s="29">
        <f>$O127*INDEX('Optional - Monthly Allocations'!$C$5:$N$18, MATCH($W127,'Optional - Monthly Allocations'!$B$5:$B$18,0), MATCH(AG$5,'Optional - Monthly Allocations'!$C$4:$N$4,0))</f>
        <v>0</v>
      </c>
      <c r="AH127" s="29">
        <f>$O127*INDEX('Optional - Monthly Allocations'!$C$5:$N$18, MATCH($W127,'Optional - Monthly Allocations'!$B$5:$B$18,0), MATCH(AH$5,'Optional - Monthly Allocations'!$C$4:$N$4,0))</f>
        <v>0</v>
      </c>
      <c r="AI127" s="29">
        <f>$O127*INDEX('Optional - Monthly Allocations'!$C$5:$N$18, MATCH($W127,'Optional - Monthly Allocations'!$B$5:$B$18,0), MATCH(AI$5,'Optional - Monthly Allocations'!$C$4:$N$4,0))</f>
        <v>0</v>
      </c>
      <c r="AJ127" s="194">
        <f t="shared" si="120"/>
        <v>0</v>
      </c>
      <c r="AK127" s="195" t="str">
        <f t="shared" si="121"/>
        <v>In Balance</v>
      </c>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8"/>
        <v>0</v>
      </c>
      <c r="R128" s="40">
        <f>SUM(R126:R127)</f>
        <v>0</v>
      </c>
      <c r="S128" s="46">
        <f t="shared" si="90"/>
        <v>0</v>
      </c>
      <c r="T128" s="235"/>
      <c r="U128" s="238"/>
      <c r="W128" s="239"/>
      <c r="X128" s="240">
        <f>X126+X127</f>
        <v>0</v>
      </c>
      <c r="Y128" s="240">
        <f t="shared" ref="Y128:AJ128" si="122">Y126+Y127</f>
        <v>0</v>
      </c>
      <c r="Z128" s="240">
        <f t="shared" si="122"/>
        <v>0</v>
      </c>
      <c r="AA128" s="240">
        <f t="shared" si="122"/>
        <v>0</v>
      </c>
      <c r="AB128" s="240">
        <f t="shared" si="122"/>
        <v>0</v>
      </c>
      <c r="AC128" s="240">
        <f t="shared" si="122"/>
        <v>0</v>
      </c>
      <c r="AD128" s="240">
        <f t="shared" si="122"/>
        <v>0</v>
      </c>
      <c r="AE128" s="240">
        <f t="shared" si="122"/>
        <v>0</v>
      </c>
      <c r="AF128" s="240">
        <f t="shared" si="122"/>
        <v>0</v>
      </c>
      <c r="AG128" s="240">
        <f t="shared" si="122"/>
        <v>0</v>
      </c>
      <c r="AH128" s="240">
        <f t="shared" si="122"/>
        <v>0</v>
      </c>
      <c r="AI128" s="240">
        <f t="shared" si="122"/>
        <v>0</v>
      </c>
      <c r="AJ128" s="240">
        <f t="shared" si="122"/>
        <v>0</v>
      </c>
      <c r="AK128" s="241" t="str">
        <f t="shared" si="121"/>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Options'!$H$3,(1+$I129)*'Restricted Funds'!$H129,IF('Restricted Funds'!$J129='Drop Down Options'!$H$4,(1+'Restricted Funds'!$K129)*'Restricted Funds'!$H129,IF('Restricted Funds'!$J129='Drop Down Options'!$H$5,'Restricted Funds'!$H129+'Restricted Funds'!$L129,IF($J129='Drop Down Options'!$H$6,'Restricted Funds'!$M129,"CHECK")))), 0)</f>
        <v>0</v>
      </c>
      <c r="P129" s="29">
        <f t="shared" si="117"/>
        <v>0</v>
      </c>
      <c r="Q129" s="31">
        <f t="shared" si="118"/>
        <v>0</v>
      </c>
      <c r="R129" s="29">
        <f t="shared" ref="R129:R135" si="123">ROUND(($O129-$F129),0)</f>
        <v>0</v>
      </c>
      <c r="S129" s="31">
        <f t="shared" si="90"/>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24">SUM(X129:AI129)</f>
        <v>0</v>
      </c>
      <c r="AK129" s="195" t="str">
        <f t="shared" si="121"/>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Options'!$H$3,(1+$I130)*'Restricted Funds'!$H130,IF('Restricted Funds'!$J130='Drop Down Options'!$H$4,(1+'Restricted Funds'!$K130)*'Restricted Funds'!$H130,IF('Restricted Funds'!$J130='Drop Down Options'!$H$5,'Restricted Funds'!$H130+'Restricted Funds'!$L130,IF($J130='Drop Down Options'!$H$6,'Restricted Funds'!$M130,"CHECK")))), 0)</f>
        <v>0</v>
      </c>
      <c r="P130" s="29">
        <f t="shared" si="117"/>
        <v>0</v>
      </c>
      <c r="Q130" s="31">
        <f t="shared" si="118"/>
        <v>0</v>
      </c>
      <c r="R130" s="29">
        <f t="shared" si="123"/>
        <v>0</v>
      </c>
      <c r="S130" s="31">
        <f t="shared" si="90"/>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24"/>
        <v>0</v>
      </c>
      <c r="AK130" s="195" t="str">
        <f t="shared" si="121"/>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Options'!$H$3,(1+$I131)*'Restricted Funds'!$H131,IF('Restricted Funds'!$J131='Drop Down Options'!$H$4,(1+'Restricted Funds'!$K131)*'Restricted Funds'!$H131,IF('Restricted Funds'!$J131='Drop Down Options'!$H$5,'Restricted Funds'!$H131+'Restricted Funds'!$L131,IF($J131='Drop Down Options'!$H$6,'Restricted Funds'!$M131,"CHECK")))), 0)</f>
        <v>0</v>
      </c>
      <c r="P131" s="29">
        <f t="shared" si="117"/>
        <v>0</v>
      </c>
      <c r="Q131" s="31">
        <f t="shared" si="118"/>
        <v>0</v>
      </c>
      <c r="R131" s="29">
        <f t="shared" si="123"/>
        <v>0</v>
      </c>
      <c r="S131" s="31">
        <f t="shared" si="90"/>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24"/>
        <v>0</v>
      </c>
      <c r="AK131" s="195" t="str">
        <f t="shared" si="121"/>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Options'!$H$3,(1+$I132)*'Restricted Funds'!$H132,IF('Restricted Funds'!$J132='Drop Down Options'!$H$4,(1+'Restricted Funds'!$K132)*'Restricted Funds'!$H132,IF('Restricted Funds'!$J132='Drop Down Options'!$H$5,'Restricted Funds'!$H132+'Restricted Funds'!$L132,IF($J132='Drop Down Options'!$H$6,'Restricted Funds'!$M132,"CHECK")))), 0)</f>
        <v>0</v>
      </c>
      <c r="P132" s="29">
        <f t="shared" si="117"/>
        <v>0</v>
      </c>
      <c r="Q132" s="31">
        <f>IFERROR(P132/H132, 0)</f>
        <v>0</v>
      </c>
      <c r="R132" s="29">
        <f t="shared" si="123"/>
        <v>0</v>
      </c>
      <c r="S132" s="31">
        <f t="shared" si="90"/>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24"/>
        <v>0</v>
      </c>
      <c r="AK132" s="195" t="str">
        <f t="shared" si="121"/>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Options'!$H$3,(1+$I133)*'Restricted Funds'!$H133,IF('Restricted Funds'!$J133='Drop Down Options'!$H$4,(1+'Restricted Funds'!$K133)*'Restricted Funds'!$H133,IF('Restricted Funds'!$J133='Drop Down Options'!$H$5,'Restricted Funds'!$H133+'Restricted Funds'!$L133,IF($J133='Drop Down Options'!$H$6,'Restricted Funds'!$M133,"CHECK")))), 0)</f>
        <v>0</v>
      </c>
      <c r="P133" s="29">
        <f t="shared" si="117"/>
        <v>0</v>
      </c>
      <c r="Q133" s="31">
        <f t="shared" si="118"/>
        <v>0</v>
      </c>
      <c r="R133" s="29">
        <f t="shared" si="123"/>
        <v>0</v>
      </c>
      <c r="S133" s="31">
        <f t="shared" si="90"/>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24"/>
        <v>0</v>
      </c>
      <c r="AK133" s="195" t="str">
        <f t="shared" si="121"/>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Options'!$H$3,(1+$I134)*'Restricted Funds'!$H134,IF('Restricted Funds'!$J134='Drop Down Options'!$H$4,(1+'Restricted Funds'!$K134)*'Restricted Funds'!$H134,IF('Restricted Funds'!$J134='Drop Down Options'!$H$5,'Restricted Funds'!$H134+'Restricted Funds'!$L134,IF($J134='Drop Down Options'!$H$6,'Restricted Funds'!$M134,"CHECK")))), 0)</f>
        <v>0</v>
      </c>
      <c r="P134" s="29">
        <f t="shared" si="117"/>
        <v>0</v>
      </c>
      <c r="Q134" s="31">
        <f t="shared" si="118"/>
        <v>0</v>
      </c>
      <c r="R134" s="29">
        <f t="shared" si="123"/>
        <v>0</v>
      </c>
      <c r="S134" s="31">
        <f t="shared" si="90"/>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24"/>
        <v>0</v>
      </c>
      <c r="AK134" s="195" t="str">
        <f t="shared" si="121"/>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Options'!$H$3,(1+$I135)*'Restricted Funds'!$H135,IF('Restricted Funds'!$J135='Drop Down Options'!$H$4,(1+'Restricted Funds'!$K135)*'Restricted Funds'!$H135,IF('Restricted Funds'!$J135='Drop Down Options'!$H$5,'Restricted Funds'!$H135+'Restricted Funds'!$L135,IF($J135='Drop Down Options'!$H$6,'Restricted Funds'!$M135,"CHECK")))), 0)</f>
        <v>0</v>
      </c>
      <c r="P135" s="29">
        <f t="shared" si="117"/>
        <v>0</v>
      </c>
      <c r="Q135" s="31">
        <f t="shared" si="118"/>
        <v>0</v>
      </c>
      <c r="R135" s="29">
        <f t="shared" si="123"/>
        <v>0</v>
      </c>
      <c r="S135" s="31">
        <f t="shared" si="90"/>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24"/>
        <v>0</v>
      </c>
      <c r="AK135" s="195" t="str">
        <f t="shared" si="121"/>
        <v>In Balance</v>
      </c>
    </row>
    <row r="136" spans="2:37" outlineLevel="2" x14ac:dyDescent="0.15">
      <c r="B136" s="172">
        <v>131</v>
      </c>
      <c r="C136" s="192">
        <v>4785</v>
      </c>
      <c r="D136" s="193" t="s">
        <v>834</v>
      </c>
      <c r="E136" s="13"/>
      <c r="F136" s="13"/>
      <c r="G136" s="13"/>
      <c r="H136" s="29">
        <f>IFERROR(($G136/'FY 2026-27 Budget Summary'!$F$8)*12, 0)</f>
        <v>0</v>
      </c>
      <c r="I136" s="30">
        <v>0</v>
      </c>
      <c r="J136" s="13" t="s">
        <v>591</v>
      </c>
      <c r="K136" s="348"/>
      <c r="L136" s="349"/>
      <c r="M136" s="349"/>
      <c r="N136" s="15"/>
      <c r="O136" s="29">
        <f>ROUND(IF($J136='Drop Down Options'!$H$3,(1+$I136)*'Restricted Funds'!$H136,IF('Restricted Funds'!$J136='Drop Down Options'!$H$4,(1+'Restricted Funds'!$K136)*'Restricted Funds'!$H136,IF('Restricted Funds'!$J136='Drop Down Options'!$H$5,'Restricted Funds'!$H136+'Restricted Funds'!$L136,IF($J136='Drop Down Options'!$H$6,'Restricted Funds'!$M136,"CHECK")))), 0)</f>
        <v>0</v>
      </c>
      <c r="P136" s="29">
        <f t="shared" si="117"/>
        <v>0</v>
      </c>
      <c r="Q136" s="31">
        <f t="shared" si="118"/>
        <v>0</v>
      </c>
      <c r="R136" s="29">
        <f>ROUND(($O136-$F136),0)</f>
        <v>0</v>
      </c>
      <c r="S136" s="31">
        <f>IFERROR(R136/F136, 0)</f>
        <v>0</v>
      </c>
      <c r="T136" s="193" t="str">
        <f>IF(OR(ABS(Q136)&gt;'Assumptions - Arch'!$D$53), "Variance Explanation Required", "Variance Explanation Not Required")</f>
        <v>Variance Explanation Not Required</v>
      </c>
      <c r="U136" s="85"/>
      <c r="W136" s="425" t="s">
        <v>722</v>
      </c>
      <c r="X136" s="29">
        <f>$O136*INDEX('Optional - Monthly Allocations'!$C$5:$N$18, MATCH($W136,'Optional - Monthly Allocations'!$B$5:$B$18,0), MATCH(X$5,'Optional - Monthly Allocations'!$C$4:$N$4,0))</f>
        <v>0</v>
      </c>
      <c r="Y136" s="29">
        <f>$O136*INDEX('Optional - Monthly Allocations'!$C$5:$N$18, MATCH($W136,'Optional - Monthly Allocations'!$B$5:$B$18,0), MATCH(Y$5,'Optional - Monthly Allocations'!$C$4:$N$4,0))</f>
        <v>0</v>
      </c>
      <c r="Z136" s="29">
        <f>$O136*INDEX('Optional - Monthly Allocations'!$C$5:$N$18, MATCH($W136,'Optional - Monthly Allocations'!$B$5:$B$18,0), MATCH(Z$5,'Optional - Monthly Allocations'!$C$4:$N$4,0))</f>
        <v>0</v>
      </c>
      <c r="AA136" s="29">
        <f>$O136*INDEX('Optional - Monthly Allocations'!$C$5:$N$18, MATCH($W136,'Optional - Monthly Allocations'!$B$5:$B$18,0), MATCH(AA$5,'Optional - Monthly Allocations'!$C$4:$N$4,0))</f>
        <v>0</v>
      </c>
      <c r="AB136" s="29">
        <f>$O136*INDEX('Optional - Monthly Allocations'!$C$5:$N$18, MATCH($W136,'Optional - Monthly Allocations'!$B$5:$B$18,0), MATCH(AB$5,'Optional - Monthly Allocations'!$C$4:$N$4,0))</f>
        <v>0</v>
      </c>
      <c r="AC136" s="29">
        <f>$O136*INDEX('Optional - Monthly Allocations'!$C$5:$N$18, MATCH($W136,'Optional - Monthly Allocations'!$B$5:$B$18,0), MATCH(AC$5,'Optional - Monthly Allocations'!$C$4:$N$4,0))</f>
        <v>0</v>
      </c>
      <c r="AD136" s="29">
        <f>$O136*INDEX('Optional - Monthly Allocations'!$C$5:$N$18, MATCH($W136,'Optional - Monthly Allocations'!$B$5:$B$18,0), MATCH(AD$5,'Optional - Monthly Allocations'!$C$4:$N$4,0))</f>
        <v>0</v>
      </c>
      <c r="AE136" s="29">
        <f>$O136*INDEX('Optional - Monthly Allocations'!$C$5:$N$18, MATCH($W136,'Optional - Monthly Allocations'!$B$5:$B$18,0), MATCH(AE$5,'Optional - Monthly Allocations'!$C$4:$N$4,0))</f>
        <v>0</v>
      </c>
      <c r="AF136" s="29">
        <f>$O136*INDEX('Optional - Monthly Allocations'!$C$5:$N$18, MATCH($W136,'Optional - Monthly Allocations'!$B$5:$B$18,0), MATCH(AF$5,'Optional - Monthly Allocations'!$C$4:$N$4,0))</f>
        <v>0</v>
      </c>
      <c r="AG136" s="29">
        <f>$O136*INDEX('Optional - Monthly Allocations'!$C$5:$N$18, MATCH($W136,'Optional - Monthly Allocations'!$B$5:$B$18,0), MATCH(AG$5,'Optional - Monthly Allocations'!$C$4:$N$4,0))</f>
        <v>0</v>
      </c>
      <c r="AH136" s="29">
        <f>$O136*INDEX('Optional - Monthly Allocations'!$C$5:$N$18, MATCH($W136,'Optional - Monthly Allocations'!$B$5:$B$18,0), MATCH(AH$5,'Optional - Monthly Allocations'!$C$4:$N$4,0))</f>
        <v>0</v>
      </c>
      <c r="AI136" s="29">
        <f>$O136*INDEX('Optional - Monthly Allocations'!$C$5:$N$18, MATCH($W136,'Optional - Monthly Allocations'!$B$5:$B$18,0), MATCH(AI$5,'Optional - Monthly Allocations'!$C$4:$N$4,0))</f>
        <v>0</v>
      </c>
      <c r="AJ136" s="194">
        <f t="shared" si="124"/>
        <v>0</v>
      </c>
      <c r="AK136" s="195" t="str">
        <f t="shared" si="121"/>
        <v>In Balance</v>
      </c>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Options'!$H$3,(1+$I137)*'Restricted Funds'!$H137,IF('Restricted Funds'!$J137='Drop Down Options'!$H$4,(1+'Restricted Funds'!$K137)*'Restricted Funds'!$H137,IF('Restricted Funds'!$J137='Drop Down Options'!$H$5,'Restricted Funds'!$H137+'Restricted Funds'!$L137,IF($J137='Drop Down Options'!$H$6,'Restricted Funds'!$M137,"CHECK")))), 0)</f>
        <v>0</v>
      </c>
      <c r="P137" s="29">
        <f t="shared" si="117"/>
        <v>0</v>
      </c>
      <c r="Q137" s="31">
        <f t="shared" si="118"/>
        <v>0</v>
      </c>
      <c r="R137" s="29">
        <f>ROUND(($O137-$F137),0)</f>
        <v>0</v>
      </c>
      <c r="S137" s="31">
        <f t="shared" si="90"/>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24"/>
        <v>0</v>
      </c>
      <c r="AK137" s="195" t="str">
        <f t="shared" si="121"/>
        <v>In Balance</v>
      </c>
    </row>
    <row r="138" spans="2:37" outlineLevel="2" x14ac:dyDescent="0.15">
      <c r="B138" s="172">
        <v>133</v>
      </c>
      <c r="C138" s="220" t="s">
        <v>767</v>
      </c>
      <c r="D138" s="193" t="s">
        <v>768</v>
      </c>
      <c r="E138" s="13"/>
      <c r="F138" s="13"/>
      <c r="G138" s="13"/>
      <c r="H138" s="29">
        <f>IFERROR(($G138/'FY 2026-27 Budget Summary'!$F$8)*12, 0)</f>
        <v>0</v>
      </c>
      <c r="I138" s="30">
        <v>0</v>
      </c>
      <c r="J138" s="13" t="s">
        <v>591</v>
      </c>
      <c r="K138" s="348"/>
      <c r="L138" s="349"/>
      <c r="M138" s="349"/>
      <c r="N138" s="15"/>
      <c r="O138" s="29">
        <f>ROUND(IF($J138='Drop Down Options'!$H$3,(1+$I138)*'Restricted Funds'!$H138,IF('Restricted Funds'!$J138='Drop Down Options'!$H$4,(1+'Restricted Funds'!$K138)*'Restricted Funds'!$H138,IF('Restricted Funds'!$J138='Drop Down Options'!$H$5,'Restricted Funds'!$H138+'Restricted Funds'!$L138,IF($J138='Drop Down Options'!$H$6,'Restricted Funds'!$M138,"CHECK")))), 0)</f>
        <v>0</v>
      </c>
      <c r="P138" s="29">
        <f t="shared" si="117"/>
        <v>0</v>
      </c>
      <c r="Q138" s="31">
        <f t="shared" si="118"/>
        <v>0</v>
      </c>
      <c r="R138" s="29">
        <f>ROUND(($O138-$F138),0)</f>
        <v>0</v>
      </c>
      <c r="S138" s="31">
        <f>IFERROR(R138/F138, 0)</f>
        <v>0</v>
      </c>
      <c r="T138" s="193" t="str">
        <f>IF(OR(ABS(Q138)&gt;'Assumptions - Arch'!$D$53), "Variance Explanation Required", "Variance Explanation Not Required")</f>
        <v>Variance Explanation Not Required</v>
      </c>
      <c r="U138" s="85"/>
      <c r="W138" s="425" t="s">
        <v>722</v>
      </c>
      <c r="X138" s="29">
        <f>$O138*INDEX('Optional - Monthly Allocations'!$C$5:$N$18, MATCH($W138,'Optional - Monthly Allocations'!$B$5:$B$18,0), MATCH(X$5,'Optional - Monthly Allocations'!$C$4:$N$4,0))</f>
        <v>0</v>
      </c>
      <c r="Y138" s="29">
        <f>$O138*INDEX('Optional - Monthly Allocations'!$C$5:$N$18, MATCH($W138,'Optional - Monthly Allocations'!$B$5:$B$18,0), MATCH(Y$5,'Optional - Monthly Allocations'!$C$4:$N$4,0))</f>
        <v>0</v>
      </c>
      <c r="Z138" s="29">
        <f>$O138*INDEX('Optional - Monthly Allocations'!$C$5:$N$18, MATCH($W138,'Optional - Monthly Allocations'!$B$5:$B$18,0), MATCH(Z$5,'Optional - Monthly Allocations'!$C$4:$N$4,0))</f>
        <v>0</v>
      </c>
      <c r="AA138" s="29">
        <f>$O138*INDEX('Optional - Monthly Allocations'!$C$5:$N$18, MATCH($W138,'Optional - Monthly Allocations'!$B$5:$B$18,0), MATCH(AA$5,'Optional - Monthly Allocations'!$C$4:$N$4,0))</f>
        <v>0</v>
      </c>
      <c r="AB138" s="29">
        <f>$O138*INDEX('Optional - Monthly Allocations'!$C$5:$N$18, MATCH($W138,'Optional - Monthly Allocations'!$B$5:$B$18,0), MATCH(AB$5,'Optional - Monthly Allocations'!$C$4:$N$4,0))</f>
        <v>0</v>
      </c>
      <c r="AC138" s="29">
        <f>$O138*INDEX('Optional - Monthly Allocations'!$C$5:$N$18, MATCH($W138,'Optional - Monthly Allocations'!$B$5:$B$18,0), MATCH(AC$5,'Optional - Monthly Allocations'!$C$4:$N$4,0))</f>
        <v>0</v>
      </c>
      <c r="AD138" s="29">
        <f>$O138*INDEX('Optional - Monthly Allocations'!$C$5:$N$18, MATCH($W138,'Optional - Monthly Allocations'!$B$5:$B$18,0), MATCH(AD$5,'Optional - Monthly Allocations'!$C$4:$N$4,0))</f>
        <v>0</v>
      </c>
      <c r="AE138" s="29">
        <f>$O138*INDEX('Optional - Monthly Allocations'!$C$5:$N$18, MATCH($W138,'Optional - Monthly Allocations'!$B$5:$B$18,0), MATCH(AE$5,'Optional - Monthly Allocations'!$C$4:$N$4,0))</f>
        <v>0</v>
      </c>
      <c r="AF138" s="29">
        <f>$O138*INDEX('Optional - Monthly Allocations'!$C$5:$N$18, MATCH($W138,'Optional - Monthly Allocations'!$B$5:$B$18,0), MATCH(AF$5,'Optional - Monthly Allocations'!$C$4:$N$4,0))</f>
        <v>0</v>
      </c>
      <c r="AG138" s="29">
        <f>$O138*INDEX('Optional - Monthly Allocations'!$C$5:$N$18, MATCH($W138,'Optional - Monthly Allocations'!$B$5:$B$18,0), MATCH(AG$5,'Optional - Monthly Allocations'!$C$4:$N$4,0))</f>
        <v>0</v>
      </c>
      <c r="AH138" s="29">
        <f>$O138*INDEX('Optional - Monthly Allocations'!$C$5:$N$18, MATCH($W138,'Optional - Monthly Allocations'!$B$5:$B$18,0), MATCH(AH$5,'Optional - Monthly Allocations'!$C$4:$N$4,0))</f>
        <v>0</v>
      </c>
      <c r="AI138" s="29">
        <f>$O138*INDEX('Optional - Monthly Allocations'!$C$5:$N$18, MATCH($W138,'Optional - Monthly Allocations'!$B$5:$B$18,0), MATCH(AI$5,'Optional - Monthly Allocations'!$C$4:$N$4,0))</f>
        <v>0</v>
      </c>
      <c r="AJ138" s="194">
        <f t="shared" si="124"/>
        <v>0</v>
      </c>
      <c r="AK138" s="195" t="str">
        <f t="shared" si="121"/>
        <v>In Balance</v>
      </c>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Options'!$H$3,(1+$I139)*'Restricted Funds'!$H139,IF('Restricted Funds'!$J139='Drop Down Options'!$H$4,(1+'Restricted Funds'!$K139)*'Restricted Funds'!$H139,IF('Restricted Funds'!$J139='Drop Down Options'!$H$5,'Restricted Funds'!$H139+'Restricted Funds'!$L139,IF($J139='Drop Down Options'!$H$6,'Restricted Funds'!$M139,"CHECK")))), 0)</f>
        <v>0</v>
      </c>
      <c r="P139" s="29">
        <f t="shared" si="117"/>
        <v>0</v>
      </c>
      <c r="Q139" s="31">
        <f t="shared" si="118"/>
        <v>0</v>
      </c>
      <c r="R139" s="29">
        <f t="shared" ref="R139:R140" si="125">ROUND(($O139-$F139),0)</f>
        <v>0</v>
      </c>
      <c r="S139" s="31">
        <f t="shared" si="90"/>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24"/>
        <v>0</v>
      </c>
      <c r="AK139" s="195" t="str">
        <f t="shared" si="121"/>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Options'!$H$3,(1+$I140)*'Restricted Funds'!$H140,IF('Restricted Funds'!$J140='Drop Down Options'!$H$4,(1+'Restricted Funds'!$K140)*'Restricted Funds'!$H140,IF('Restricted Funds'!$J140='Drop Down Options'!$H$5,'Restricted Funds'!$H140+'Restricted Funds'!$L140,IF($J140='Drop Down Options'!$H$6,'Restricted Funds'!$M140,"CHECK")))), 0)</f>
        <v>0</v>
      </c>
      <c r="P140" s="29">
        <f t="shared" si="117"/>
        <v>0</v>
      </c>
      <c r="Q140" s="31">
        <f t="shared" si="118"/>
        <v>0</v>
      </c>
      <c r="R140" s="29">
        <f t="shared" si="125"/>
        <v>0</v>
      </c>
      <c r="S140" s="31">
        <f t="shared" si="90"/>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24"/>
        <v>0</v>
      </c>
      <c r="AK140" s="195" t="str">
        <f t="shared" si="121"/>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8"/>
        <v>0</v>
      </c>
      <c r="R141" s="40">
        <f>SUM(R139:R140)</f>
        <v>0</v>
      </c>
      <c r="S141" s="730">
        <f t="shared" si="90"/>
        <v>0</v>
      </c>
      <c r="T141" s="245"/>
      <c r="U141" s="246"/>
      <c r="W141" s="239"/>
      <c r="X141" s="240">
        <f>X139+X140</f>
        <v>0</v>
      </c>
      <c r="Y141" s="240">
        <f t="shared" ref="Y141:AJ141" si="126">Y139+Y140</f>
        <v>0</v>
      </c>
      <c r="Z141" s="240">
        <f t="shared" si="126"/>
        <v>0</v>
      </c>
      <c r="AA141" s="240">
        <f t="shared" si="126"/>
        <v>0</v>
      </c>
      <c r="AB141" s="240">
        <f t="shared" si="126"/>
        <v>0</v>
      </c>
      <c r="AC141" s="240">
        <f t="shared" si="126"/>
        <v>0</v>
      </c>
      <c r="AD141" s="240">
        <f t="shared" si="126"/>
        <v>0</v>
      </c>
      <c r="AE141" s="240">
        <f t="shared" si="126"/>
        <v>0</v>
      </c>
      <c r="AF141" s="240">
        <f t="shared" si="126"/>
        <v>0</v>
      </c>
      <c r="AG141" s="240">
        <f t="shared" si="126"/>
        <v>0</v>
      </c>
      <c r="AH141" s="240">
        <f t="shared" si="126"/>
        <v>0</v>
      </c>
      <c r="AI141" s="240">
        <f t="shared" si="126"/>
        <v>0</v>
      </c>
      <c r="AJ141" s="240">
        <f t="shared" si="126"/>
        <v>0</v>
      </c>
      <c r="AK141" s="241" t="str">
        <f t="shared" si="121"/>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8"/>
        <v>0</v>
      </c>
      <c r="R142" s="34">
        <f>SUM(R120:R125)+R128+SUM(R129:R138)+R141</f>
        <v>0</v>
      </c>
      <c r="S142" s="36">
        <f t="shared" ref="S142:S144" si="127">IFERROR(R142/F142, 0)</f>
        <v>0</v>
      </c>
      <c r="T142" s="206"/>
      <c r="U142" s="207"/>
      <c r="W142" s="209"/>
      <c r="X142" s="34">
        <f>SUM(X120:X125)+X128+SUM(X129:X138)+X141</f>
        <v>0</v>
      </c>
      <c r="Y142" s="34">
        <f t="shared" ref="Y142:AJ142" si="128">SUM(Y120:Y125)+Y128+SUM(Y129:Y138)+Y141</f>
        <v>0</v>
      </c>
      <c r="Z142" s="34">
        <f t="shared" si="128"/>
        <v>0</v>
      </c>
      <c r="AA142" s="34">
        <f t="shared" si="128"/>
        <v>0</v>
      </c>
      <c r="AB142" s="34">
        <f t="shared" si="128"/>
        <v>0</v>
      </c>
      <c r="AC142" s="34">
        <f t="shared" si="128"/>
        <v>0</v>
      </c>
      <c r="AD142" s="34">
        <f t="shared" si="128"/>
        <v>0</v>
      </c>
      <c r="AE142" s="34">
        <f t="shared" si="128"/>
        <v>0</v>
      </c>
      <c r="AF142" s="34">
        <f t="shared" si="128"/>
        <v>0</v>
      </c>
      <c r="AG142" s="34">
        <f t="shared" si="128"/>
        <v>0</v>
      </c>
      <c r="AH142" s="34">
        <f t="shared" si="128"/>
        <v>0</v>
      </c>
      <c r="AI142" s="34">
        <f t="shared" si="128"/>
        <v>0</v>
      </c>
      <c r="AJ142" s="34">
        <f t="shared" si="128"/>
        <v>0</v>
      </c>
      <c r="AK142" s="80" t="str">
        <f t="shared" si="121"/>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8"/>
        <v>0</v>
      </c>
      <c r="R143" s="43">
        <f>SUM(R142+R118+R103+R90)</f>
        <v>0</v>
      </c>
      <c r="S143" s="44">
        <f t="shared" si="127"/>
        <v>0</v>
      </c>
      <c r="T143" s="230"/>
      <c r="U143" s="231"/>
      <c r="W143" s="232"/>
      <c r="X143" s="43">
        <f>SUM(X142+X118+X103+X90)</f>
        <v>0</v>
      </c>
      <c r="Y143" s="43">
        <f t="shared" ref="Y143:AJ143" si="129">SUM(Y142+Y118+Y103+Y90)</f>
        <v>0</v>
      </c>
      <c r="Z143" s="43">
        <f t="shared" si="129"/>
        <v>0</v>
      </c>
      <c r="AA143" s="43">
        <f t="shared" si="129"/>
        <v>0</v>
      </c>
      <c r="AB143" s="43">
        <f t="shared" si="129"/>
        <v>0</v>
      </c>
      <c r="AC143" s="43">
        <f t="shared" si="129"/>
        <v>0</v>
      </c>
      <c r="AD143" s="43">
        <f t="shared" si="129"/>
        <v>0</v>
      </c>
      <c r="AE143" s="43">
        <f t="shared" si="129"/>
        <v>0</v>
      </c>
      <c r="AF143" s="43">
        <f t="shared" si="129"/>
        <v>0</v>
      </c>
      <c r="AG143" s="43">
        <f t="shared" si="129"/>
        <v>0</v>
      </c>
      <c r="AH143" s="43">
        <f t="shared" si="129"/>
        <v>0</v>
      </c>
      <c r="AI143" s="43">
        <f t="shared" si="129"/>
        <v>0</v>
      </c>
      <c r="AJ143" s="43">
        <f t="shared" si="129"/>
        <v>0</v>
      </c>
      <c r="AK143" s="81" t="str">
        <f t="shared" si="121"/>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8"/>
        <v>0</v>
      </c>
      <c r="R144" s="302">
        <f>R70-R143</f>
        <v>0</v>
      </c>
      <c r="S144" s="305">
        <f t="shared" si="127"/>
        <v>0</v>
      </c>
      <c r="T144" s="362"/>
      <c r="U144" s="363"/>
      <c r="W144" s="364"/>
      <c r="X144" s="302">
        <f t="shared" ref="X144:AJ144" si="130">X70-X143</f>
        <v>0</v>
      </c>
      <c r="Y144" s="302">
        <f t="shared" si="130"/>
        <v>0</v>
      </c>
      <c r="Z144" s="302">
        <f t="shared" si="130"/>
        <v>0</v>
      </c>
      <c r="AA144" s="302">
        <f t="shared" si="130"/>
        <v>0</v>
      </c>
      <c r="AB144" s="302">
        <f t="shared" si="130"/>
        <v>0</v>
      </c>
      <c r="AC144" s="302">
        <f t="shared" si="130"/>
        <v>0</v>
      </c>
      <c r="AD144" s="302">
        <f t="shared" si="130"/>
        <v>0</v>
      </c>
      <c r="AE144" s="302">
        <f t="shared" si="130"/>
        <v>0</v>
      </c>
      <c r="AF144" s="302">
        <f t="shared" si="130"/>
        <v>0</v>
      </c>
      <c r="AG144" s="302">
        <f t="shared" si="130"/>
        <v>0</v>
      </c>
      <c r="AH144" s="302">
        <f t="shared" si="130"/>
        <v>0</v>
      </c>
      <c r="AI144" s="302">
        <f t="shared" si="130"/>
        <v>0</v>
      </c>
      <c r="AJ144" s="302">
        <f t="shared" si="130"/>
        <v>0</v>
      </c>
      <c r="AK144" s="310" t="str">
        <f t="shared" si="121"/>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13"/>
      <c r="F149" s="13"/>
      <c r="G149" s="13"/>
      <c r="H149" s="29">
        <f>IFERROR(($G149/'FY 2026-27 Budget Summary'!$F$8)*12, 0)</f>
        <v>0</v>
      </c>
      <c r="I149" s="49"/>
      <c r="J149" s="204" t="s">
        <v>844</v>
      </c>
      <c r="K149" s="32"/>
      <c r="L149" s="32"/>
      <c r="M149" s="13"/>
      <c r="N149" s="15"/>
      <c r="O149" s="29">
        <f>ROUND(IF($J149='Drop Down Options'!$H$3,(1+$I149)*'Restricted Funds'!$H149,IF('Restricted Funds'!$J149='Drop Down Options'!$H$4,(1+'Restricted Funds'!$K149)*'Restricted Funds'!$H149,IF('Restricted Funds'!$J149='Drop Down Options'!$H$5,'Restricted Funds'!$H149+'Restricted Funds'!$L149,IF($J149='Drop Down Options'!$H$6,'Restricted Funds'!$M149,"CHECK")))), 0)</f>
        <v>0</v>
      </c>
      <c r="P149" s="29">
        <f t="shared" ref="P149" si="131">ROUND(($O149-$H149),0)</f>
        <v>0</v>
      </c>
      <c r="Q149" s="31">
        <f t="shared" ref="Q149:Q150" si="132">IFERROR(P149/H149, 0)</f>
        <v>0</v>
      </c>
      <c r="R149" s="29">
        <f t="shared" ref="R149:R150" si="133">ROUND(($O149-$F149),0)</f>
        <v>0</v>
      </c>
      <c r="S149" s="31">
        <f t="shared" ref="S149:S151" si="134">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35">SUM(X149:AI149)</f>
        <v>0</v>
      </c>
      <c r="AK149" s="195" t="str">
        <f t="shared" ref="AK149" si="136">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Options'!$H$6,'Restricted Funds'!$M150,"CHECK"), 0)</f>
        <v>0</v>
      </c>
      <c r="P150" s="29">
        <f>ROUND(($O150-$H150),0)</f>
        <v>0</v>
      </c>
      <c r="Q150" s="78">
        <f t="shared" si="132"/>
        <v>0</v>
      </c>
      <c r="R150" s="29">
        <f t="shared" si="133"/>
        <v>0</v>
      </c>
      <c r="S150" s="78">
        <f t="shared" si="134"/>
        <v>0</v>
      </c>
      <c r="T150" s="219" t="str">
        <f t="shared" ref="T150" si="137">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35"/>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34"/>
        <v>0</v>
      </c>
      <c r="T151" s="258"/>
      <c r="U151" s="259"/>
      <c r="W151" s="260"/>
      <c r="X151" s="427">
        <f>SUM(X148:X150)</f>
        <v>0</v>
      </c>
      <c r="Y151" s="427">
        <f t="shared" ref="Y151:AJ151" si="138">SUM(Y148:Y150)</f>
        <v>0</v>
      </c>
      <c r="Z151" s="427">
        <f t="shared" si="138"/>
        <v>0</v>
      </c>
      <c r="AA151" s="427">
        <f t="shared" si="138"/>
        <v>0</v>
      </c>
      <c r="AB151" s="427">
        <f t="shared" si="138"/>
        <v>0</v>
      </c>
      <c r="AC151" s="427">
        <f t="shared" si="138"/>
        <v>0</v>
      </c>
      <c r="AD151" s="427">
        <f t="shared" si="138"/>
        <v>0</v>
      </c>
      <c r="AE151" s="427">
        <f t="shared" si="138"/>
        <v>0</v>
      </c>
      <c r="AF151" s="427">
        <f t="shared" si="138"/>
        <v>0</v>
      </c>
      <c r="AG151" s="427">
        <f t="shared" si="138"/>
        <v>0</v>
      </c>
      <c r="AH151" s="427">
        <f t="shared" si="138"/>
        <v>0</v>
      </c>
      <c r="AI151" s="427">
        <f t="shared" si="138"/>
        <v>0</v>
      </c>
      <c r="AJ151" s="427">
        <f t="shared" si="138"/>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Options'!$H$6,'Restricted Funds'!$M156,"CHECK"), 0)</f>
        <v>0</v>
      </c>
      <c r="P156" s="29">
        <f t="shared" ref="P156:P158" si="139">ROUND(($O156-$H156),0)</f>
        <v>0</v>
      </c>
      <c r="Q156" s="31">
        <f t="shared" ref="Q156:Q158" si="140">IFERROR(P156/H156, 0)</f>
        <v>0</v>
      </c>
      <c r="R156" s="29">
        <f t="shared" ref="R156:R158" si="141">ROUND(($O156-$F156),0)</f>
        <v>0</v>
      </c>
      <c r="S156" s="31">
        <f t="shared" ref="S156:S160" si="142">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43">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Options'!$H$6,'Restricted Funds'!$M157,"CHECK"), 0)</f>
        <v>0</v>
      </c>
      <c r="P157" s="29">
        <f t="shared" si="139"/>
        <v>0</v>
      </c>
      <c r="Q157" s="31">
        <f t="shared" si="140"/>
        <v>0</v>
      </c>
      <c r="R157" s="29">
        <f t="shared" si="141"/>
        <v>0</v>
      </c>
      <c r="S157" s="31">
        <f t="shared" si="142"/>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43"/>
        <v>0</v>
      </c>
      <c r="AK157" s="195" t="str">
        <f>IF(AJ157=O157,"In Balance",CONCATENATE("Out of Balance by $",AJ157-O157))</f>
        <v>In Balance</v>
      </c>
    </row>
    <row r="158" spans="2:37" outlineLevel="2" x14ac:dyDescent="0.15">
      <c r="B158" s="172">
        <v>153</v>
      </c>
      <c r="C158" s="192">
        <v>4775</v>
      </c>
      <c r="D158" s="193" t="s">
        <v>1193</v>
      </c>
      <c r="E158" s="13"/>
      <c r="F158" s="423"/>
      <c r="G158" s="423"/>
      <c r="H158" s="29">
        <f>IFERROR(($G158/'FY 2026-27 Budget Summary'!$F$8)*12, 0)</f>
        <v>0</v>
      </c>
      <c r="I158" s="49"/>
      <c r="J158" s="204" t="s">
        <v>844</v>
      </c>
      <c r="K158" s="32"/>
      <c r="L158" s="32"/>
      <c r="M158" s="13"/>
      <c r="N158" s="15"/>
      <c r="O158" s="29">
        <f>ROUND(IF($J158='Drop Down Options'!$H$6,'Restricted Funds'!$M158,"CHECK"), 0)</f>
        <v>0</v>
      </c>
      <c r="P158" s="29">
        <f t="shared" si="139"/>
        <v>0</v>
      </c>
      <c r="Q158" s="31">
        <f t="shared" si="140"/>
        <v>0</v>
      </c>
      <c r="R158" s="29">
        <f t="shared" si="141"/>
        <v>0</v>
      </c>
      <c r="S158" s="31">
        <f t="shared" si="142"/>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43"/>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42"/>
        <v>0</v>
      </c>
      <c r="T159" s="258"/>
      <c r="U159" s="259"/>
      <c r="W159" s="260"/>
      <c r="X159" s="426">
        <f>SUM(X155:X156)</f>
        <v>0</v>
      </c>
      <c r="Y159" s="426">
        <f t="shared" ref="Y159:AJ159" si="144">SUM(Y155:Y156)</f>
        <v>0</v>
      </c>
      <c r="Z159" s="426">
        <f t="shared" si="144"/>
        <v>0</v>
      </c>
      <c r="AA159" s="426">
        <f t="shared" si="144"/>
        <v>0</v>
      </c>
      <c r="AB159" s="426">
        <f t="shared" si="144"/>
        <v>0</v>
      </c>
      <c r="AC159" s="426">
        <f t="shared" si="144"/>
        <v>0</v>
      </c>
      <c r="AD159" s="426">
        <f t="shared" si="144"/>
        <v>0</v>
      </c>
      <c r="AE159" s="426">
        <f t="shared" si="144"/>
        <v>0</v>
      </c>
      <c r="AF159" s="426">
        <f t="shared" si="144"/>
        <v>0</v>
      </c>
      <c r="AG159" s="426">
        <f t="shared" si="144"/>
        <v>0</v>
      </c>
      <c r="AH159" s="426">
        <f t="shared" si="144"/>
        <v>0</v>
      </c>
      <c r="AI159" s="426">
        <f t="shared" si="144"/>
        <v>0</v>
      </c>
      <c r="AJ159" s="426">
        <f t="shared" si="144"/>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45">IFERROR(P160/H160, 0)</f>
        <v>0</v>
      </c>
      <c r="R160" s="52">
        <f>R144+R151-R159</f>
        <v>0</v>
      </c>
      <c r="S160" s="55">
        <f t="shared" si="142"/>
        <v>0</v>
      </c>
      <c r="T160" s="254"/>
      <c r="U160" s="255"/>
      <c r="W160" s="262"/>
      <c r="X160" s="52">
        <f>X144+X151-X159</f>
        <v>0</v>
      </c>
      <c r="Y160" s="52">
        <f t="shared" ref="Y160:AJ160" si="146">Y144+Y151-Y159</f>
        <v>0</v>
      </c>
      <c r="Z160" s="52">
        <f t="shared" si="146"/>
        <v>0</v>
      </c>
      <c r="AA160" s="52">
        <f t="shared" si="146"/>
        <v>0</v>
      </c>
      <c r="AB160" s="52">
        <f t="shared" si="146"/>
        <v>0</v>
      </c>
      <c r="AC160" s="52">
        <f t="shared" si="146"/>
        <v>0</v>
      </c>
      <c r="AD160" s="52">
        <f t="shared" si="146"/>
        <v>0</v>
      </c>
      <c r="AE160" s="52">
        <f t="shared" si="146"/>
        <v>0</v>
      </c>
      <c r="AF160" s="52">
        <f t="shared" si="146"/>
        <v>0</v>
      </c>
      <c r="AG160" s="52">
        <f t="shared" si="146"/>
        <v>0</v>
      </c>
      <c r="AH160" s="52">
        <f t="shared" si="146"/>
        <v>0</v>
      </c>
      <c r="AI160" s="52">
        <f t="shared" si="146"/>
        <v>0</v>
      </c>
      <c r="AJ160" s="52">
        <f t="shared" si="146"/>
        <v>0</v>
      </c>
      <c r="AK160" s="82" t="str">
        <f t="shared" ref="AK160" si="147">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Options'!$H$6,'Restricted Funds'!$M164,"CHECK"), 0)</f>
        <v>0</v>
      </c>
      <c r="P164" s="29">
        <f t="shared" ref="P164:P165" si="148">ROUND(($O164-$H164),0)</f>
        <v>0</v>
      </c>
      <c r="Q164" s="31">
        <f t="shared" ref="Q164:Q166" si="149">IFERROR(P164/H164, 0)</f>
        <v>0</v>
      </c>
      <c r="R164" s="29">
        <f t="shared" ref="R164:R165" si="150">ROUND(($O164-$F164),0)</f>
        <v>0</v>
      </c>
      <c r="S164" s="31">
        <f t="shared" ref="S164:S166" si="151">IFERROR(R164/F164, 0)</f>
        <v>0</v>
      </c>
      <c r="T164" s="219" t="str">
        <f t="shared" ref="T164:T165" si="152">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53">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Options'!$H$6,'Restricted Funds'!$M165,"CHECK"), 0)</f>
        <v>0</v>
      </c>
      <c r="P165" s="29">
        <f t="shared" si="148"/>
        <v>0</v>
      </c>
      <c r="Q165" s="31">
        <f t="shared" si="149"/>
        <v>0</v>
      </c>
      <c r="R165" s="29">
        <f t="shared" si="150"/>
        <v>0</v>
      </c>
      <c r="S165" s="31">
        <f t="shared" si="151"/>
        <v>0</v>
      </c>
      <c r="T165" s="219" t="str">
        <f t="shared" si="152"/>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53"/>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54">G160+G164-G165</f>
        <v>0</v>
      </c>
      <c r="H166" s="88">
        <f t="shared" si="154"/>
        <v>0</v>
      </c>
      <c r="I166" s="89"/>
      <c r="J166" s="88"/>
      <c r="K166" s="88"/>
      <c r="L166" s="88">
        <f t="shared" ref="L166:M166" si="155">L160+L164-L165</f>
        <v>0</v>
      </c>
      <c r="M166" s="88">
        <f t="shared" si="155"/>
        <v>0</v>
      </c>
      <c r="N166" s="90"/>
      <c r="O166" s="88">
        <f t="shared" ref="O166:R166" si="156">O160+O164-O165</f>
        <v>0</v>
      </c>
      <c r="P166" s="88">
        <f t="shared" si="156"/>
        <v>0</v>
      </c>
      <c r="Q166" s="91">
        <f t="shared" si="149"/>
        <v>0</v>
      </c>
      <c r="R166" s="88">
        <f t="shared" si="156"/>
        <v>0</v>
      </c>
      <c r="S166" s="91">
        <f t="shared" si="151"/>
        <v>0</v>
      </c>
      <c r="T166" s="264"/>
      <c r="U166" s="265"/>
      <c r="W166" s="266"/>
      <c r="X166" s="88">
        <f>X160+X164-X165</f>
        <v>0</v>
      </c>
      <c r="Y166" s="88">
        <f t="shared" ref="Y166:AJ166" si="157">Y160+Y164-Y165</f>
        <v>0</v>
      </c>
      <c r="Z166" s="88">
        <f t="shared" si="157"/>
        <v>0</v>
      </c>
      <c r="AA166" s="88">
        <f t="shared" si="157"/>
        <v>0</v>
      </c>
      <c r="AB166" s="88">
        <f t="shared" si="157"/>
        <v>0</v>
      </c>
      <c r="AC166" s="88">
        <f t="shared" si="157"/>
        <v>0</v>
      </c>
      <c r="AD166" s="88">
        <f t="shared" si="157"/>
        <v>0</v>
      </c>
      <c r="AE166" s="88">
        <f t="shared" si="157"/>
        <v>0</v>
      </c>
      <c r="AF166" s="88">
        <f t="shared" si="157"/>
        <v>0</v>
      </c>
      <c r="AG166" s="88">
        <f t="shared" si="157"/>
        <v>0</v>
      </c>
      <c r="AH166" s="88">
        <f t="shared" si="157"/>
        <v>0</v>
      </c>
      <c r="AI166" s="88">
        <f t="shared" si="157"/>
        <v>0</v>
      </c>
      <c r="AJ166" s="88">
        <f t="shared" si="157"/>
        <v>0</v>
      </c>
      <c r="AK166" s="82" t="str">
        <f t="shared" ref="AK166" si="158">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NUzm4lboC5XzA+cg29IrpcqsS93nPHakwbiAh1zMnzh5QKs5PV1UoAI65cU8xv/FAaZfbPGfrT/0nyAuf2hgVw==" saltValue="iAXsGsgsYuQvm7YNtCdQOw==" spinCount="100000" sheet="1" formatColumns="0" formatRows="0" autoFilter="0"/>
  <dataConsolidate/>
  <mergeCells count="4">
    <mergeCell ref="A1:D1"/>
    <mergeCell ref="W1:Y1"/>
    <mergeCell ref="A2:D2"/>
    <mergeCell ref="A3:D3"/>
  </mergeCells>
  <conditionalFormatting sqref="N11 N36 N149:N150 N156:N158 N164:N165">
    <cfRule type="expression" dxfId="191" priority="66">
      <formula>ISNUMBER($M11)</formula>
    </cfRule>
  </conditionalFormatting>
  <conditionalFormatting sqref="T7:T16 T33:T43 T79:T83 T129:T140">
    <cfRule type="cellIs" dxfId="188" priority="62" operator="equal">
      <formula>"Variance Explanation Required"</formula>
    </cfRule>
  </conditionalFormatting>
  <conditionalFormatting sqref="T19:T24">
    <cfRule type="cellIs" dxfId="187" priority="74" operator="equal">
      <formula>"Variance Explanation Required"</formula>
    </cfRule>
  </conditionalFormatting>
  <conditionalFormatting sqref="T27:T30">
    <cfRule type="cellIs" dxfId="186" priority="87" operator="equal">
      <formula>"Variance Explanation Required"</formula>
    </cfRule>
  </conditionalFormatting>
  <conditionalFormatting sqref="T46:T49">
    <cfRule type="cellIs" dxfId="185" priority="48" operator="equal">
      <formula>"Variance Explanation Required"</formula>
    </cfRule>
  </conditionalFormatting>
  <conditionalFormatting sqref="T52:T53">
    <cfRule type="cellIs" dxfId="184" priority="77" operator="equal">
      <formula>"Variance Explanation Required"</formula>
    </cfRule>
  </conditionalFormatting>
  <conditionalFormatting sqref="T55:T56">
    <cfRule type="cellIs" dxfId="183" priority="45" operator="equal">
      <formula>"Variance Explanation Required"</formula>
    </cfRule>
  </conditionalFormatting>
  <conditionalFormatting sqref="T58:T60">
    <cfRule type="cellIs" dxfId="182" priority="43" operator="equal">
      <formula>"Variance Explanation Required"</formula>
    </cfRule>
  </conditionalFormatting>
  <conditionalFormatting sqref="T62:T63">
    <cfRule type="cellIs" dxfId="181" priority="41" operator="equal">
      <formula>"Variance Explanation Required"</formula>
    </cfRule>
  </conditionalFormatting>
  <conditionalFormatting sqref="T65:T66">
    <cfRule type="cellIs" dxfId="180" priority="39" operator="equal">
      <formula>"Variance Explanation Required"</formula>
    </cfRule>
  </conditionalFormatting>
  <conditionalFormatting sqref="T75:T77">
    <cfRule type="cellIs" dxfId="179" priority="10" operator="equal">
      <formula>"Variance Explanation Required"</formula>
    </cfRule>
  </conditionalFormatting>
  <conditionalFormatting sqref="T85:T89">
    <cfRule type="cellIs" dxfId="178" priority="79" operator="equal">
      <formula>"Variance Explanation Required"</formula>
    </cfRule>
  </conditionalFormatting>
  <conditionalFormatting sqref="T92:T102">
    <cfRule type="cellIs" dxfId="177" priority="81" operator="equal">
      <formula>"Variance Explanation Required"</formula>
    </cfRule>
  </conditionalFormatting>
  <conditionalFormatting sqref="T105:T114">
    <cfRule type="cellIs" dxfId="176" priority="83" operator="equal">
      <formula>"Variance Explanation Required"</formula>
    </cfRule>
  </conditionalFormatting>
  <conditionalFormatting sqref="T116:T117">
    <cfRule type="cellIs" dxfId="175" priority="85" operator="equal">
      <formula>"Variance Explanation Required"</formula>
    </cfRule>
  </conditionalFormatting>
  <conditionalFormatting sqref="T120:T127">
    <cfRule type="cellIs" dxfId="174" priority="6" operator="equal">
      <formula>"Variance Explanation Required"</formula>
    </cfRule>
  </conditionalFormatting>
  <conditionalFormatting sqref="T148:T150">
    <cfRule type="cellIs" dxfId="173" priority="18" operator="equal">
      <formula>"Variance Explanation Required"</formula>
    </cfRule>
  </conditionalFormatting>
  <conditionalFormatting sqref="T156:T158 T164:T165">
    <cfRule type="cellIs" dxfId="172" priority="61" operator="equal">
      <formula>"Variance Explanation Required"</formula>
    </cfRule>
  </conditionalFormatting>
  <conditionalFormatting sqref="U7:U16 U33:U43 U79:U83 U129:U140 U164:U165">
    <cfRule type="expression" dxfId="171" priority="88">
      <formula>$T7="Variance Explanation Required"</formula>
    </cfRule>
  </conditionalFormatting>
  <conditionalFormatting sqref="U19:U24">
    <cfRule type="expression" dxfId="170" priority="73">
      <formula>$T19="Variance Explanation Required"</formula>
    </cfRule>
  </conditionalFormatting>
  <conditionalFormatting sqref="U27:U30">
    <cfRule type="expression" dxfId="169" priority="86">
      <formula>$T27="Variance Explanation Required"</formula>
    </cfRule>
  </conditionalFormatting>
  <conditionalFormatting sqref="U46:U49">
    <cfRule type="expression" dxfId="168" priority="47">
      <formula>$T46="Variance Explanation Required"</formula>
    </cfRule>
  </conditionalFormatting>
  <conditionalFormatting sqref="U52:U53">
    <cfRule type="expression" dxfId="167" priority="76">
      <formula>$T52="Variance Explanation Required"</formula>
    </cfRule>
  </conditionalFormatting>
  <conditionalFormatting sqref="U55:U56">
    <cfRule type="expression" dxfId="166" priority="44">
      <formula>$T55="Variance Explanation Required"</formula>
    </cfRule>
  </conditionalFormatting>
  <conditionalFormatting sqref="U58:U60">
    <cfRule type="expression" dxfId="165" priority="42">
      <formula>$T58="Variance Explanation Required"</formula>
    </cfRule>
  </conditionalFormatting>
  <conditionalFormatting sqref="U62:U63">
    <cfRule type="expression" dxfId="164" priority="40">
      <formula>$T62="Variance Explanation Required"</formula>
    </cfRule>
  </conditionalFormatting>
  <conditionalFormatting sqref="U65:U66">
    <cfRule type="expression" dxfId="163" priority="38">
      <formula>$T65="Variance Explanation Required"</formula>
    </cfRule>
  </conditionalFormatting>
  <conditionalFormatting sqref="U75:U77">
    <cfRule type="expression" dxfId="162" priority="12">
      <formula>$T75="Variance Explanation Required"</formula>
    </cfRule>
  </conditionalFormatting>
  <conditionalFormatting sqref="U85:U89">
    <cfRule type="expression" dxfId="161" priority="78">
      <formula>$T85="Variance Explanation Required"</formula>
    </cfRule>
  </conditionalFormatting>
  <conditionalFormatting sqref="U92:U102">
    <cfRule type="expression" dxfId="160" priority="80">
      <formula>$T92="Variance Explanation Required"</formula>
    </cfRule>
  </conditionalFormatting>
  <conditionalFormatting sqref="U105:U114">
    <cfRule type="expression" dxfId="159" priority="82">
      <formula>$T105="Variance Explanation Required"</formula>
    </cfRule>
  </conditionalFormatting>
  <conditionalFormatting sqref="U116:U117">
    <cfRule type="expression" dxfId="158" priority="84">
      <formula>$T116="Variance Explanation Required"</formula>
    </cfRule>
  </conditionalFormatting>
  <conditionalFormatting sqref="U120:U127">
    <cfRule type="expression" dxfId="157" priority="8">
      <formula>$T120="Variance Explanation Required"</formula>
    </cfRule>
  </conditionalFormatting>
  <conditionalFormatting sqref="U149:U150">
    <cfRule type="expression" dxfId="156" priority="19">
      <formula>$T149="Variance Explanation Required"</formula>
    </cfRule>
  </conditionalFormatting>
  <conditionalFormatting sqref="U156:U158">
    <cfRule type="expression" dxfId="155" priority="75">
      <formula>$T156="Variance Explanation Required"</formula>
    </cfRule>
  </conditionalFormatting>
  <hyperlinks>
    <hyperlink ref="A1" location="'Table of Contents'!D1" display="RETURN TO TABLE OF CONTENTS" xr:uid="{45D80FBF-A49B-4147-AC4B-23AB3D603F5D}"/>
    <hyperlink ref="A2:D2" location="'Assumptions - Arch'!A1" display="'Assumptions - Arch'!A1" xr:uid="{12BF9422-E480-4060-B55E-60E4B3B3D262}"/>
    <hyperlink ref="A3:D3" location="'Assumptions - Parish'!A1" display="'Assumptions - Parish'!A1" xr:uid="{F12EBE0F-CDBF-4B8B-BCA6-F24770A09FF4}"/>
    <hyperlink ref="W1:Y1" location="'Optional - Monthly Allocations'!C8" display="'Optional - Monthly Allocations'!C8" xr:uid="{1122AFA1-984B-4208-8B45-A5EEB6243652}"/>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63" id="{78C6FF88-DDAF-4ED0-A1F1-0CA517BEA136}">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64" id="{88CB7A47-5DED-4EDA-8B53-57C9048A4A19}">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14" id="{E596A752-CB76-4EA0-A7EC-224FABA62780}">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37" id="{75BE24AA-5811-412F-9E91-39E8729C901A}">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35" id="{82776386-6FE8-4C71-998C-BF24A4F7DA76}">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33" id="{666AC22A-5BE2-4CF1-BC37-2059A7BEAC37}">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31" id="{FB8D2E08-6125-4CC9-99F9-BDD5BDCA5A84}">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29" id="{BEC35ED3-EE8E-4A2C-997A-69250D848B52}">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27" id="{02C5D7C1-7C17-472B-A316-C2C2FAABCA77}">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2" id="{E42D3A6A-83B4-4572-A7A8-1A73F018C8E5}">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60" id="{DF8E4E6A-B818-4F1E-AF9B-975B58A9326D}">
            <xm:f>$J10='Drop Down Options'!$H$6</xm:f>
            <x14:dxf>
              <font>
                <color theme="1"/>
              </font>
              <fill>
                <patternFill>
                  <bgColor rgb="FFFFFF00"/>
                </patternFill>
              </fill>
            </x14:dxf>
          </x14:cfRule>
          <xm:sqref>M10:M12 N12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59" id="{B26DD3D3-E499-4F57-946B-2B33EF3F3A03}">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57" id="{2EE7F766-DC26-4FE2-A2E6-DD718EF30A75}">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56" id="{BC21A75C-0BD3-4C12-AD78-8A1FA3D27877}">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55" id="{1F32A2EB-C68F-44B0-B411-E73B26BCFFE0}">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54" id="{BCBA445E-A9D7-4C6F-8E4B-2453BE9B7DA2}">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53" id="{EFFA2DEA-C57D-4F57-87A0-943AA39A0411}">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52" id="{99F43442-8C96-4D84-AD63-57AAC44DE385}">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21" id="{EB632D3A-8C4E-434B-A9E2-03F32D970B76}">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51" id="{3790E5C6-6BB6-4FD8-8640-DBF7B4BEE385}">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17" id="{E9C9221D-89AD-455C-9DDF-16B9A0189571}">
            <xm:f>$J13='Drop Down Options'!$H$6</xm:f>
            <x14:dxf>
              <font>
                <color theme="1"/>
              </font>
              <fill>
                <patternFill>
                  <bgColor rgb="FFFFFF00"/>
                </patternFill>
              </fill>
            </x14:dxf>
          </x14:cfRule>
          <xm:sqref>M13:N14</xm:sqref>
        </x14:conditionalFormatting>
        <x14:conditionalFormatting xmlns:xm="http://schemas.microsoft.com/office/excel/2006/main">
          <x14:cfRule type="expression" priority="58" id="{0CAB7F82-72A4-488B-882F-4AD2EAFA511A}">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13" id="{46B4D0B0-3405-4404-9FDC-36B19A2BBD74}">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36" id="{029FACDC-9A4E-4FCB-A65D-35493BEBAE16}">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34" id="{18C7F4D7-5EB4-4AC2-8DBD-F444FBF25463}">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32" id="{AC19650F-7376-4420-ACFB-00169CA5472E}">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30" id="{172261F5-3C80-478E-9627-E7ABC9E5392F}">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28" id="{C9EB725D-8E23-4486-818B-D19DF75EE5C3}">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26" id="{8F21E01F-77DE-4413-B5C8-9B83463EB2D1}">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9" id="{64853A7A-141A-4AC9-837F-2B75914850D1}">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5" id="{7D73E501-8909-4D5B-95F9-2F4935F5EA46}">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1" id="{939FBA21-419C-41CF-898E-5F587E127A53}">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67" id="{FDD60EE1-4F6F-41E3-8ED5-34548DB6152F}">
            <xm:f>$J7='Drop Down Options'!$H$4</xm:f>
            <x14:dxf>
              <font>
                <color theme="1"/>
              </font>
              <fill>
                <patternFill>
                  <bgColor rgb="FFFFFF00"/>
                </patternFill>
              </fill>
            </x14:dxf>
          </x14:cfRule>
          <x14:cfRule type="expression" priority="68" id="{32177CBA-66E3-4427-9EE1-07C89AF23695}">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65" id="{D4BD89CD-18F4-49BB-B046-617CE68B9D9E}">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46" id="{C99E693A-1F4D-4220-98A5-7B1A00F14753}">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22" id="{CDF8FE78-EBC0-488E-9FA7-89ADFC3FE1B1}">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Additional Scenarios" prompt="To use additional Scenarios, ensure they total to 100% on the Optional - Monthly Allocations Tab" xr:uid="{47CDF1BB-8051-4E6C-8866-2B0D657581A4}">
          <x14:formula1>
            <xm:f>'Drop Down Options'!$J$3:$J$16</xm:f>
          </x14:formula1>
          <xm:sqref>W7:W16 W19:W24 W27:W30 W164:W165 W46:W49 W52:W53 W55:W56 W58:W60 W62:W63 W65:W66 W75:W77 W79:W83 W85:W89 W92:W102 W105:W114 W116:W117 W120:W127 W129:W140 W149:W150 W33:W43 W156:W158</xm:sqref>
        </x14:dataValidation>
        <x14:dataValidation type="list" allowBlank="1" showInputMessage="1" showErrorMessage="1" xr:uid="{BEC9E675-7A4D-4D0E-9B06-E32895B3333C}">
          <x14:formula1>
            <xm:f>'Drop Down Options'!$H$3:$H$6</xm:f>
          </x14:formula1>
          <xm:sqref>J120:J127 J7:J10 J12:J16 J19:J24 J27:J30 J46:J49 J75:J77 J33:J35 J85:J89 J92:J102 J105:J114 J116:J117 J129:J140 J37:J43 J52:J67 J79:J83</xm:sqref>
        </x14:dataValidation>
        <x14:dataValidation type="list" allowBlank="1" showInputMessage="1" showErrorMessage="1" xr:uid="{9D1FFC4C-7D45-4A88-9BF6-4BD549A1ED15}">
          <x14:formula1>
            <xm:f>'Drop Down Options'!$J$3:$J$8</xm:f>
          </x14:formula1>
          <xm:sqref>W68</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A7039-F1C2-446A-A9D1-55CC2497DF6D}">
  <sheetPr>
    <tabColor theme="7" tint="0.39997558519241921"/>
  </sheetPr>
  <dimension ref="A1:AK167"/>
  <sheetViews>
    <sheetView zoomScale="110" zoomScaleNormal="110" zoomScaleSheetLayoutView="90" workbookViewId="0">
      <pane xSplit="4" ySplit="5" topLeftCell="E6" activePane="bottomRight" state="frozen"/>
      <selection activeCell="H61" sqref="H61"/>
      <selection pane="topRight" activeCell="H61" sqref="H61"/>
      <selection pane="bottomLeft" activeCell="H61" sqref="H61"/>
      <selection pane="bottomRight" activeCell="C7" sqref="C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hidden="1" customWidth="1" outlineLevel="1"/>
    <col min="10" max="10" width="23.42578125" style="172" hidden="1" customWidth="1" outlineLevel="1"/>
    <col min="11" max="11" width="12.85546875" style="24" hidden="1" customWidth="1" outlineLevel="1"/>
    <col min="12" max="13" width="13" style="172" hidden="1" customWidth="1" outlineLevel="1"/>
    <col min="14" max="14" width="27.5703125" style="173" hidden="1" customWidth="1" outlineLevel="1"/>
    <col min="15" max="15" width="19.7109375" style="172" customWidth="1" collapsed="1"/>
    <col min="16" max="16" width="19.7109375" style="172" customWidth="1"/>
    <col min="17" max="18" width="19.140625" style="172" customWidth="1"/>
    <col min="19" max="19" width="17.140625" style="172" customWidth="1"/>
    <col min="20" max="20" width="36.7109375" style="172" hidden="1" customWidth="1" outlineLevel="1"/>
    <col min="21" max="21" width="64.28515625" style="173" hidden="1" customWidth="1" outlineLevel="1"/>
    <col min="22" max="22" width="6.85546875" style="172" customWidth="1" collapsed="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95" t="str">
        <f>'Parish Info'!$K$2</f>
        <v>RETURN TO TABLE OF CONTENTS</v>
      </c>
      <c r="B1" s="795"/>
      <c r="C1" s="795"/>
      <c r="D1" s="795"/>
      <c r="W1" s="795" t="str">
        <f>'Parish Info'!K5</f>
        <v>RETURN TO OPTIONAL - MONTHLY ALLOCATIONS</v>
      </c>
      <c r="X1" s="795"/>
      <c r="Y1" s="795"/>
    </row>
    <row r="2" spans="1:37" ht="15" outlineLevel="1" x14ac:dyDescent="0.25">
      <c r="A2" s="796" t="str">
        <f>'Parish Info'!$K$3</f>
        <v>RETURN TO ASSUMPTIONS - ARCH</v>
      </c>
      <c r="B2" s="795"/>
      <c r="C2" s="795"/>
      <c r="D2" s="795"/>
    </row>
    <row r="3" spans="1:37" ht="15" outlineLevel="1" x14ac:dyDescent="0.25">
      <c r="A3" s="795" t="str">
        <f>'Parish Info'!$K$4</f>
        <v>RETURN TO ASSUMPTIONS - PARISH</v>
      </c>
      <c r="B3" s="795"/>
      <c r="C3" s="795"/>
      <c r="D3" s="795"/>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204">
        <f>Administrative!E7+'Buildings &amp; Grounds'!E7+'Sacred Life &amp; Worship'!E7+'Christian Formation'!E7+'Social Ministry'!E7+Other!E7</f>
        <v>0</v>
      </c>
      <c r="F7" s="204">
        <f>Administrative!F7+'Buildings &amp; Grounds'!F7+'Sacred Life &amp; Worship'!F7+'Christian Formation'!F7+'Social Ministry'!F7+Other!F7</f>
        <v>0</v>
      </c>
      <c r="G7" s="204">
        <f>Administrative!G7+'Buildings &amp; Grounds'!G7+'Sacred Life &amp; Worship'!G7+'Christian Formation'!G7+'Social Ministry'!G7+Other!G7</f>
        <v>0</v>
      </c>
      <c r="H7" s="204">
        <f>Administrative!H7+'Buildings &amp; Grounds'!H7+'Sacred Life &amp; Worship'!H7+'Christian Formation'!H7+'Social Ministry'!H7+Other!H7</f>
        <v>0</v>
      </c>
      <c r="I7" s="49"/>
      <c r="J7" s="196"/>
      <c r="K7" s="32"/>
      <c r="L7" s="33"/>
      <c r="M7" s="196"/>
      <c r="N7" s="738"/>
      <c r="O7" s="204">
        <f>Administrative!O7+'Buildings &amp; Grounds'!O7+'Sacred Life &amp; Worship'!O7+'Christian Formation'!O7+'Social Ministry'!O7+Other!O7</f>
        <v>0</v>
      </c>
      <c r="P7" s="29">
        <f>ROUND(($O7-$H7),0)</f>
        <v>0</v>
      </c>
      <c r="Q7" s="31">
        <f t="shared" ref="Q7" si="0">IFERROR(P7/H7, 0)</f>
        <v>0</v>
      </c>
      <c r="R7" s="29">
        <f>ROUND(($O7-$F7),0)</f>
        <v>0</v>
      </c>
      <c r="S7" s="31">
        <f>IFERROR(R7/F7, 0)</f>
        <v>0</v>
      </c>
      <c r="T7" s="198"/>
      <c r="U7" s="199"/>
      <c r="W7" s="200"/>
      <c r="X7" s="204">
        <f>Administrative!X7+'Buildings &amp; Grounds'!X7+'Sacred Life &amp; Worship'!X7+'Christian Formation'!X7+'Social Ministry'!X7+Other!X7</f>
        <v>0</v>
      </c>
      <c r="Y7" s="204">
        <f>Administrative!Y7+'Buildings &amp; Grounds'!Y7+'Sacred Life &amp; Worship'!Y7+'Christian Formation'!Y7+'Social Ministry'!Y7+Other!Y7</f>
        <v>0</v>
      </c>
      <c r="Z7" s="204">
        <f>Administrative!Z7+'Buildings &amp; Grounds'!Z7+'Sacred Life &amp; Worship'!Z7+'Christian Formation'!Z7+'Social Ministry'!Z7+Other!Z7</f>
        <v>0</v>
      </c>
      <c r="AA7" s="204">
        <f>Administrative!AA7+'Buildings &amp; Grounds'!AA7+'Sacred Life &amp; Worship'!AA7+'Christian Formation'!AA7+'Social Ministry'!AA7+Other!AA7</f>
        <v>0</v>
      </c>
      <c r="AB7" s="204">
        <f>Administrative!AB7+'Buildings &amp; Grounds'!AB7+'Sacred Life &amp; Worship'!AB7+'Christian Formation'!AB7+'Social Ministry'!AB7+Other!AB7</f>
        <v>0</v>
      </c>
      <c r="AC7" s="204">
        <f>Administrative!AC7+'Buildings &amp; Grounds'!AC7+'Sacred Life &amp; Worship'!AC7+'Christian Formation'!AC7+'Social Ministry'!AC7+Other!AC7</f>
        <v>0</v>
      </c>
      <c r="AD7" s="204">
        <f>Administrative!AD7+'Buildings &amp; Grounds'!AD7+'Sacred Life &amp; Worship'!AD7+'Christian Formation'!AD7+'Social Ministry'!AD7+Other!AD7</f>
        <v>0</v>
      </c>
      <c r="AE7" s="204">
        <f>Administrative!AE7+'Buildings &amp; Grounds'!AE7+'Sacred Life &amp; Worship'!AE7+'Christian Formation'!AE7+'Social Ministry'!AE7+Other!AE7</f>
        <v>0</v>
      </c>
      <c r="AF7" s="204">
        <f>Administrative!AF7+'Buildings &amp; Grounds'!AF7+'Sacred Life &amp; Worship'!AF7+'Christian Formation'!AF7+'Social Ministry'!AF7+Other!AF7</f>
        <v>0</v>
      </c>
      <c r="AG7" s="204">
        <f>Administrative!AG7+'Buildings &amp; Grounds'!AG7+'Sacred Life &amp; Worship'!AG7+'Christian Formation'!AG7+'Social Ministry'!AG7+Other!AG7</f>
        <v>0</v>
      </c>
      <c r="AH7" s="204">
        <f>Administrative!AH7+'Buildings &amp; Grounds'!AH7+'Sacred Life &amp; Worship'!AH7+'Christian Formation'!AH7+'Social Ministry'!AH7+Other!AH7</f>
        <v>0</v>
      </c>
      <c r="AI7" s="204">
        <f>Administrative!AI7+'Buildings &amp; Grounds'!AI7+'Sacred Life &amp; Worship'!AI7+'Christian Formation'!AI7+'Social Ministry'!AI7+Other!AI7</f>
        <v>0</v>
      </c>
      <c r="AJ7" s="204">
        <f>Administrative!AJ7+'Buildings &amp; Grounds'!AJ7+'Sacred Life &amp; Worship'!AJ7+'Christian Formation'!AJ7+'Social Ministry'!AJ7+Other!AJ7</f>
        <v>0</v>
      </c>
      <c r="AK7" s="195" t="str">
        <f t="shared" ref="AK7:AK17" si="1">IF(AJ7=O7,"In Balance",CONCATENATE("Out of Balance by $",AJ7-O7))</f>
        <v>In Balance</v>
      </c>
    </row>
    <row r="8" spans="1:37" outlineLevel="2" x14ac:dyDescent="0.15">
      <c r="B8" s="172">
        <v>3</v>
      </c>
      <c r="C8" s="192">
        <v>3020</v>
      </c>
      <c r="D8" s="193" t="s">
        <v>669</v>
      </c>
      <c r="E8" s="204">
        <f>Administrative!E8+'Buildings &amp; Grounds'!E8+'Sacred Life &amp; Worship'!E8+'Christian Formation'!E8+'Social Ministry'!E8+Other!E8</f>
        <v>0</v>
      </c>
      <c r="F8" s="204">
        <f>Administrative!F8+'Buildings &amp; Grounds'!F8+'Sacred Life &amp; Worship'!F8+'Christian Formation'!F8+'Social Ministry'!F8+Other!F8</f>
        <v>0</v>
      </c>
      <c r="G8" s="204">
        <f>Administrative!G8+'Buildings &amp; Grounds'!G8+'Sacred Life &amp; Worship'!G8+'Christian Formation'!G8+'Social Ministry'!G8+Other!G8</f>
        <v>0</v>
      </c>
      <c r="H8" s="204">
        <f>Administrative!H8+'Buildings &amp; Grounds'!H8+'Sacred Life &amp; Worship'!H8+'Christian Formation'!H8+'Social Ministry'!H8+Other!H8</f>
        <v>0</v>
      </c>
      <c r="I8" s="49"/>
      <c r="J8" s="196"/>
      <c r="K8" s="32"/>
      <c r="L8" s="196"/>
      <c r="M8" s="196"/>
      <c r="N8" s="197"/>
      <c r="O8" s="204">
        <f>Administrative!O8+'Buildings &amp; Grounds'!O8+'Sacred Life &amp; Worship'!O8+'Christian Formation'!O8+'Social Ministry'!O8+Other!O8</f>
        <v>0</v>
      </c>
      <c r="P8" s="29">
        <f>ROUND(($O8-$H8),0)</f>
        <v>0</v>
      </c>
      <c r="Q8" s="31">
        <f t="shared" ref="Q8" si="2">IFERROR(P8/H8, 0)</f>
        <v>0</v>
      </c>
      <c r="R8" s="29">
        <f>ROUND(($O8-$F8),0)</f>
        <v>0</v>
      </c>
      <c r="S8" s="31">
        <f>IFERROR(R8/F8, 0)</f>
        <v>0</v>
      </c>
      <c r="T8" s="198"/>
      <c r="U8" s="199"/>
      <c r="W8" s="200"/>
      <c r="X8" s="204">
        <f>Administrative!X8+'Buildings &amp; Grounds'!X8+'Sacred Life &amp; Worship'!X8+'Christian Formation'!X8+'Social Ministry'!X8+Other!X8</f>
        <v>0</v>
      </c>
      <c r="Y8" s="204">
        <f>Administrative!Y8+'Buildings &amp; Grounds'!Y8+'Sacred Life &amp; Worship'!Y8+'Christian Formation'!Y8+'Social Ministry'!Y8+Other!Y8</f>
        <v>0</v>
      </c>
      <c r="Z8" s="204">
        <f>Administrative!Z8+'Buildings &amp; Grounds'!Z8+'Sacred Life &amp; Worship'!Z8+'Christian Formation'!Z8+'Social Ministry'!Z8+Other!Z8</f>
        <v>0</v>
      </c>
      <c r="AA8" s="204">
        <f>Administrative!AA8+'Buildings &amp; Grounds'!AA8+'Sacred Life &amp; Worship'!AA8+'Christian Formation'!AA8+'Social Ministry'!AA8+Other!AA8</f>
        <v>0</v>
      </c>
      <c r="AB8" s="204">
        <f>Administrative!AB8+'Buildings &amp; Grounds'!AB8+'Sacred Life &amp; Worship'!AB8+'Christian Formation'!AB8+'Social Ministry'!AB8+Other!AB8</f>
        <v>0</v>
      </c>
      <c r="AC8" s="204">
        <f>Administrative!AC8+'Buildings &amp; Grounds'!AC8+'Sacred Life &amp; Worship'!AC8+'Christian Formation'!AC8+'Social Ministry'!AC8+Other!AC8</f>
        <v>0</v>
      </c>
      <c r="AD8" s="204">
        <f>Administrative!AD8+'Buildings &amp; Grounds'!AD8+'Sacred Life &amp; Worship'!AD8+'Christian Formation'!AD8+'Social Ministry'!AD8+Other!AD8</f>
        <v>0</v>
      </c>
      <c r="AE8" s="204">
        <f>Administrative!AE8+'Buildings &amp; Grounds'!AE8+'Sacred Life &amp; Worship'!AE8+'Christian Formation'!AE8+'Social Ministry'!AE8+Other!AE8</f>
        <v>0</v>
      </c>
      <c r="AF8" s="204">
        <f>Administrative!AF8+'Buildings &amp; Grounds'!AF8+'Sacred Life &amp; Worship'!AF8+'Christian Formation'!AF8+'Social Ministry'!AF8+Other!AF8</f>
        <v>0</v>
      </c>
      <c r="AG8" s="204">
        <f>Administrative!AG8+'Buildings &amp; Grounds'!AG8+'Sacred Life &amp; Worship'!AG8+'Christian Formation'!AG8+'Social Ministry'!AG8+Other!AG8</f>
        <v>0</v>
      </c>
      <c r="AH8" s="204">
        <f>Administrative!AH8+'Buildings &amp; Grounds'!AH8+'Sacred Life &amp; Worship'!AH8+'Christian Formation'!AH8+'Social Ministry'!AH8+Other!AH8</f>
        <v>0</v>
      </c>
      <c r="AI8" s="204">
        <f>Administrative!AI8+'Buildings &amp; Grounds'!AI8+'Sacred Life &amp; Worship'!AI8+'Christian Formation'!AI8+'Social Ministry'!AI8+Other!AI8</f>
        <v>0</v>
      </c>
      <c r="AJ8" s="204">
        <f>Administrative!AJ8+'Buildings &amp; Grounds'!AJ8+'Sacred Life &amp; Worship'!AJ8+'Christian Formation'!AJ8+'Social Ministry'!AJ8+Other!AJ8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204">
        <f>Administrative!E10+'Buildings &amp; Grounds'!E10+'Sacred Life &amp; Worship'!E10+'Christian Formation'!E10+'Social Ministry'!E10+Other!E10</f>
        <v>0</v>
      </c>
      <c r="F10" s="204">
        <f>Administrative!F10+'Buildings &amp; Grounds'!F10+'Sacred Life &amp; Worship'!F10+'Christian Formation'!F10+'Social Ministry'!F10+Other!F10</f>
        <v>0</v>
      </c>
      <c r="G10" s="204">
        <f>Administrative!G10+'Buildings &amp; Grounds'!G10+'Sacred Life &amp; Worship'!G10+'Christian Formation'!G10+'Social Ministry'!G10+Other!G10</f>
        <v>0</v>
      </c>
      <c r="H10" s="204">
        <f>Administrative!H10+'Buildings &amp; Grounds'!H10+'Sacred Life &amp; Worship'!H10+'Christian Formation'!H10+'Social Ministry'!H10+Other!H10</f>
        <v>0</v>
      </c>
      <c r="I10" s="49"/>
      <c r="J10" s="196"/>
      <c r="K10" s="32"/>
      <c r="L10" s="196"/>
      <c r="M10" s="196"/>
      <c r="N10" s="197"/>
      <c r="O10" s="204">
        <f>Administrative!O10+'Buildings &amp; Grounds'!O10+'Sacred Life &amp; Worship'!O10+'Christian Formation'!O10+'Social Ministry'!O10+Other!O10</f>
        <v>0</v>
      </c>
      <c r="P10" s="29">
        <f t="shared" ref="P10:P12" si="3">ROUND(($O10-$H10),0)</f>
        <v>0</v>
      </c>
      <c r="Q10" s="31">
        <f t="shared" ref="Q10:Q12" si="4">IFERROR(P10/H10, 0)</f>
        <v>0</v>
      </c>
      <c r="R10" s="29">
        <f t="shared" ref="R10:R12" si="5">ROUND(($O10-$F10),0)</f>
        <v>0</v>
      </c>
      <c r="S10" s="31">
        <f t="shared" ref="S10:S12" si="6">IFERROR(R10/F10, 0)</f>
        <v>0</v>
      </c>
      <c r="T10" s="198"/>
      <c r="U10" s="199"/>
      <c r="W10" s="200"/>
      <c r="X10" s="204">
        <f>Administrative!X10+'Buildings &amp; Grounds'!X10+'Sacred Life &amp; Worship'!X10+'Christian Formation'!X10+'Social Ministry'!X10+Other!X10</f>
        <v>0</v>
      </c>
      <c r="Y10" s="204">
        <f>Administrative!Y10+'Buildings &amp; Grounds'!Y10+'Sacred Life &amp; Worship'!Y10+'Christian Formation'!Y10+'Social Ministry'!Y10+Other!Y10</f>
        <v>0</v>
      </c>
      <c r="Z10" s="204">
        <f>Administrative!Z10+'Buildings &amp; Grounds'!Z10+'Sacred Life &amp; Worship'!Z10+'Christian Formation'!Z10+'Social Ministry'!Z10+Other!Z10</f>
        <v>0</v>
      </c>
      <c r="AA10" s="204">
        <f>Administrative!AA10+'Buildings &amp; Grounds'!AA10+'Sacred Life &amp; Worship'!AA10+'Christian Formation'!AA10+'Social Ministry'!AA10+Other!AA10</f>
        <v>0</v>
      </c>
      <c r="AB10" s="204">
        <f>Administrative!AB10+'Buildings &amp; Grounds'!AB10+'Sacred Life &amp; Worship'!AB10+'Christian Formation'!AB10+'Social Ministry'!AB10+Other!AB10</f>
        <v>0</v>
      </c>
      <c r="AC10" s="204">
        <f>Administrative!AC10+'Buildings &amp; Grounds'!AC10+'Sacred Life &amp; Worship'!AC10+'Christian Formation'!AC10+'Social Ministry'!AC10+Other!AC10</f>
        <v>0</v>
      </c>
      <c r="AD10" s="204">
        <f>Administrative!AD10+'Buildings &amp; Grounds'!AD10+'Sacred Life &amp; Worship'!AD10+'Christian Formation'!AD10+'Social Ministry'!AD10+Other!AD10</f>
        <v>0</v>
      </c>
      <c r="AE10" s="204">
        <f>Administrative!AE10+'Buildings &amp; Grounds'!AE10+'Sacred Life &amp; Worship'!AE10+'Christian Formation'!AE10+'Social Ministry'!AE10+Other!AE10</f>
        <v>0</v>
      </c>
      <c r="AF10" s="204">
        <f>Administrative!AF10+'Buildings &amp; Grounds'!AF10+'Sacred Life &amp; Worship'!AF10+'Christian Formation'!AF10+'Social Ministry'!AF10+Other!AF10</f>
        <v>0</v>
      </c>
      <c r="AG10" s="204">
        <f>Administrative!AG10+'Buildings &amp; Grounds'!AG10+'Sacred Life &amp; Worship'!AG10+'Christian Formation'!AG10+'Social Ministry'!AG10+Other!AG10</f>
        <v>0</v>
      </c>
      <c r="AH10" s="204">
        <f>Administrative!AH10+'Buildings &amp; Grounds'!AH10+'Sacred Life &amp; Worship'!AH10+'Christian Formation'!AH10+'Social Ministry'!AH10+Other!AH10</f>
        <v>0</v>
      </c>
      <c r="AI10" s="204">
        <f>Administrative!AI10+'Buildings &amp; Grounds'!AI10+'Sacred Life &amp; Worship'!AI10+'Christian Formation'!AI10+'Social Ministry'!AI10+Other!AI10</f>
        <v>0</v>
      </c>
      <c r="AJ10" s="204">
        <f>Administrative!AJ10+'Buildings &amp; Grounds'!AJ10+'Sacred Life &amp; Worship'!AJ10+'Christian Formation'!AJ10+'Social Ministry'!AJ10+Other!AJ10</f>
        <v>0</v>
      </c>
      <c r="AK10" s="195" t="str">
        <f t="shared" si="1"/>
        <v>In Balance</v>
      </c>
    </row>
    <row r="11" spans="1:37" outlineLevel="2" x14ac:dyDescent="0.15">
      <c r="B11" s="172">
        <v>6</v>
      </c>
      <c r="C11" s="192">
        <v>3050</v>
      </c>
      <c r="D11" s="193" t="s">
        <v>667</v>
      </c>
      <c r="E11" s="204">
        <f>Administrative!E11+'Buildings &amp; Grounds'!E11+'Sacred Life &amp; Worship'!E11+'Christian Formation'!E11+'Social Ministry'!E11+Other!E11</f>
        <v>0</v>
      </c>
      <c r="F11" s="204">
        <f>Administrative!F11+'Buildings &amp; Grounds'!F11+'Sacred Life &amp; Worship'!F11+'Christian Formation'!F11+'Social Ministry'!F11+Other!F11</f>
        <v>0</v>
      </c>
      <c r="G11" s="204">
        <f>Administrative!G11+'Buildings &amp; Grounds'!G11+'Sacred Life &amp; Worship'!G11+'Christian Formation'!G11+'Social Ministry'!G11+Other!G11</f>
        <v>0</v>
      </c>
      <c r="H11" s="204">
        <f>Administrative!H11+'Buildings &amp; Grounds'!H11+'Sacred Life &amp; Worship'!H11+'Christian Formation'!H11+'Social Ministry'!H11+Other!H11</f>
        <v>0</v>
      </c>
      <c r="I11" s="203"/>
      <c r="J11" s="196"/>
      <c r="K11" s="32"/>
      <c r="L11" s="32"/>
      <c r="M11" s="196"/>
      <c r="N11" s="197"/>
      <c r="O11" s="204">
        <f>Administrative!O11+'Buildings &amp; Grounds'!O11+'Sacred Life &amp; Worship'!O11+'Christian Formation'!O11+'Social Ministry'!O11+Other!O11</f>
        <v>0</v>
      </c>
      <c r="P11" s="29">
        <f t="shared" si="3"/>
        <v>0</v>
      </c>
      <c r="Q11" s="31">
        <f t="shared" si="4"/>
        <v>0</v>
      </c>
      <c r="R11" s="29">
        <f t="shared" si="5"/>
        <v>0</v>
      </c>
      <c r="S11" s="31">
        <f t="shared" si="6"/>
        <v>0</v>
      </c>
      <c r="T11" s="739"/>
      <c r="U11" s="199"/>
      <c r="W11" s="200"/>
      <c r="X11" s="204">
        <f>Administrative!X11+'Buildings &amp; Grounds'!X11+'Sacred Life &amp; Worship'!X11+'Christian Formation'!X11+'Social Ministry'!X11+Other!X11</f>
        <v>0</v>
      </c>
      <c r="Y11" s="204">
        <f>Administrative!Y11+'Buildings &amp; Grounds'!Y11+'Sacred Life &amp; Worship'!Y11+'Christian Formation'!Y11+'Social Ministry'!Y11+Other!Y11</f>
        <v>0</v>
      </c>
      <c r="Z11" s="204">
        <f>Administrative!Z11+'Buildings &amp; Grounds'!Z11+'Sacred Life &amp; Worship'!Z11+'Christian Formation'!Z11+'Social Ministry'!Z11+Other!Z11</f>
        <v>0</v>
      </c>
      <c r="AA11" s="204">
        <f>Administrative!AA11+'Buildings &amp; Grounds'!AA11+'Sacred Life &amp; Worship'!AA11+'Christian Formation'!AA11+'Social Ministry'!AA11+Other!AA11</f>
        <v>0</v>
      </c>
      <c r="AB11" s="204">
        <f>Administrative!AB11+'Buildings &amp; Grounds'!AB11+'Sacred Life &amp; Worship'!AB11+'Christian Formation'!AB11+'Social Ministry'!AB11+Other!AB11</f>
        <v>0</v>
      </c>
      <c r="AC11" s="204">
        <f>Administrative!AC11+'Buildings &amp; Grounds'!AC11+'Sacred Life &amp; Worship'!AC11+'Christian Formation'!AC11+'Social Ministry'!AC11+Other!AC11</f>
        <v>0</v>
      </c>
      <c r="AD11" s="204">
        <f>Administrative!AD11+'Buildings &amp; Grounds'!AD11+'Sacred Life &amp; Worship'!AD11+'Christian Formation'!AD11+'Social Ministry'!AD11+Other!AD11</f>
        <v>0</v>
      </c>
      <c r="AE11" s="204">
        <f>Administrative!AE11+'Buildings &amp; Grounds'!AE11+'Sacred Life &amp; Worship'!AE11+'Christian Formation'!AE11+'Social Ministry'!AE11+Other!AE11</f>
        <v>0</v>
      </c>
      <c r="AF11" s="204">
        <f>Administrative!AF11+'Buildings &amp; Grounds'!AF11+'Sacred Life &amp; Worship'!AF11+'Christian Formation'!AF11+'Social Ministry'!AF11+Other!AF11</f>
        <v>0</v>
      </c>
      <c r="AG11" s="204">
        <f>Administrative!AG11+'Buildings &amp; Grounds'!AG11+'Sacred Life &amp; Worship'!AG11+'Christian Formation'!AG11+'Social Ministry'!AG11+Other!AG11</f>
        <v>0</v>
      </c>
      <c r="AH11" s="204">
        <f>Administrative!AH11+'Buildings &amp; Grounds'!AH11+'Sacred Life &amp; Worship'!AH11+'Christian Formation'!AH11+'Social Ministry'!AH11+Other!AH11</f>
        <v>0</v>
      </c>
      <c r="AI11" s="204">
        <f>Administrative!AI11+'Buildings &amp; Grounds'!AI11+'Sacred Life &amp; Worship'!AI11+'Christian Formation'!AI11+'Social Ministry'!AI11+Other!AI11</f>
        <v>0</v>
      </c>
      <c r="AJ11" s="204">
        <f>Administrative!AJ11+'Buildings &amp; Grounds'!AJ11+'Sacred Life &amp; Worship'!AJ11+'Christian Formation'!AJ11+'Social Ministry'!AJ11+Other!AJ11</f>
        <v>0</v>
      </c>
      <c r="AK11" s="195" t="str">
        <f t="shared" si="1"/>
        <v>In Balance</v>
      </c>
    </row>
    <row r="12" spans="1:37" outlineLevel="2" x14ac:dyDescent="0.15">
      <c r="B12" s="172">
        <v>7</v>
      </c>
      <c r="C12" s="192">
        <v>3060</v>
      </c>
      <c r="D12" s="193" t="s">
        <v>666</v>
      </c>
      <c r="E12" s="204">
        <f>Administrative!E12+'Buildings &amp; Grounds'!E12+'Sacred Life &amp; Worship'!E12+'Christian Formation'!E12+'Social Ministry'!E12+Other!E12</f>
        <v>0</v>
      </c>
      <c r="F12" s="204">
        <f>Administrative!F12+'Buildings &amp; Grounds'!F12+'Sacred Life &amp; Worship'!F12+'Christian Formation'!F12+'Social Ministry'!F12+Other!F12</f>
        <v>0</v>
      </c>
      <c r="G12" s="204">
        <f>Administrative!G12+'Buildings &amp; Grounds'!G12+'Sacred Life &amp; Worship'!G12+'Christian Formation'!G12+'Social Ministry'!G12+Other!G12</f>
        <v>0</v>
      </c>
      <c r="H12" s="204">
        <f>Administrative!H12+'Buildings &amp; Grounds'!H12+'Sacred Life &amp; Worship'!H12+'Christian Formation'!H12+'Social Ministry'!H12+Other!H12</f>
        <v>0</v>
      </c>
      <c r="I12" s="49"/>
      <c r="J12" s="196"/>
      <c r="K12" s="32"/>
      <c r="L12" s="196"/>
      <c r="M12" s="196"/>
      <c r="N12" s="197"/>
      <c r="O12" s="204">
        <f>Administrative!O12+'Buildings &amp; Grounds'!O12+'Sacred Life &amp; Worship'!O12+'Christian Formation'!O12+'Social Ministry'!O12+Other!O12</f>
        <v>0</v>
      </c>
      <c r="P12" s="29">
        <f t="shared" si="3"/>
        <v>0</v>
      </c>
      <c r="Q12" s="31">
        <f t="shared" si="4"/>
        <v>0</v>
      </c>
      <c r="R12" s="29">
        <f t="shared" si="5"/>
        <v>0</v>
      </c>
      <c r="S12" s="31">
        <f t="shared" si="6"/>
        <v>0</v>
      </c>
      <c r="T12" s="198"/>
      <c r="U12" s="199"/>
      <c r="W12" s="200"/>
      <c r="X12" s="204">
        <f>Administrative!X12+'Buildings &amp; Grounds'!X12+'Sacred Life &amp; Worship'!X12+'Christian Formation'!X12+'Social Ministry'!X12+Other!X12</f>
        <v>0</v>
      </c>
      <c r="Y12" s="204">
        <f>Administrative!Y12+'Buildings &amp; Grounds'!Y12+'Sacred Life &amp; Worship'!Y12+'Christian Formation'!Y12+'Social Ministry'!Y12+Other!Y12</f>
        <v>0</v>
      </c>
      <c r="Z12" s="204">
        <f>Administrative!Z12+'Buildings &amp; Grounds'!Z12+'Sacred Life &amp; Worship'!Z12+'Christian Formation'!Z12+'Social Ministry'!Z12+Other!Z12</f>
        <v>0</v>
      </c>
      <c r="AA12" s="204">
        <f>Administrative!AA12+'Buildings &amp; Grounds'!AA12+'Sacred Life &amp; Worship'!AA12+'Christian Formation'!AA12+'Social Ministry'!AA12+Other!AA12</f>
        <v>0</v>
      </c>
      <c r="AB12" s="204">
        <f>Administrative!AB12+'Buildings &amp; Grounds'!AB12+'Sacred Life &amp; Worship'!AB12+'Christian Formation'!AB12+'Social Ministry'!AB12+Other!AB12</f>
        <v>0</v>
      </c>
      <c r="AC12" s="204">
        <f>Administrative!AC12+'Buildings &amp; Grounds'!AC12+'Sacred Life &amp; Worship'!AC12+'Christian Formation'!AC12+'Social Ministry'!AC12+Other!AC12</f>
        <v>0</v>
      </c>
      <c r="AD12" s="204">
        <f>Administrative!AD12+'Buildings &amp; Grounds'!AD12+'Sacred Life &amp; Worship'!AD12+'Christian Formation'!AD12+'Social Ministry'!AD12+Other!AD12</f>
        <v>0</v>
      </c>
      <c r="AE12" s="204">
        <f>Administrative!AE12+'Buildings &amp; Grounds'!AE12+'Sacred Life &amp; Worship'!AE12+'Christian Formation'!AE12+'Social Ministry'!AE12+Other!AE12</f>
        <v>0</v>
      </c>
      <c r="AF12" s="204">
        <f>Administrative!AF12+'Buildings &amp; Grounds'!AF12+'Sacred Life &amp; Worship'!AF12+'Christian Formation'!AF12+'Social Ministry'!AF12+Other!AF12</f>
        <v>0</v>
      </c>
      <c r="AG12" s="204">
        <f>Administrative!AG12+'Buildings &amp; Grounds'!AG12+'Sacred Life &amp; Worship'!AG12+'Christian Formation'!AG12+'Social Ministry'!AG12+Other!AG12</f>
        <v>0</v>
      </c>
      <c r="AH12" s="204">
        <f>Administrative!AH12+'Buildings &amp; Grounds'!AH12+'Sacred Life &amp; Worship'!AH12+'Christian Formation'!AH12+'Social Ministry'!AH12+Other!AH12</f>
        <v>0</v>
      </c>
      <c r="AI12" s="204">
        <f>Administrative!AI12+'Buildings &amp; Grounds'!AI12+'Sacred Life &amp; Worship'!AI12+'Christian Formation'!AI12+'Social Ministry'!AI12+Other!AI12</f>
        <v>0</v>
      </c>
      <c r="AJ12" s="204">
        <f>Administrative!AJ12+'Buildings &amp; Grounds'!AJ12+'Sacred Life &amp; Worship'!AJ12+'Christian Formation'!AJ12+'Social Ministry'!AJ12+Other!AJ12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204">
        <f>Administrative!E15+'Buildings &amp; Grounds'!E15+'Sacred Life &amp; Worship'!E15+'Christian Formation'!E15+'Social Ministry'!E15+Other!E15</f>
        <v>0</v>
      </c>
      <c r="F15" s="204">
        <f>Administrative!F15+'Buildings &amp; Grounds'!F15+'Sacred Life &amp; Worship'!F15+'Christian Formation'!F15+'Social Ministry'!F15+Other!F15</f>
        <v>0</v>
      </c>
      <c r="G15" s="204">
        <f>Administrative!G15+'Buildings &amp; Grounds'!G15+'Sacred Life &amp; Worship'!G15+'Christian Formation'!G15+'Social Ministry'!G15+Other!G15</f>
        <v>0</v>
      </c>
      <c r="H15" s="204">
        <f>Administrative!H15+'Buildings &amp; Grounds'!H15+'Sacred Life &amp; Worship'!H15+'Christian Formation'!H15+'Social Ministry'!H15+Other!H15</f>
        <v>0</v>
      </c>
      <c r="I15" s="49"/>
      <c r="J15" s="196"/>
      <c r="K15" s="32"/>
      <c r="L15" s="196"/>
      <c r="M15" s="196"/>
      <c r="N15" s="197"/>
      <c r="O15" s="204">
        <f>Administrative!O15+'Buildings &amp; Grounds'!O15+'Sacred Life &amp; Worship'!O15+'Christian Formation'!O15+'Social Ministry'!O15+Other!O15</f>
        <v>0</v>
      </c>
      <c r="P15" s="29">
        <f t="shared" ref="P15:P16" si="7">ROUND(($O15-$H15),0)</f>
        <v>0</v>
      </c>
      <c r="Q15" s="31">
        <f t="shared" ref="Q15:Q17" si="8">IFERROR(P15/H15, 0)</f>
        <v>0</v>
      </c>
      <c r="R15" s="29">
        <f t="shared" ref="R15:R16" si="9">ROUND(($O15-$F15),0)</f>
        <v>0</v>
      </c>
      <c r="S15" s="31">
        <f t="shared" ref="S15:S16" si="10">IFERROR(R15/F15, 0)</f>
        <v>0</v>
      </c>
      <c r="T15" s="198"/>
      <c r="U15" s="199"/>
      <c r="W15" s="200"/>
      <c r="X15" s="204">
        <f>Administrative!X15+'Buildings &amp; Grounds'!X15+'Sacred Life &amp; Worship'!X15+'Christian Formation'!X15+'Social Ministry'!X15+Other!X15</f>
        <v>0</v>
      </c>
      <c r="Y15" s="204">
        <f>Administrative!Y15+'Buildings &amp; Grounds'!Y15+'Sacred Life &amp; Worship'!Y15+'Christian Formation'!Y15+'Social Ministry'!Y15+Other!Y15</f>
        <v>0</v>
      </c>
      <c r="Z15" s="204">
        <f>Administrative!Z15+'Buildings &amp; Grounds'!Z15+'Sacred Life &amp; Worship'!Z15+'Christian Formation'!Z15+'Social Ministry'!Z15+Other!Z15</f>
        <v>0</v>
      </c>
      <c r="AA15" s="204">
        <f>Administrative!AA15+'Buildings &amp; Grounds'!AA15+'Sacred Life &amp; Worship'!AA15+'Christian Formation'!AA15+'Social Ministry'!AA15+Other!AA15</f>
        <v>0</v>
      </c>
      <c r="AB15" s="204">
        <f>Administrative!AB15+'Buildings &amp; Grounds'!AB15+'Sacred Life &amp; Worship'!AB15+'Christian Formation'!AB15+'Social Ministry'!AB15+Other!AB15</f>
        <v>0</v>
      </c>
      <c r="AC15" s="204">
        <f>Administrative!AC15+'Buildings &amp; Grounds'!AC15+'Sacred Life &amp; Worship'!AC15+'Christian Formation'!AC15+'Social Ministry'!AC15+Other!AC15</f>
        <v>0</v>
      </c>
      <c r="AD15" s="204">
        <f>Administrative!AD15+'Buildings &amp; Grounds'!AD15+'Sacred Life &amp; Worship'!AD15+'Christian Formation'!AD15+'Social Ministry'!AD15+Other!AD15</f>
        <v>0</v>
      </c>
      <c r="AE15" s="204">
        <f>Administrative!AE15+'Buildings &amp; Grounds'!AE15+'Sacred Life &amp; Worship'!AE15+'Christian Formation'!AE15+'Social Ministry'!AE15+Other!AE15</f>
        <v>0</v>
      </c>
      <c r="AF15" s="204">
        <f>Administrative!AF15+'Buildings &amp; Grounds'!AF15+'Sacred Life &amp; Worship'!AF15+'Christian Formation'!AF15+'Social Ministry'!AF15+Other!AF15</f>
        <v>0</v>
      </c>
      <c r="AG15" s="204">
        <f>Administrative!AG15+'Buildings &amp; Grounds'!AG15+'Sacred Life &amp; Worship'!AG15+'Christian Formation'!AG15+'Social Ministry'!AG15+Other!AG15</f>
        <v>0</v>
      </c>
      <c r="AH15" s="204">
        <f>Administrative!AH15+'Buildings &amp; Grounds'!AH15+'Sacred Life &amp; Worship'!AH15+'Christian Formation'!AH15+'Social Ministry'!AH15+Other!AH15</f>
        <v>0</v>
      </c>
      <c r="AI15" s="204">
        <f>Administrative!AI15+'Buildings &amp; Grounds'!AI15+'Sacred Life &amp; Worship'!AI15+'Christian Formation'!AI15+'Social Ministry'!AI15+Other!AI15</f>
        <v>0</v>
      </c>
      <c r="AJ15" s="204">
        <f>Administrative!AJ15+'Buildings &amp; Grounds'!AJ15+'Sacred Life &amp; Worship'!AJ15+'Christian Formation'!AJ15+'Social Ministry'!AJ15+Other!AJ15</f>
        <v>0</v>
      </c>
      <c r="AK15" s="195" t="str">
        <f t="shared" si="1"/>
        <v>In Balance</v>
      </c>
    </row>
    <row r="16" spans="1:37" outlineLevel="2" x14ac:dyDescent="0.15">
      <c r="B16" s="172">
        <v>11</v>
      </c>
      <c r="C16" s="192">
        <v>3090</v>
      </c>
      <c r="D16" s="193" t="s">
        <v>837</v>
      </c>
      <c r="E16" s="204">
        <f>Administrative!E16+'Buildings &amp; Grounds'!E16+'Sacred Life &amp; Worship'!E16+'Christian Formation'!E16+'Social Ministry'!E16+Other!E16</f>
        <v>0</v>
      </c>
      <c r="F16" s="204">
        <f>Administrative!F16+'Buildings &amp; Grounds'!F16+'Sacred Life &amp; Worship'!F16+'Christian Formation'!F16+'Social Ministry'!F16+Other!F16</f>
        <v>0</v>
      </c>
      <c r="G16" s="204">
        <f>Administrative!G16+'Buildings &amp; Grounds'!G16+'Sacred Life &amp; Worship'!G16+'Christian Formation'!G16+'Social Ministry'!G16+Other!G16</f>
        <v>0</v>
      </c>
      <c r="H16" s="204">
        <f>Administrative!H16+'Buildings &amp; Grounds'!H16+'Sacred Life &amp; Worship'!H16+'Christian Formation'!H16+'Social Ministry'!H16+Other!H16</f>
        <v>0</v>
      </c>
      <c r="I16" s="49"/>
      <c r="J16" s="196"/>
      <c r="K16" s="32"/>
      <c r="L16" s="196"/>
      <c r="M16" s="196"/>
      <c r="N16" s="197"/>
      <c r="O16" s="204">
        <f>Administrative!O16+'Buildings &amp; Grounds'!O16+'Sacred Life &amp; Worship'!O16+'Christian Formation'!O16+'Social Ministry'!O16+Other!O16</f>
        <v>0</v>
      </c>
      <c r="P16" s="29">
        <f t="shared" si="7"/>
        <v>0</v>
      </c>
      <c r="Q16" s="31">
        <f t="shared" si="8"/>
        <v>0</v>
      </c>
      <c r="R16" s="29">
        <f t="shared" si="9"/>
        <v>0</v>
      </c>
      <c r="S16" s="31">
        <f t="shared" si="10"/>
        <v>0</v>
      </c>
      <c r="T16" s="198"/>
      <c r="U16" s="199"/>
      <c r="W16" s="200"/>
      <c r="X16" s="204">
        <f>Administrative!X16+'Buildings &amp; Grounds'!X16+'Sacred Life &amp; Worship'!X16+'Christian Formation'!X16+'Social Ministry'!X16+Other!X16</f>
        <v>0</v>
      </c>
      <c r="Y16" s="204">
        <f>Administrative!Y16+'Buildings &amp; Grounds'!Y16+'Sacred Life &amp; Worship'!Y16+'Christian Formation'!Y16+'Social Ministry'!Y16+Other!Y16</f>
        <v>0</v>
      </c>
      <c r="Z16" s="204">
        <f>Administrative!Z16+'Buildings &amp; Grounds'!Z16+'Sacred Life &amp; Worship'!Z16+'Christian Formation'!Z16+'Social Ministry'!Z16+Other!Z16</f>
        <v>0</v>
      </c>
      <c r="AA16" s="204">
        <f>Administrative!AA16+'Buildings &amp; Grounds'!AA16+'Sacred Life &amp; Worship'!AA16+'Christian Formation'!AA16+'Social Ministry'!AA16+Other!AA16</f>
        <v>0</v>
      </c>
      <c r="AB16" s="204">
        <f>Administrative!AB16+'Buildings &amp; Grounds'!AB16+'Sacred Life &amp; Worship'!AB16+'Christian Formation'!AB16+'Social Ministry'!AB16+Other!AB16</f>
        <v>0</v>
      </c>
      <c r="AC16" s="204">
        <f>Administrative!AC16+'Buildings &amp; Grounds'!AC16+'Sacred Life &amp; Worship'!AC16+'Christian Formation'!AC16+'Social Ministry'!AC16+Other!AC16</f>
        <v>0</v>
      </c>
      <c r="AD16" s="204">
        <f>Administrative!AD16+'Buildings &amp; Grounds'!AD16+'Sacred Life &amp; Worship'!AD16+'Christian Formation'!AD16+'Social Ministry'!AD16+Other!AD16</f>
        <v>0</v>
      </c>
      <c r="AE16" s="204">
        <f>Administrative!AE16+'Buildings &amp; Grounds'!AE16+'Sacred Life &amp; Worship'!AE16+'Christian Formation'!AE16+'Social Ministry'!AE16+Other!AE16</f>
        <v>0</v>
      </c>
      <c r="AF16" s="204">
        <f>Administrative!AF16+'Buildings &amp; Grounds'!AF16+'Sacred Life &amp; Worship'!AF16+'Christian Formation'!AF16+'Social Ministry'!AF16+Other!AF16</f>
        <v>0</v>
      </c>
      <c r="AG16" s="204">
        <f>Administrative!AG16+'Buildings &amp; Grounds'!AG16+'Sacred Life &amp; Worship'!AG16+'Christian Formation'!AG16+'Social Ministry'!AG16+Other!AG16</f>
        <v>0</v>
      </c>
      <c r="AH16" s="204">
        <f>Administrative!AH16+'Buildings &amp; Grounds'!AH16+'Sacred Life &amp; Worship'!AH16+'Christian Formation'!AH16+'Social Ministry'!AH16+Other!AH16</f>
        <v>0</v>
      </c>
      <c r="AI16" s="204">
        <f>Administrative!AI16+'Buildings &amp; Grounds'!AI16+'Sacred Life &amp; Worship'!AI16+'Christian Formation'!AI16+'Social Ministry'!AI16+Other!AI16</f>
        <v>0</v>
      </c>
      <c r="AJ16" s="204">
        <f>Administrative!AJ16+'Buildings &amp; Grounds'!AJ16+'Sacred Life &amp; Worship'!AJ16+'Christian Formation'!AJ16+'Social Ministry'!AJ16+Other!AJ16</f>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c r="M17" s="34"/>
      <c r="N17" s="37"/>
      <c r="O17" s="34">
        <f>SUM(O7:O16)</f>
        <v>0</v>
      </c>
      <c r="P17" s="34">
        <f>SUM(P7:P16)</f>
        <v>0</v>
      </c>
      <c r="Q17" s="36">
        <f t="shared" si="8"/>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204">
        <f>Administrative!E19+'Buildings &amp; Grounds'!E19+'Sacred Life &amp; Worship'!E19+'Christian Formation'!E19+'Social Ministry'!E19+Other!E19</f>
        <v>0</v>
      </c>
      <c r="F19" s="204">
        <f>Administrative!F19+'Buildings &amp; Grounds'!F19+'Sacred Life &amp; Worship'!F19+'Christian Formation'!F19+'Social Ministry'!F19+Other!F19</f>
        <v>0</v>
      </c>
      <c r="G19" s="204">
        <f>Administrative!G19+'Buildings &amp; Grounds'!G19+'Sacred Life &amp; Worship'!G19+'Christian Formation'!G19+'Social Ministry'!G19+Other!G19</f>
        <v>0</v>
      </c>
      <c r="H19" s="204">
        <f>Administrative!H19+'Buildings &amp; Grounds'!H19+'Sacred Life &amp; Worship'!H19+'Christian Formation'!H19+'Social Ministry'!H19+Other!H19</f>
        <v>0</v>
      </c>
      <c r="I19" s="49"/>
      <c r="J19" s="196"/>
      <c r="K19" s="32"/>
      <c r="L19" s="196"/>
      <c r="M19" s="196"/>
      <c r="N19" s="197"/>
      <c r="O19" s="204">
        <f>Administrative!O19+'Buildings &amp; Grounds'!O19+'Sacred Life &amp; Worship'!O19+'Christian Formation'!O19+'Social Ministry'!O19+Other!O19</f>
        <v>0</v>
      </c>
      <c r="P19" s="29">
        <f t="shared" ref="P19:P24" si="12">ROUND(($O19-$H19),0)</f>
        <v>0</v>
      </c>
      <c r="Q19" s="31">
        <f t="shared" ref="Q19:Q25" si="13">IFERROR(P19/H19, 0)</f>
        <v>0</v>
      </c>
      <c r="R19" s="29">
        <f t="shared" ref="R19:R24" si="14">ROUND(($O19-$F19),0)</f>
        <v>0</v>
      </c>
      <c r="S19" s="31">
        <f t="shared" ref="S19:S25" si="15">IFERROR(R19/F19, 0)</f>
        <v>0</v>
      </c>
      <c r="T19" s="198"/>
      <c r="U19" s="199"/>
      <c r="W19" s="200"/>
      <c r="X19" s="204">
        <f>Administrative!X19+'Buildings &amp; Grounds'!X19+'Sacred Life &amp; Worship'!X19+'Christian Formation'!X19+'Social Ministry'!X19+Other!X19</f>
        <v>0</v>
      </c>
      <c r="Y19" s="204">
        <f>Administrative!Y19+'Buildings &amp; Grounds'!Y19+'Sacred Life &amp; Worship'!Y19+'Christian Formation'!Y19+'Social Ministry'!Y19+Other!Y19</f>
        <v>0</v>
      </c>
      <c r="Z19" s="204">
        <f>Administrative!Z19+'Buildings &amp; Grounds'!Z19+'Sacred Life &amp; Worship'!Z19+'Christian Formation'!Z19+'Social Ministry'!Z19+Other!Z19</f>
        <v>0</v>
      </c>
      <c r="AA19" s="204">
        <f>Administrative!AA19+'Buildings &amp; Grounds'!AA19+'Sacred Life &amp; Worship'!AA19+'Christian Formation'!AA19+'Social Ministry'!AA19+Other!AA19</f>
        <v>0</v>
      </c>
      <c r="AB19" s="204">
        <f>Administrative!AB19+'Buildings &amp; Grounds'!AB19+'Sacred Life &amp; Worship'!AB19+'Christian Formation'!AB19+'Social Ministry'!AB19+Other!AB19</f>
        <v>0</v>
      </c>
      <c r="AC19" s="204">
        <f>Administrative!AC19+'Buildings &amp; Grounds'!AC19+'Sacred Life &amp; Worship'!AC19+'Christian Formation'!AC19+'Social Ministry'!AC19+Other!AC19</f>
        <v>0</v>
      </c>
      <c r="AD19" s="204">
        <f>Administrative!AD19+'Buildings &amp; Grounds'!AD19+'Sacred Life &amp; Worship'!AD19+'Christian Formation'!AD19+'Social Ministry'!AD19+Other!AD19</f>
        <v>0</v>
      </c>
      <c r="AE19" s="204">
        <f>Administrative!AE19+'Buildings &amp; Grounds'!AE19+'Sacred Life &amp; Worship'!AE19+'Christian Formation'!AE19+'Social Ministry'!AE19+Other!AE19</f>
        <v>0</v>
      </c>
      <c r="AF19" s="204">
        <f>Administrative!AF19+'Buildings &amp; Grounds'!AF19+'Sacred Life &amp; Worship'!AF19+'Christian Formation'!AF19+'Social Ministry'!AF19+Other!AF19</f>
        <v>0</v>
      </c>
      <c r="AG19" s="204">
        <f>Administrative!AG19+'Buildings &amp; Grounds'!AG19+'Sacred Life &amp; Worship'!AG19+'Christian Formation'!AG19+'Social Ministry'!AG19+Other!AG19</f>
        <v>0</v>
      </c>
      <c r="AH19" s="204">
        <f>Administrative!AH19+'Buildings &amp; Grounds'!AH19+'Sacred Life &amp; Worship'!AH19+'Christian Formation'!AH19+'Social Ministry'!AH19+Other!AH19</f>
        <v>0</v>
      </c>
      <c r="AI19" s="204">
        <f>Administrative!AI19+'Buildings &amp; Grounds'!AI19+'Sacred Life &amp; Worship'!AI19+'Christian Formation'!AI19+'Social Ministry'!AI19+Other!AI19</f>
        <v>0</v>
      </c>
      <c r="AJ19" s="204">
        <f>Administrative!AJ19+'Buildings &amp; Grounds'!AJ19+'Sacred Life &amp; Worship'!AJ19+'Christian Formation'!AJ19+'Social Ministry'!AJ19+Other!AJ19</f>
        <v>0</v>
      </c>
      <c r="AK19" s="195" t="str">
        <f t="shared" ref="AK19:AK25" si="16">IF(AJ19=O19,"In Balance",CONCATENATE("Out of Balance by $",AJ19-O19))</f>
        <v>In Balance</v>
      </c>
    </row>
    <row r="20" spans="2:37" outlineLevel="2" x14ac:dyDescent="0.15">
      <c r="B20" s="172">
        <v>15</v>
      </c>
      <c r="C20" s="192">
        <v>3120</v>
      </c>
      <c r="D20" s="193" t="s">
        <v>663</v>
      </c>
      <c r="E20" s="204">
        <f>Administrative!E20+'Buildings &amp; Grounds'!E20+'Sacred Life &amp; Worship'!E20+'Christian Formation'!E20+'Social Ministry'!E20+Other!E20</f>
        <v>0</v>
      </c>
      <c r="F20" s="204">
        <f>Administrative!F20+'Buildings &amp; Grounds'!F20+'Sacred Life &amp; Worship'!F20+'Christian Formation'!F20+'Social Ministry'!F20+Other!F20</f>
        <v>0</v>
      </c>
      <c r="G20" s="204">
        <f>Administrative!G20+'Buildings &amp; Grounds'!G20+'Sacred Life &amp; Worship'!G20+'Christian Formation'!G20+'Social Ministry'!G20+Other!G20</f>
        <v>0</v>
      </c>
      <c r="H20" s="204">
        <f>Administrative!H20+'Buildings &amp; Grounds'!H20+'Sacred Life &amp; Worship'!H20+'Christian Formation'!H20+'Social Ministry'!H20+Other!H20</f>
        <v>0</v>
      </c>
      <c r="I20" s="49"/>
      <c r="J20" s="196"/>
      <c r="K20" s="32"/>
      <c r="L20" s="196"/>
      <c r="M20" s="196"/>
      <c r="N20" s="197"/>
      <c r="O20" s="204">
        <f>Administrative!O20+'Buildings &amp; Grounds'!O20+'Sacred Life &amp; Worship'!O20+'Christian Formation'!O20+'Social Ministry'!O20+Other!O20</f>
        <v>0</v>
      </c>
      <c r="P20" s="29">
        <f t="shared" si="12"/>
        <v>0</v>
      </c>
      <c r="Q20" s="31">
        <f t="shared" si="13"/>
        <v>0</v>
      </c>
      <c r="R20" s="29">
        <f t="shared" si="14"/>
        <v>0</v>
      </c>
      <c r="S20" s="31">
        <f t="shared" si="15"/>
        <v>0</v>
      </c>
      <c r="T20" s="198"/>
      <c r="U20" s="199"/>
      <c r="W20" s="200"/>
      <c r="X20" s="204">
        <f>Administrative!X20+'Buildings &amp; Grounds'!X20+'Sacred Life &amp; Worship'!X20+'Christian Formation'!X20+'Social Ministry'!X20+Other!X20</f>
        <v>0</v>
      </c>
      <c r="Y20" s="204">
        <f>Administrative!Y20+'Buildings &amp; Grounds'!Y20+'Sacred Life &amp; Worship'!Y20+'Christian Formation'!Y20+'Social Ministry'!Y20+Other!Y20</f>
        <v>0</v>
      </c>
      <c r="Z20" s="204">
        <f>Administrative!Z20+'Buildings &amp; Grounds'!Z20+'Sacred Life &amp; Worship'!Z20+'Christian Formation'!Z20+'Social Ministry'!Z20+Other!Z20</f>
        <v>0</v>
      </c>
      <c r="AA20" s="204">
        <f>Administrative!AA20+'Buildings &amp; Grounds'!AA20+'Sacred Life &amp; Worship'!AA20+'Christian Formation'!AA20+'Social Ministry'!AA20+Other!AA20</f>
        <v>0</v>
      </c>
      <c r="AB20" s="204">
        <f>Administrative!AB20+'Buildings &amp; Grounds'!AB20+'Sacred Life &amp; Worship'!AB20+'Christian Formation'!AB20+'Social Ministry'!AB20+Other!AB20</f>
        <v>0</v>
      </c>
      <c r="AC20" s="204">
        <f>Administrative!AC20+'Buildings &amp; Grounds'!AC20+'Sacred Life &amp; Worship'!AC20+'Christian Formation'!AC20+'Social Ministry'!AC20+Other!AC20</f>
        <v>0</v>
      </c>
      <c r="AD20" s="204">
        <f>Administrative!AD20+'Buildings &amp; Grounds'!AD20+'Sacred Life &amp; Worship'!AD20+'Christian Formation'!AD20+'Social Ministry'!AD20+Other!AD20</f>
        <v>0</v>
      </c>
      <c r="AE20" s="204">
        <f>Administrative!AE20+'Buildings &amp; Grounds'!AE20+'Sacred Life &amp; Worship'!AE20+'Christian Formation'!AE20+'Social Ministry'!AE20+Other!AE20</f>
        <v>0</v>
      </c>
      <c r="AF20" s="204">
        <f>Administrative!AF20+'Buildings &amp; Grounds'!AF20+'Sacred Life &amp; Worship'!AF20+'Christian Formation'!AF20+'Social Ministry'!AF20+Other!AF20</f>
        <v>0</v>
      </c>
      <c r="AG20" s="204">
        <f>Administrative!AG20+'Buildings &amp; Grounds'!AG20+'Sacred Life &amp; Worship'!AG20+'Christian Formation'!AG20+'Social Ministry'!AG20+Other!AG20</f>
        <v>0</v>
      </c>
      <c r="AH20" s="204">
        <f>Administrative!AH20+'Buildings &amp; Grounds'!AH20+'Sacred Life &amp; Worship'!AH20+'Christian Formation'!AH20+'Social Ministry'!AH20+Other!AH20</f>
        <v>0</v>
      </c>
      <c r="AI20" s="204">
        <f>Administrative!AI20+'Buildings &amp; Grounds'!AI20+'Sacred Life &amp; Worship'!AI20+'Christian Formation'!AI20+'Social Ministry'!AI20+Other!AI20</f>
        <v>0</v>
      </c>
      <c r="AJ20" s="204">
        <f>Administrative!AJ20+'Buildings &amp; Grounds'!AJ20+'Sacred Life &amp; Worship'!AJ20+'Christian Formation'!AJ20+'Social Ministry'!AJ20+Other!AJ20</f>
        <v>0</v>
      </c>
      <c r="AK20" s="195" t="str">
        <f t="shared" si="16"/>
        <v>In Balance</v>
      </c>
    </row>
    <row r="21" spans="2:37" outlineLevel="2" x14ac:dyDescent="0.15">
      <c r="B21" s="172">
        <v>16</v>
      </c>
      <c r="C21" s="192">
        <v>3130</v>
      </c>
      <c r="D21" s="193" t="s">
        <v>662</v>
      </c>
      <c r="E21" s="204">
        <f>Administrative!E21+'Buildings &amp; Grounds'!E21+'Sacred Life &amp; Worship'!E21+'Christian Formation'!E21+'Social Ministry'!E21+Other!E21</f>
        <v>0</v>
      </c>
      <c r="F21" s="204">
        <f>Administrative!F21+'Buildings &amp; Grounds'!F21+'Sacred Life &amp; Worship'!F21+'Christian Formation'!F21+'Social Ministry'!F21+Other!F21</f>
        <v>0</v>
      </c>
      <c r="G21" s="204">
        <f>Administrative!G21+'Buildings &amp; Grounds'!G21+'Sacred Life &amp; Worship'!G21+'Christian Formation'!G21+'Social Ministry'!G21+Other!G21</f>
        <v>0</v>
      </c>
      <c r="H21" s="204">
        <f>Administrative!H21+'Buildings &amp; Grounds'!H21+'Sacred Life &amp; Worship'!H21+'Christian Formation'!H21+'Social Ministry'!H21+Other!H21</f>
        <v>0</v>
      </c>
      <c r="I21" s="49"/>
      <c r="J21" s="196"/>
      <c r="K21" s="32"/>
      <c r="L21" s="196"/>
      <c r="M21" s="196"/>
      <c r="N21" s="197"/>
      <c r="O21" s="204">
        <f>Administrative!O21+'Buildings &amp; Grounds'!O21+'Sacred Life &amp; Worship'!O21+'Christian Formation'!O21+'Social Ministry'!O21+Other!O21</f>
        <v>0</v>
      </c>
      <c r="P21" s="29">
        <f t="shared" si="12"/>
        <v>0</v>
      </c>
      <c r="Q21" s="31">
        <f t="shared" si="13"/>
        <v>0</v>
      </c>
      <c r="R21" s="29">
        <f t="shared" si="14"/>
        <v>0</v>
      </c>
      <c r="S21" s="31">
        <f t="shared" si="15"/>
        <v>0</v>
      </c>
      <c r="T21" s="198"/>
      <c r="U21" s="199"/>
      <c r="W21" s="200"/>
      <c r="X21" s="204">
        <f>Administrative!X21+'Buildings &amp; Grounds'!X21+'Sacred Life &amp; Worship'!X21+'Christian Formation'!X21+'Social Ministry'!X21+Other!X21</f>
        <v>0</v>
      </c>
      <c r="Y21" s="204">
        <f>Administrative!Y21+'Buildings &amp; Grounds'!Y21+'Sacred Life &amp; Worship'!Y21+'Christian Formation'!Y21+'Social Ministry'!Y21+Other!Y21</f>
        <v>0</v>
      </c>
      <c r="Z21" s="204">
        <f>Administrative!Z21+'Buildings &amp; Grounds'!Z21+'Sacred Life &amp; Worship'!Z21+'Christian Formation'!Z21+'Social Ministry'!Z21+Other!Z21</f>
        <v>0</v>
      </c>
      <c r="AA21" s="204">
        <f>Administrative!AA21+'Buildings &amp; Grounds'!AA21+'Sacred Life &amp; Worship'!AA21+'Christian Formation'!AA21+'Social Ministry'!AA21+Other!AA21</f>
        <v>0</v>
      </c>
      <c r="AB21" s="204">
        <f>Administrative!AB21+'Buildings &amp; Grounds'!AB21+'Sacred Life &amp; Worship'!AB21+'Christian Formation'!AB21+'Social Ministry'!AB21+Other!AB21</f>
        <v>0</v>
      </c>
      <c r="AC21" s="204">
        <f>Administrative!AC21+'Buildings &amp; Grounds'!AC21+'Sacred Life &amp; Worship'!AC21+'Christian Formation'!AC21+'Social Ministry'!AC21+Other!AC21</f>
        <v>0</v>
      </c>
      <c r="AD21" s="204">
        <f>Administrative!AD21+'Buildings &amp; Grounds'!AD21+'Sacred Life &amp; Worship'!AD21+'Christian Formation'!AD21+'Social Ministry'!AD21+Other!AD21</f>
        <v>0</v>
      </c>
      <c r="AE21" s="204">
        <f>Administrative!AE21+'Buildings &amp; Grounds'!AE21+'Sacred Life &amp; Worship'!AE21+'Christian Formation'!AE21+'Social Ministry'!AE21+Other!AE21</f>
        <v>0</v>
      </c>
      <c r="AF21" s="204">
        <f>Administrative!AF21+'Buildings &amp; Grounds'!AF21+'Sacred Life &amp; Worship'!AF21+'Christian Formation'!AF21+'Social Ministry'!AF21+Other!AF21</f>
        <v>0</v>
      </c>
      <c r="AG21" s="204">
        <f>Administrative!AG21+'Buildings &amp; Grounds'!AG21+'Sacred Life &amp; Worship'!AG21+'Christian Formation'!AG21+'Social Ministry'!AG21+Other!AG21</f>
        <v>0</v>
      </c>
      <c r="AH21" s="204">
        <f>Administrative!AH21+'Buildings &amp; Grounds'!AH21+'Sacred Life &amp; Worship'!AH21+'Christian Formation'!AH21+'Social Ministry'!AH21+Other!AH21</f>
        <v>0</v>
      </c>
      <c r="AI21" s="204">
        <f>Administrative!AI21+'Buildings &amp; Grounds'!AI21+'Sacred Life &amp; Worship'!AI21+'Christian Formation'!AI21+'Social Ministry'!AI21+Other!AI21</f>
        <v>0</v>
      </c>
      <c r="AJ21" s="204">
        <f>Administrative!AJ21+'Buildings &amp; Grounds'!AJ21+'Sacred Life &amp; Worship'!AJ21+'Christian Formation'!AJ21+'Social Ministry'!AJ21+Other!AJ21</f>
        <v>0</v>
      </c>
      <c r="AK21" s="195" t="str">
        <f t="shared" si="16"/>
        <v>In Balance</v>
      </c>
    </row>
    <row r="22" spans="2:37" outlineLevel="2" x14ac:dyDescent="0.15">
      <c r="B22" s="172">
        <v>17</v>
      </c>
      <c r="C22" s="192">
        <v>3140</v>
      </c>
      <c r="D22" s="193" t="s">
        <v>753</v>
      </c>
      <c r="E22" s="204">
        <f>Administrative!E22+'Buildings &amp; Grounds'!E22+'Sacred Life &amp; Worship'!E22+'Christian Formation'!E22+'Social Ministry'!E22+Other!E22</f>
        <v>0</v>
      </c>
      <c r="F22" s="204">
        <f>Administrative!F22+'Buildings &amp; Grounds'!F22+'Sacred Life &amp; Worship'!F22+'Christian Formation'!F22+'Social Ministry'!F22+Other!F22</f>
        <v>0</v>
      </c>
      <c r="G22" s="204">
        <f>Administrative!G22+'Buildings &amp; Grounds'!G22+'Sacred Life &amp; Worship'!G22+'Christian Formation'!G22+'Social Ministry'!G22+Other!G22</f>
        <v>0</v>
      </c>
      <c r="H22" s="204">
        <f>Administrative!H22+'Buildings &amp; Grounds'!H22+'Sacred Life &amp; Worship'!H22+'Christian Formation'!H22+'Social Ministry'!H22+Other!H22</f>
        <v>0</v>
      </c>
      <c r="I22" s="49"/>
      <c r="J22" s="196"/>
      <c r="K22" s="32"/>
      <c r="L22" s="196"/>
      <c r="M22" s="196"/>
      <c r="N22" s="197"/>
      <c r="O22" s="204">
        <f>Administrative!O22+'Buildings &amp; Grounds'!O22+'Sacred Life &amp; Worship'!O22+'Christian Formation'!O22+'Social Ministry'!O22+Other!O22</f>
        <v>0</v>
      </c>
      <c r="P22" s="29">
        <f t="shared" si="12"/>
        <v>0</v>
      </c>
      <c r="Q22" s="31">
        <f t="shared" si="13"/>
        <v>0</v>
      </c>
      <c r="R22" s="29">
        <f t="shared" si="14"/>
        <v>0</v>
      </c>
      <c r="S22" s="31">
        <f t="shared" si="15"/>
        <v>0</v>
      </c>
      <c r="T22" s="198"/>
      <c r="U22" s="199"/>
      <c r="W22" s="200"/>
      <c r="X22" s="204">
        <f>Administrative!X22+'Buildings &amp; Grounds'!X22+'Sacred Life &amp; Worship'!X22+'Christian Formation'!X22+'Social Ministry'!X22+Other!X22</f>
        <v>0</v>
      </c>
      <c r="Y22" s="204">
        <f>Administrative!Y22+'Buildings &amp; Grounds'!Y22+'Sacred Life &amp; Worship'!Y22+'Christian Formation'!Y22+'Social Ministry'!Y22+Other!Y22</f>
        <v>0</v>
      </c>
      <c r="Z22" s="204">
        <f>Administrative!Z22+'Buildings &amp; Grounds'!Z22+'Sacred Life &amp; Worship'!Z22+'Christian Formation'!Z22+'Social Ministry'!Z22+Other!Z22</f>
        <v>0</v>
      </c>
      <c r="AA22" s="204">
        <f>Administrative!AA22+'Buildings &amp; Grounds'!AA22+'Sacred Life &amp; Worship'!AA22+'Christian Formation'!AA22+'Social Ministry'!AA22+Other!AA22</f>
        <v>0</v>
      </c>
      <c r="AB22" s="204">
        <f>Administrative!AB22+'Buildings &amp; Grounds'!AB22+'Sacred Life &amp; Worship'!AB22+'Christian Formation'!AB22+'Social Ministry'!AB22+Other!AB22</f>
        <v>0</v>
      </c>
      <c r="AC22" s="204">
        <f>Administrative!AC22+'Buildings &amp; Grounds'!AC22+'Sacred Life &amp; Worship'!AC22+'Christian Formation'!AC22+'Social Ministry'!AC22+Other!AC22</f>
        <v>0</v>
      </c>
      <c r="AD22" s="204">
        <f>Administrative!AD22+'Buildings &amp; Grounds'!AD22+'Sacred Life &amp; Worship'!AD22+'Christian Formation'!AD22+'Social Ministry'!AD22+Other!AD22</f>
        <v>0</v>
      </c>
      <c r="AE22" s="204">
        <f>Administrative!AE22+'Buildings &amp; Grounds'!AE22+'Sacred Life &amp; Worship'!AE22+'Christian Formation'!AE22+'Social Ministry'!AE22+Other!AE22</f>
        <v>0</v>
      </c>
      <c r="AF22" s="204">
        <f>Administrative!AF22+'Buildings &amp; Grounds'!AF22+'Sacred Life &amp; Worship'!AF22+'Christian Formation'!AF22+'Social Ministry'!AF22+Other!AF22</f>
        <v>0</v>
      </c>
      <c r="AG22" s="204">
        <f>Administrative!AG22+'Buildings &amp; Grounds'!AG22+'Sacred Life &amp; Worship'!AG22+'Christian Formation'!AG22+'Social Ministry'!AG22+Other!AG22</f>
        <v>0</v>
      </c>
      <c r="AH22" s="204">
        <f>Administrative!AH22+'Buildings &amp; Grounds'!AH22+'Sacred Life &amp; Worship'!AH22+'Christian Formation'!AH22+'Social Ministry'!AH22+Other!AH22</f>
        <v>0</v>
      </c>
      <c r="AI22" s="204">
        <f>Administrative!AI22+'Buildings &amp; Grounds'!AI22+'Sacred Life &amp; Worship'!AI22+'Christian Formation'!AI22+'Social Ministry'!AI22+Other!AI22</f>
        <v>0</v>
      </c>
      <c r="AJ22" s="204">
        <f>Administrative!AJ22+'Buildings &amp; Grounds'!AJ22+'Sacred Life &amp; Worship'!AJ22+'Christian Formation'!AJ22+'Social Ministry'!AJ22+Other!AJ22</f>
        <v>0</v>
      </c>
      <c r="AK22" s="195" t="str">
        <f t="shared" si="16"/>
        <v>In Balance</v>
      </c>
    </row>
    <row r="23" spans="2:37" outlineLevel="2" x14ac:dyDescent="0.15">
      <c r="B23" s="172">
        <v>18</v>
      </c>
      <c r="C23" s="192">
        <v>3150</v>
      </c>
      <c r="D23" s="193" t="s">
        <v>754</v>
      </c>
      <c r="E23" s="204">
        <f>Administrative!E23+'Buildings &amp; Grounds'!E23+'Sacred Life &amp; Worship'!E23+'Christian Formation'!E23+'Social Ministry'!E23+Other!E23</f>
        <v>0</v>
      </c>
      <c r="F23" s="204">
        <f>Administrative!F23+'Buildings &amp; Grounds'!F23+'Sacred Life &amp; Worship'!F23+'Christian Formation'!F23+'Social Ministry'!F23+Other!F23</f>
        <v>0</v>
      </c>
      <c r="G23" s="204">
        <f>Administrative!G23+'Buildings &amp; Grounds'!G23+'Sacred Life &amp; Worship'!G23+'Christian Formation'!G23+'Social Ministry'!G23+Other!G23</f>
        <v>0</v>
      </c>
      <c r="H23" s="204">
        <f>Administrative!H23+'Buildings &amp; Grounds'!H23+'Sacred Life &amp; Worship'!H23+'Christian Formation'!H23+'Social Ministry'!H23+Other!H23</f>
        <v>0</v>
      </c>
      <c r="I23" s="49"/>
      <c r="J23" s="196"/>
      <c r="K23" s="32"/>
      <c r="L23" s="196"/>
      <c r="M23" s="196"/>
      <c r="N23" s="197"/>
      <c r="O23" s="204">
        <f>Administrative!O23+'Buildings &amp; Grounds'!O23+'Sacred Life &amp; Worship'!O23+'Christian Formation'!O23+'Social Ministry'!O23+Other!O23</f>
        <v>0</v>
      </c>
      <c r="P23" s="29">
        <f t="shared" si="12"/>
        <v>0</v>
      </c>
      <c r="Q23" s="31">
        <f t="shared" si="13"/>
        <v>0</v>
      </c>
      <c r="R23" s="29">
        <f t="shared" si="14"/>
        <v>0</v>
      </c>
      <c r="S23" s="31">
        <f t="shared" si="15"/>
        <v>0</v>
      </c>
      <c r="T23" s="198"/>
      <c r="U23" s="199"/>
      <c r="W23" s="200"/>
      <c r="X23" s="204">
        <f>Administrative!X23+'Buildings &amp; Grounds'!X23+'Sacred Life &amp; Worship'!X23+'Christian Formation'!X23+'Social Ministry'!X23+Other!X23</f>
        <v>0</v>
      </c>
      <c r="Y23" s="204">
        <f>Administrative!Y23+'Buildings &amp; Grounds'!Y23+'Sacred Life &amp; Worship'!Y23+'Christian Formation'!Y23+'Social Ministry'!Y23+Other!Y23</f>
        <v>0</v>
      </c>
      <c r="Z23" s="204">
        <f>Administrative!Z23+'Buildings &amp; Grounds'!Z23+'Sacred Life &amp; Worship'!Z23+'Christian Formation'!Z23+'Social Ministry'!Z23+Other!Z23</f>
        <v>0</v>
      </c>
      <c r="AA23" s="204">
        <f>Administrative!AA23+'Buildings &amp; Grounds'!AA23+'Sacred Life &amp; Worship'!AA23+'Christian Formation'!AA23+'Social Ministry'!AA23+Other!AA23</f>
        <v>0</v>
      </c>
      <c r="AB23" s="204">
        <f>Administrative!AB23+'Buildings &amp; Grounds'!AB23+'Sacred Life &amp; Worship'!AB23+'Christian Formation'!AB23+'Social Ministry'!AB23+Other!AB23</f>
        <v>0</v>
      </c>
      <c r="AC23" s="204">
        <f>Administrative!AC23+'Buildings &amp; Grounds'!AC23+'Sacred Life &amp; Worship'!AC23+'Christian Formation'!AC23+'Social Ministry'!AC23+Other!AC23</f>
        <v>0</v>
      </c>
      <c r="AD23" s="204">
        <f>Administrative!AD23+'Buildings &amp; Grounds'!AD23+'Sacred Life &amp; Worship'!AD23+'Christian Formation'!AD23+'Social Ministry'!AD23+Other!AD23</f>
        <v>0</v>
      </c>
      <c r="AE23" s="204">
        <f>Administrative!AE23+'Buildings &amp; Grounds'!AE23+'Sacred Life &amp; Worship'!AE23+'Christian Formation'!AE23+'Social Ministry'!AE23+Other!AE23</f>
        <v>0</v>
      </c>
      <c r="AF23" s="204">
        <f>Administrative!AF23+'Buildings &amp; Grounds'!AF23+'Sacred Life &amp; Worship'!AF23+'Christian Formation'!AF23+'Social Ministry'!AF23+Other!AF23</f>
        <v>0</v>
      </c>
      <c r="AG23" s="204">
        <f>Administrative!AG23+'Buildings &amp; Grounds'!AG23+'Sacred Life &amp; Worship'!AG23+'Christian Formation'!AG23+'Social Ministry'!AG23+Other!AG23</f>
        <v>0</v>
      </c>
      <c r="AH23" s="204">
        <f>Administrative!AH23+'Buildings &amp; Grounds'!AH23+'Sacred Life &amp; Worship'!AH23+'Christian Formation'!AH23+'Social Ministry'!AH23+Other!AH23</f>
        <v>0</v>
      </c>
      <c r="AI23" s="204">
        <f>Administrative!AI23+'Buildings &amp; Grounds'!AI23+'Sacred Life &amp; Worship'!AI23+'Christian Formation'!AI23+'Social Ministry'!AI23+Other!AI23</f>
        <v>0</v>
      </c>
      <c r="AJ23" s="204">
        <f>Administrative!AJ23+'Buildings &amp; Grounds'!AJ23+'Sacred Life &amp; Worship'!AJ23+'Christian Formation'!AJ23+'Social Ministry'!AJ23+Other!AJ23</f>
        <v>0</v>
      </c>
      <c r="AK23" s="195" t="str">
        <f t="shared" si="16"/>
        <v>In Balance</v>
      </c>
    </row>
    <row r="24" spans="2:37" outlineLevel="2" x14ac:dyDescent="0.15">
      <c r="B24" s="172">
        <v>19</v>
      </c>
      <c r="C24" s="192">
        <v>3190</v>
      </c>
      <c r="D24" s="193" t="s">
        <v>835</v>
      </c>
      <c r="E24" s="204">
        <f>Administrative!E24+'Buildings &amp; Grounds'!E24+'Sacred Life &amp; Worship'!E24+'Christian Formation'!E24+'Social Ministry'!E24+Other!E24</f>
        <v>0</v>
      </c>
      <c r="F24" s="204">
        <f>Administrative!F24+'Buildings &amp; Grounds'!F24+'Sacred Life &amp; Worship'!F24+'Christian Formation'!F24+'Social Ministry'!F24+Other!F24</f>
        <v>0</v>
      </c>
      <c r="G24" s="204">
        <f>Administrative!G24+'Buildings &amp; Grounds'!G24+'Sacred Life &amp; Worship'!G24+'Christian Formation'!G24+'Social Ministry'!G24+Other!G24</f>
        <v>0</v>
      </c>
      <c r="H24" s="204">
        <f>Administrative!H24+'Buildings &amp; Grounds'!H24+'Sacred Life &amp; Worship'!H24+'Christian Formation'!H24+'Social Ministry'!H24+Other!H24</f>
        <v>0</v>
      </c>
      <c r="I24" s="49"/>
      <c r="J24" s="196"/>
      <c r="K24" s="32"/>
      <c r="L24" s="196"/>
      <c r="M24" s="196"/>
      <c r="N24" s="197"/>
      <c r="O24" s="204">
        <f>Administrative!O24+'Buildings &amp; Grounds'!O24+'Sacred Life &amp; Worship'!O24+'Christian Formation'!O24+'Social Ministry'!O24+Other!O24</f>
        <v>0</v>
      </c>
      <c r="P24" s="29">
        <f t="shared" si="12"/>
        <v>0</v>
      </c>
      <c r="Q24" s="31">
        <f t="shared" si="13"/>
        <v>0</v>
      </c>
      <c r="R24" s="29">
        <f t="shared" si="14"/>
        <v>0</v>
      </c>
      <c r="S24" s="31">
        <f t="shared" si="15"/>
        <v>0</v>
      </c>
      <c r="T24" s="198"/>
      <c r="U24" s="199"/>
      <c r="W24" s="200"/>
      <c r="X24" s="204">
        <f>Administrative!X24+'Buildings &amp; Grounds'!X24+'Sacred Life &amp; Worship'!X24+'Christian Formation'!X24+'Social Ministry'!X24+Other!X24</f>
        <v>0</v>
      </c>
      <c r="Y24" s="204">
        <f>Administrative!Y24+'Buildings &amp; Grounds'!Y24+'Sacred Life &amp; Worship'!Y24+'Christian Formation'!Y24+'Social Ministry'!Y24+Other!Y24</f>
        <v>0</v>
      </c>
      <c r="Z24" s="204">
        <f>Administrative!Z24+'Buildings &amp; Grounds'!Z24+'Sacred Life &amp; Worship'!Z24+'Christian Formation'!Z24+'Social Ministry'!Z24+Other!Z24</f>
        <v>0</v>
      </c>
      <c r="AA24" s="204">
        <f>Administrative!AA24+'Buildings &amp; Grounds'!AA24+'Sacred Life &amp; Worship'!AA24+'Christian Formation'!AA24+'Social Ministry'!AA24+Other!AA24</f>
        <v>0</v>
      </c>
      <c r="AB24" s="204">
        <f>Administrative!AB24+'Buildings &amp; Grounds'!AB24+'Sacred Life &amp; Worship'!AB24+'Christian Formation'!AB24+'Social Ministry'!AB24+Other!AB24</f>
        <v>0</v>
      </c>
      <c r="AC24" s="204">
        <f>Administrative!AC24+'Buildings &amp; Grounds'!AC24+'Sacred Life &amp; Worship'!AC24+'Christian Formation'!AC24+'Social Ministry'!AC24+Other!AC24</f>
        <v>0</v>
      </c>
      <c r="AD24" s="204">
        <f>Administrative!AD24+'Buildings &amp; Grounds'!AD24+'Sacred Life &amp; Worship'!AD24+'Christian Formation'!AD24+'Social Ministry'!AD24+Other!AD24</f>
        <v>0</v>
      </c>
      <c r="AE24" s="204">
        <f>Administrative!AE24+'Buildings &amp; Grounds'!AE24+'Sacred Life &amp; Worship'!AE24+'Christian Formation'!AE24+'Social Ministry'!AE24+Other!AE24</f>
        <v>0</v>
      </c>
      <c r="AF24" s="204">
        <f>Administrative!AF24+'Buildings &amp; Grounds'!AF24+'Sacred Life &amp; Worship'!AF24+'Christian Formation'!AF24+'Social Ministry'!AF24+Other!AF24</f>
        <v>0</v>
      </c>
      <c r="AG24" s="204">
        <f>Administrative!AG24+'Buildings &amp; Grounds'!AG24+'Sacred Life &amp; Worship'!AG24+'Christian Formation'!AG24+'Social Ministry'!AG24+Other!AG24</f>
        <v>0</v>
      </c>
      <c r="AH24" s="204">
        <f>Administrative!AH24+'Buildings &amp; Grounds'!AH24+'Sacred Life &amp; Worship'!AH24+'Christian Formation'!AH24+'Social Ministry'!AH24+Other!AH24</f>
        <v>0</v>
      </c>
      <c r="AI24" s="204">
        <f>Administrative!AI24+'Buildings &amp; Grounds'!AI24+'Sacred Life &amp; Worship'!AI24+'Christian Formation'!AI24+'Social Ministry'!AI24+Other!AI24</f>
        <v>0</v>
      </c>
      <c r="AJ24" s="204">
        <f>Administrative!AJ24+'Buildings &amp; Grounds'!AJ24+'Sacred Life &amp; Worship'!AJ24+'Christian Formation'!AJ24+'Social Ministry'!AJ24+Other!AJ24</f>
        <v>0</v>
      </c>
      <c r="AK24" s="195" t="str">
        <f t="shared" si="16"/>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c r="M25" s="34"/>
      <c r="N25" s="37"/>
      <c r="O25" s="34">
        <f>SUM(O19:O24)</f>
        <v>0</v>
      </c>
      <c r="P25" s="34">
        <f>SUM(P19:P24)</f>
        <v>0</v>
      </c>
      <c r="Q25" s="36">
        <f t="shared" si="13"/>
        <v>0</v>
      </c>
      <c r="R25" s="34">
        <f>SUM(R19:R24)</f>
        <v>0</v>
      </c>
      <c r="S25" s="36">
        <f t="shared" si="15"/>
        <v>0</v>
      </c>
      <c r="T25" s="206"/>
      <c r="U25" s="207"/>
      <c r="W25" s="209"/>
      <c r="X25" s="34">
        <f t="shared" ref="X25:AJ25" si="17">SUM(X19:X24)</f>
        <v>0</v>
      </c>
      <c r="Y25" s="34">
        <f t="shared" si="17"/>
        <v>0</v>
      </c>
      <c r="Z25" s="34">
        <f t="shared" si="17"/>
        <v>0</v>
      </c>
      <c r="AA25" s="34">
        <f t="shared" si="17"/>
        <v>0</v>
      </c>
      <c r="AB25" s="34">
        <f t="shared" si="17"/>
        <v>0</v>
      </c>
      <c r="AC25" s="34">
        <f t="shared" si="17"/>
        <v>0</v>
      </c>
      <c r="AD25" s="34">
        <f t="shared" si="17"/>
        <v>0</v>
      </c>
      <c r="AE25" s="34">
        <f t="shared" si="17"/>
        <v>0</v>
      </c>
      <c r="AF25" s="34">
        <f t="shared" si="17"/>
        <v>0</v>
      </c>
      <c r="AG25" s="34">
        <f t="shared" si="17"/>
        <v>0</v>
      </c>
      <c r="AH25" s="34">
        <f t="shared" si="17"/>
        <v>0</v>
      </c>
      <c r="AI25" s="34">
        <f t="shared" si="17"/>
        <v>0</v>
      </c>
      <c r="AJ25" s="34">
        <f t="shared" si="17"/>
        <v>0</v>
      </c>
      <c r="AK25" s="210" t="str">
        <f t="shared" si="16"/>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204">
        <f>Administrative!E27+'Buildings &amp; Grounds'!E27+'Sacred Life &amp; Worship'!E27+'Christian Formation'!E27+'Social Ministry'!E27+Other!E27</f>
        <v>0</v>
      </c>
      <c r="F27" s="204">
        <f>Administrative!F27+'Buildings &amp; Grounds'!F27+'Sacred Life &amp; Worship'!F27+'Christian Formation'!F27+'Social Ministry'!F27+Other!F27</f>
        <v>0</v>
      </c>
      <c r="G27" s="204">
        <f>Administrative!G27+'Buildings &amp; Grounds'!G27+'Sacred Life &amp; Worship'!G27+'Christian Formation'!G27+'Social Ministry'!G27+Other!G27</f>
        <v>0</v>
      </c>
      <c r="H27" s="204">
        <f>Administrative!H27+'Buildings &amp; Grounds'!H27+'Sacred Life &amp; Worship'!H27+'Christian Formation'!H27+'Social Ministry'!H27+Other!H27</f>
        <v>0</v>
      </c>
      <c r="I27" s="49"/>
      <c r="J27" s="196"/>
      <c r="K27" s="32"/>
      <c r="L27" s="196"/>
      <c r="M27" s="196"/>
      <c r="N27" s="197"/>
      <c r="O27" s="204">
        <f>Administrative!O27+'Buildings &amp; Grounds'!O27+'Sacred Life &amp; Worship'!O27+'Christian Formation'!O27+'Social Ministry'!O27+Other!O27</f>
        <v>0</v>
      </c>
      <c r="P27" s="29">
        <f t="shared" ref="P27:P30" si="18">ROUND(($O27-$H27),0)</f>
        <v>0</v>
      </c>
      <c r="Q27" s="31">
        <f t="shared" ref="Q27:Q31" si="19">IFERROR(P27/H27, 0)</f>
        <v>0</v>
      </c>
      <c r="R27" s="29">
        <f t="shared" ref="R27:R30" si="20">ROUND(($O27-$F27),0)</f>
        <v>0</v>
      </c>
      <c r="S27" s="31">
        <f t="shared" ref="S27:S31" si="21">IFERROR(R27/F27, 0)</f>
        <v>0</v>
      </c>
      <c r="T27" s="198"/>
      <c r="U27" s="199"/>
      <c r="W27" s="200"/>
      <c r="X27" s="204">
        <f>Administrative!X27+'Buildings &amp; Grounds'!X27+'Sacred Life &amp; Worship'!X27+'Christian Formation'!X27+'Social Ministry'!X27+Other!X27</f>
        <v>0</v>
      </c>
      <c r="Y27" s="204">
        <f>Administrative!Y27+'Buildings &amp; Grounds'!Y27+'Sacred Life &amp; Worship'!Y27+'Christian Formation'!Y27+'Social Ministry'!Y27+Other!Y27</f>
        <v>0</v>
      </c>
      <c r="Z27" s="204">
        <f>Administrative!Z27+'Buildings &amp; Grounds'!Z27+'Sacred Life &amp; Worship'!Z27+'Christian Formation'!Z27+'Social Ministry'!Z27+Other!Z27</f>
        <v>0</v>
      </c>
      <c r="AA27" s="204">
        <f>Administrative!AA27+'Buildings &amp; Grounds'!AA27+'Sacred Life &amp; Worship'!AA27+'Christian Formation'!AA27+'Social Ministry'!AA27+Other!AA27</f>
        <v>0</v>
      </c>
      <c r="AB27" s="204">
        <f>Administrative!AB27+'Buildings &amp; Grounds'!AB27+'Sacred Life &amp; Worship'!AB27+'Christian Formation'!AB27+'Social Ministry'!AB27+Other!AB27</f>
        <v>0</v>
      </c>
      <c r="AC27" s="204">
        <f>Administrative!AC27+'Buildings &amp; Grounds'!AC27+'Sacred Life &amp; Worship'!AC27+'Christian Formation'!AC27+'Social Ministry'!AC27+Other!AC27</f>
        <v>0</v>
      </c>
      <c r="AD27" s="204">
        <f>Administrative!AD27+'Buildings &amp; Grounds'!AD27+'Sacred Life &amp; Worship'!AD27+'Christian Formation'!AD27+'Social Ministry'!AD27+Other!AD27</f>
        <v>0</v>
      </c>
      <c r="AE27" s="204">
        <f>Administrative!AE27+'Buildings &amp; Grounds'!AE27+'Sacred Life &amp; Worship'!AE27+'Christian Formation'!AE27+'Social Ministry'!AE27+Other!AE27</f>
        <v>0</v>
      </c>
      <c r="AF27" s="204">
        <f>Administrative!AF27+'Buildings &amp; Grounds'!AF27+'Sacred Life &amp; Worship'!AF27+'Christian Formation'!AF27+'Social Ministry'!AF27+Other!AF27</f>
        <v>0</v>
      </c>
      <c r="AG27" s="204">
        <f>Administrative!AG27+'Buildings &amp; Grounds'!AG27+'Sacred Life &amp; Worship'!AG27+'Christian Formation'!AG27+'Social Ministry'!AG27+Other!AG27</f>
        <v>0</v>
      </c>
      <c r="AH27" s="204">
        <f>Administrative!AH27+'Buildings &amp; Grounds'!AH27+'Sacred Life &amp; Worship'!AH27+'Christian Formation'!AH27+'Social Ministry'!AH27+Other!AH27</f>
        <v>0</v>
      </c>
      <c r="AI27" s="204">
        <f>Administrative!AI27+'Buildings &amp; Grounds'!AI27+'Sacred Life &amp; Worship'!AI27+'Christian Formation'!AI27+'Social Ministry'!AI27+Other!AI27</f>
        <v>0</v>
      </c>
      <c r="AJ27" s="204">
        <f>Administrative!AJ27+'Buildings &amp; Grounds'!AJ27+'Sacred Life &amp; Worship'!AJ27+'Christian Formation'!AJ27+'Social Ministry'!AJ27+Other!AJ27</f>
        <v>0</v>
      </c>
      <c r="AK27" s="195" t="str">
        <f>IF(AJ27=O27,"In Balance",CONCATENATE("Out of Balance by $",AJ27-O27))</f>
        <v>In Balance</v>
      </c>
    </row>
    <row r="28" spans="2:37" outlineLevel="2" x14ac:dyDescent="0.15">
      <c r="B28" s="172">
        <v>23</v>
      </c>
      <c r="C28" s="192">
        <v>3320</v>
      </c>
      <c r="D28" s="193" t="s">
        <v>857</v>
      </c>
      <c r="E28" s="204">
        <f>Administrative!E28+'Buildings &amp; Grounds'!E28+'Sacred Life &amp; Worship'!E28+'Christian Formation'!E28+'Social Ministry'!E28+Other!E28</f>
        <v>0</v>
      </c>
      <c r="F28" s="204">
        <f>Administrative!F28+'Buildings &amp; Grounds'!F28+'Sacred Life &amp; Worship'!F28+'Christian Formation'!F28+'Social Ministry'!F28+Other!F28</f>
        <v>0</v>
      </c>
      <c r="G28" s="204">
        <f>Administrative!G28+'Buildings &amp; Grounds'!G28+'Sacred Life &amp; Worship'!G28+'Christian Formation'!G28+'Social Ministry'!G28+Other!G28</f>
        <v>0</v>
      </c>
      <c r="H28" s="204">
        <f>Administrative!H28+'Buildings &amp; Grounds'!H28+'Sacred Life &amp; Worship'!H28+'Christian Formation'!H28+'Social Ministry'!H28+Other!H28</f>
        <v>0</v>
      </c>
      <c r="I28" s="49"/>
      <c r="J28" s="196"/>
      <c r="K28" s="32"/>
      <c r="L28" s="196"/>
      <c r="M28" s="196"/>
      <c r="N28" s="197"/>
      <c r="O28" s="204">
        <f>Administrative!O28+'Buildings &amp; Grounds'!O28+'Sacred Life &amp; Worship'!O28+'Christian Formation'!O28+'Social Ministry'!O28+Other!O28</f>
        <v>0</v>
      </c>
      <c r="P28" s="29">
        <f t="shared" si="18"/>
        <v>0</v>
      </c>
      <c r="Q28" s="31">
        <f t="shared" si="19"/>
        <v>0</v>
      </c>
      <c r="R28" s="29">
        <f t="shared" si="20"/>
        <v>0</v>
      </c>
      <c r="S28" s="31">
        <f t="shared" si="21"/>
        <v>0</v>
      </c>
      <c r="T28" s="198"/>
      <c r="U28" s="199"/>
      <c r="W28" s="200"/>
      <c r="X28" s="204">
        <f>Administrative!X28+'Buildings &amp; Grounds'!X28+'Sacred Life &amp; Worship'!X28+'Christian Formation'!X28+'Social Ministry'!X28+Other!X28</f>
        <v>0</v>
      </c>
      <c r="Y28" s="204">
        <f>Administrative!Y28+'Buildings &amp; Grounds'!Y28+'Sacred Life &amp; Worship'!Y28+'Christian Formation'!Y28+'Social Ministry'!Y28+Other!Y28</f>
        <v>0</v>
      </c>
      <c r="Z28" s="204">
        <f>Administrative!Z28+'Buildings &amp; Grounds'!Z28+'Sacred Life &amp; Worship'!Z28+'Christian Formation'!Z28+'Social Ministry'!Z28+Other!Z28</f>
        <v>0</v>
      </c>
      <c r="AA28" s="204">
        <f>Administrative!AA28+'Buildings &amp; Grounds'!AA28+'Sacred Life &amp; Worship'!AA28+'Christian Formation'!AA28+'Social Ministry'!AA28+Other!AA28</f>
        <v>0</v>
      </c>
      <c r="AB28" s="204">
        <f>Administrative!AB28+'Buildings &amp; Grounds'!AB28+'Sacred Life &amp; Worship'!AB28+'Christian Formation'!AB28+'Social Ministry'!AB28+Other!AB28</f>
        <v>0</v>
      </c>
      <c r="AC28" s="204">
        <f>Administrative!AC28+'Buildings &amp; Grounds'!AC28+'Sacred Life &amp; Worship'!AC28+'Christian Formation'!AC28+'Social Ministry'!AC28+Other!AC28</f>
        <v>0</v>
      </c>
      <c r="AD28" s="204">
        <f>Administrative!AD28+'Buildings &amp; Grounds'!AD28+'Sacred Life &amp; Worship'!AD28+'Christian Formation'!AD28+'Social Ministry'!AD28+Other!AD28</f>
        <v>0</v>
      </c>
      <c r="AE28" s="204">
        <f>Administrative!AE28+'Buildings &amp; Grounds'!AE28+'Sacred Life &amp; Worship'!AE28+'Christian Formation'!AE28+'Social Ministry'!AE28+Other!AE28</f>
        <v>0</v>
      </c>
      <c r="AF28" s="204">
        <f>Administrative!AF28+'Buildings &amp; Grounds'!AF28+'Sacred Life &amp; Worship'!AF28+'Christian Formation'!AF28+'Social Ministry'!AF28+Other!AF28</f>
        <v>0</v>
      </c>
      <c r="AG28" s="204">
        <f>Administrative!AG28+'Buildings &amp; Grounds'!AG28+'Sacred Life &amp; Worship'!AG28+'Christian Formation'!AG28+'Social Ministry'!AG28+Other!AG28</f>
        <v>0</v>
      </c>
      <c r="AH28" s="204">
        <f>Administrative!AH28+'Buildings &amp; Grounds'!AH28+'Sacred Life &amp; Worship'!AH28+'Christian Formation'!AH28+'Social Ministry'!AH28+Other!AH28</f>
        <v>0</v>
      </c>
      <c r="AI28" s="204">
        <f>Administrative!AI28+'Buildings &amp; Grounds'!AI28+'Sacred Life &amp; Worship'!AI28+'Christian Formation'!AI28+'Social Ministry'!AI28+Other!AI28</f>
        <v>0</v>
      </c>
      <c r="AJ28" s="204">
        <f>Administrative!AJ28+'Buildings &amp; Grounds'!AJ28+'Sacred Life &amp; Worship'!AJ28+'Christian Formation'!AJ28+'Social Ministry'!AJ28+Other!AJ28</f>
        <v>0</v>
      </c>
      <c r="AK28" s="195" t="str">
        <f>IF(AJ28=O28,"In Balance",CONCATENATE("Out of Balance by $",AJ28-O28))</f>
        <v>In Balance</v>
      </c>
    </row>
    <row r="29" spans="2:37" outlineLevel="2" x14ac:dyDescent="0.15">
      <c r="B29" s="172">
        <v>24</v>
      </c>
      <c r="C29" s="192">
        <v>3330</v>
      </c>
      <c r="D29" s="193" t="s">
        <v>858</v>
      </c>
      <c r="E29" s="204">
        <f>Administrative!E29+'Buildings &amp; Grounds'!E29+'Sacred Life &amp; Worship'!E29+'Christian Formation'!E29+'Social Ministry'!E29+Other!E29</f>
        <v>0</v>
      </c>
      <c r="F29" s="204">
        <f>Administrative!F29+'Buildings &amp; Grounds'!F29+'Sacred Life &amp; Worship'!F29+'Christian Formation'!F29+'Social Ministry'!F29+Other!F29</f>
        <v>0</v>
      </c>
      <c r="G29" s="204">
        <f>Administrative!G29+'Buildings &amp; Grounds'!G29+'Sacred Life &amp; Worship'!G29+'Christian Formation'!G29+'Social Ministry'!G29+Other!G29</f>
        <v>0</v>
      </c>
      <c r="H29" s="204">
        <f>Administrative!H29+'Buildings &amp; Grounds'!H29+'Sacred Life &amp; Worship'!H29+'Christian Formation'!H29+'Social Ministry'!H29+Other!H29</f>
        <v>0</v>
      </c>
      <c r="I29" s="49"/>
      <c r="J29" s="196"/>
      <c r="K29" s="32"/>
      <c r="L29" s="196"/>
      <c r="M29" s="196"/>
      <c r="N29" s="197"/>
      <c r="O29" s="204">
        <f>Administrative!O29+'Buildings &amp; Grounds'!O29+'Sacred Life &amp; Worship'!O29+'Christian Formation'!O29+'Social Ministry'!O29+Other!O29</f>
        <v>0</v>
      </c>
      <c r="P29" s="29">
        <f t="shared" si="18"/>
        <v>0</v>
      </c>
      <c r="Q29" s="31">
        <f t="shared" si="19"/>
        <v>0</v>
      </c>
      <c r="R29" s="29">
        <f t="shared" si="20"/>
        <v>0</v>
      </c>
      <c r="S29" s="31">
        <f t="shared" si="21"/>
        <v>0</v>
      </c>
      <c r="T29" s="198"/>
      <c r="U29" s="199"/>
      <c r="W29" s="200"/>
      <c r="X29" s="204">
        <f>Administrative!X29+'Buildings &amp; Grounds'!X29+'Sacred Life &amp; Worship'!X29+'Christian Formation'!X29+'Social Ministry'!X29+Other!X29</f>
        <v>0</v>
      </c>
      <c r="Y29" s="204">
        <f>Administrative!Y29+'Buildings &amp; Grounds'!Y29+'Sacred Life &amp; Worship'!Y29+'Christian Formation'!Y29+'Social Ministry'!Y29+Other!Y29</f>
        <v>0</v>
      </c>
      <c r="Z29" s="204">
        <f>Administrative!Z29+'Buildings &amp; Grounds'!Z29+'Sacred Life &amp; Worship'!Z29+'Christian Formation'!Z29+'Social Ministry'!Z29+Other!Z29</f>
        <v>0</v>
      </c>
      <c r="AA29" s="204">
        <f>Administrative!AA29+'Buildings &amp; Grounds'!AA29+'Sacred Life &amp; Worship'!AA29+'Christian Formation'!AA29+'Social Ministry'!AA29+Other!AA29</f>
        <v>0</v>
      </c>
      <c r="AB29" s="204">
        <f>Administrative!AB29+'Buildings &amp; Grounds'!AB29+'Sacred Life &amp; Worship'!AB29+'Christian Formation'!AB29+'Social Ministry'!AB29+Other!AB29</f>
        <v>0</v>
      </c>
      <c r="AC29" s="204">
        <f>Administrative!AC29+'Buildings &amp; Grounds'!AC29+'Sacred Life &amp; Worship'!AC29+'Christian Formation'!AC29+'Social Ministry'!AC29+Other!AC29</f>
        <v>0</v>
      </c>
      <c r="AD29" s="204">
        <f>Administrative!AD29+'Buildings &amp; Grounds'!AD29+'Sacred Life &amp; Worship'!AD29+'Christian Formation'!AD29+'Social Ministry'!AD29+Other!AD29</f>
        <v>0</v>
      </c>
      <c r="AE29" s="204">
        <f>Administrative!AE29+'Buildings &amp; Grounds'!AE29+'Sacred Life &amp; Worship'!AE29+'Christian Formation'!AE29+'Social Ministry'!AE29+Other!AE29</f>
        <v>0</v>
      </c>
      <c r="AF29" s="204">
        <f>Administrative!AF29+'Buildings &amp; Grounds'!AF29+'Sacred Life &amp; Worship'!AF29+'Christian Formation'!AF29+'Social Ministry'!AF29+Other!AF29</f>
        <v>0</v>
      </c>
      <c r="AG29" s="204">
        <f>Administrative!AG29+'Buildings &amp; Grounds'!AG29+'Sacred Life &amp; Worship'!AG29+'Christian Formation'!AG29+'Social Ministry'!AG29+Other!AG29</f>
        <v>0</v>
      </c>
      <c r="AH29" s="204">
        <f>Administrative!AH29+'Buildings &amp; Grounds'!AH29+'Sacred Life &amp; Worship'!AH29+'Christian Formation'!AH29+'Social Ministry'!AH29+Other!AH29</f>
        <v>0</v>
      </c>
      <c r="AI29" s="204">
        <f>Administrative!AI29+'Buildings &amp; Grounds'!AI29+'Sacred Life &amp; Worship'!AI29+'Christian Formation'!AI29+'Social Ministry'!AI29+Other!AI29</f>
        <v>0</v>
      </c>
      <c r="AJ29" s="204">
        <f>Administrative!AJ29+'Buildings &amp; Grounds'!AJ29+'Sacred Life &amp; Worship'!AJ29+'Christian Formation'!AJ29+'Social Ministry'!AJ29+Other!AJ29</f>
        <v>0</v>
      </c>
      <c r="AK29" s="195" t="str">
        <f>IF(AJ29=O29,"In Balance",CONCATENATE("Out of Balance by $",AJ29-O29))</f>
        <v>In Balance</v>
      </c>
    </row>
    <row r="30" spans="2:37" outlineLevel="2" x14ac:dyDescent="0.15">
      <c r="B30" s="172">
        <v>25</v>
      </c>
      <c r="C30" s="192">
        <v>3390</v>
      </c>
      <c r="D30" s="193" t="s">
        <v>856</v>
      </c>
      <c r="E30" s="204">
        <f>Administrative!E30+'Buildings &amp; Grounds'!E30+'Sacred Life &amp; Worship'!E30+'Christian Formation'!E30+'Social Ministry'!E30+Other!E30</f>
        <v>0</v>
      </c>
      <c r="F30" s="204">
        <f>Administrative!F30+'Buildings &amp; Grounds'!F30+'Sacred Life &amp; Worship'!F30+'Christian Formation'!F30+'Social Ministry'!F30+Other!F30</f>
        <v>0</v>
      </c>
      <c r="G30" s="204">
        <f>Administrative!G30+'Buildings &amp; Grounds'!G30+'Sacred Life &amp; Worship'!G30+'Christian Formation'!G30+'Social Ministry'!G30+Other!G30</f>
        <v>0</v>
      </c>
      <c r="H30" s="204">
        <f>Administrative!H30+'Buildings &amp; Grounds'!H30+'Sacred Life &amp; Worship'!H30+'Christian Formation'!H30+'Social Ministry'!H30+Other!H30</f>
        <v>0</v>
      </c>
      <c r="I30" s="49"/>
      <c r="J30" s="196"/>
      <c r="K30" s="32"/>
      <c r="L30" s="196"/>
      <c r="M30" s="196"/>
      <c r="N30" s="197"/>
      <c r="O30" s="204">
        <f>Administrative!O30+'Buildings &amp; Grounds'!O30+'Sacred Life &amp; Worship'!O30+'Christian Formation'!O30+'Social Ministry'!O30+Other!O30</f>
        <v>0</v>
      </c>
      <c r="P30" s="29">
        <f t="shared" si="18"/>
        <v>0</v>
      </c>
      <c r="Q30" s="31">
        <f t="shared" si="19"/>
        <v>0</v>
      </c>
      <c r="R30" s="29">
        <f t="shared" si="20"/>
        <v>0</v>
      </c>
      <c r="S30" s="31">
        <f t="shared" si="21"/>
        <v>0</v>
      </c>
      <c r="T30" s="198"/>
      <c r="U30" s="199"/>
      <c r="W30" s="200"/>
      <c r="X30" s="204">
        <f>Administrative!X30+'Buildings &amp; Grounds'!X30+'Sacred Life &amp; Worship'!X30+'Christian Formation'!X30+'Social Ministry'!X30+Other!X30</f>
        <v>0</v>
      </c>
      <c r="Y30" s="204">
        <f>Administrative!Y30+'Buildings &amp; Grounds'!Y30+'Sacred Life &amp; Worship'!Y30+'Christian Formation'!Y30+'Social Ministry'!Y30+Other!Y30</f>
        <v>0</v>
      </c>
      <c r="Z30" s="204">
        <f>Administrative!Z30+'Buildings &amp; Grounds'!Z30+'Sacred Life &amp; Worship'!Z30+'Christian Formation'!Z30+'Social Ministry'!Z30+Other!Z30</f>
        <v>0</v>
      </c>
      <c r="AA30" s="204">
        <f>Administrative!AA30+'Buildings &amp; Grounds'!AA30+'Sacred Life &amp; Worship'!AA30+'Christian Formation'!AA30+'Social Ministry'!AA30+Other!AA30</f>
        <v>0</v>
      </c>
      <c r="AB30" s="204">
        <f>Administrative!AB30+'Buildings &amp; Grounds'!AB30+'Sacred Life &amp; Worship'!AB30+'Christian Formation'!AB30+'Social Ministry'!AB30+Other!AB30</f>
        <v>0</v>
      </c>
      <c r="AC30" s="204">
        <f>Administrative!AC30+'Buildings &amp; Grounds'!AC30+'Sacred Life &amp; Worship'!AC30+'Christian Formation'!AC30+'Social Ministry'!AC30+Other!AC30</f>
        <v>0</v>
      </c>
      <c r="AD30" s="204">
        <f>Administrative!AD30+'Buildings &amp; Grounds'!AD30+'Sacred Life &amp; Worship'!AD30+'Christian Formation'!AD30+'Social Ministry'!AD30+Other!AD30</f>
        <v>0</v>
      </c>
      <c r="AE30" s="204">
        <f>Administrative!AE30+'Buildings &amp; Grounds'!AE30+'Sacred Life &amp; Worship'!AE30+'Christian Formation'!AE30+'Social Ministry'!AE30+Other!AE30</f>
        <v>0</v>
      </c>
      <c r="AF30" s="204">
        <f>Administrative!AF30+'Buildings &amp; Grounds'!AF30+'Sacred Life &amp; Worship'!AF30+'Christian Formation'!AF30+'Social Ministry'!AF30+Other!AF30</f>
        <v>0</v>
      </c>
      <c r="AG30" s="204">
        <f>Administrative!AG30+'Buildings &amp; Grounds'!AG30+'Sacred Life &amp; Worship'!AG30+'Christian Formation'!AG30+'Social Ministry'!AG30+Other!AG30</f>
        <v>0</v>
      </c>
      <c r="AH30" s="204">
        <f>Administrative!AH30+'Buildings &amp; Grounds'!AH30+'Sacred Life &amp; Worship'!AH30+'Christian Formation'!AH30+'Social Ministry'!AH30+Other!AH30</f>
        <v>0</v>
      </c>
      <c r="AI30" s="204">
        <f>Administrative!AI30+'Buildings &amp; Grounds'!AI30+'Sacred Life &amp; Worship'!AI30+'Christian Formation'!AI30+'Social Ministry'!AI30+Other!AI30</f>
        <v>0</v>
      </c>
      <c r="AJ30" s="204">
        <f>Administrative!AJ30+'Buildings &amp; Grounds'!AJ30+'Sacred Life &amp; Worship'!AJ30+'Christian Formation'!AJ30+'Social Ministry'!AJ30+Other!AJ30</f>
        <v>0</v>
      </c>
      <c r="AK30" s="195" t="str">
        <f>IF(AJ30=O30,"In Balance",CONCATENATE("Out of Balance by $",AJ30-O30))</f>
        <v>In Balance</v>
      </c>
    </row>
    <row r="31" spans="2:37" s="208" customFormat="1" outlineLevel="1" x14ac:dyDescent="0.15">
      <c r="B31" s="172">
        <v>26</v>
      </c>
      <c r="C31" s="205">
        <v>3300</v>
      </c>
      <c r="D31" s="206" t="s">
        <v>659</v>
      </c>
      <c r="E31" s="34">
        <f t="shared" ref="E31:H31" si="22">SUM(E27:E30)</f>
        <v>0</v>
      </c>
      <c r="F31" s="34">
        <f t="shared" si="22"/>
        <v>0</v>
      </c>
      <c r="G31" s="34">
        <f t="shared" si="22"/>
        <v>0</v>
      </c>
      <c r="H31" s="34">
        <f t="shared" si="22"/>
        <v>0</v>
      </c>
      <c r="I31" s="35"/>
      <c r="J31" s="34"/>
      <c r="K31" s="36"/>
      <c r="L31" s="34"/>
      <c r="M31" s="34"/>
      <c r="N31" s="37"/>
      <c r="O31" s="34">
        <f>SUM(O27:O30)</f>
        <v>0</v>
      </c>
      <c r="P31" s="34">
        <f>SUM(P27:P30)</f>
        <v>0</v>
      </c>
      <c r="Q31" s="36">
        <f t="shared" si="19"/>
        <v>0</v>
      </c>
      <c r="R31" s="34">
        <f>SUM(R27:R30)</f>
        <v>0</v>
      </c>
      <c r="S31" s="36">
        <f t="shared" si="21"/>
        <v>0</v>
      </c>
      <c r="T31" s="206"/>
      <c r="U31" s="207"/>
      <c r="W31" s="209"/>
      <c r="X31" s="34">
        <f t="shared" ref="X31:AJ31" si="23">SUM(X27:X30)</f>
        <v>0</v>
      </c>
      <c r="Y31" s="34">
        <f t="shared" si="23"/>
        <v>0</v>
      </c>
      <c r="Z31" s="34">
        <f t="shared" si="23"/>
        <v>0</v>
      </c>
      <c r="AA31" s="34">
        <f t="shared" si="23"/>
        <v>0</v>
      </c>
      <c r="AB31" s="34">
        <f t="shared" si="23"/>
        <v>0</v>
      </c>
      <c r="AC31" s="34">
        <f t="shared" si="23"/>
        <v>0</v>
      </c>
      <c r="AD31" s="34">
        <f t="shared" si="23"/>
        <v>0</v>
      </c>
      <c r="AE31" s="34">
        <f t="shared" si="23"/>
        <v>0</v>
      </c>
      <c r="AF31" s="34">
        <f t="shared" si="23"/>
        <v>0</v>
      </c>
      <c r="AG31" s="34">
        <f t="shared" si="23"/>
        <v>0</v>
      </c>
      <c r="AH31" s="34">
        <f t="shared" si="23"/>
        <v>0</v>
      </c>
      <c r="AI31" s="34">
        <f t="shared" si="23"/>
        <v>0</v>
      </c>
      <c r="AJ31" s="34">
        <f t="shared" si="23"/>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204">
        <f>Administrative!E33+'Buildings &amp; Grounds'!E33+'Sacred Life &amp; Worship'!E33+'Christian Formation'!E33+'Social Ministry'!E33+Other!E33</f>
        <v>0</v>
      </c>
      <c r="F33" s="204">
        <f>Administrative!F33+'Buildings &amp; Grounds'!F33+'Sacred Life &amp; Worship'!F33+'Christian Formation'!F33+'Social Ministry'!F33+Other!F33</f>
        <v>0</v>
      </c>
      <c r="G33" s="204">
        <f>Administrative!G33+'Buildings &amp; Grounds'!G33+'Sacred Life &amp; Worship'!G33+'Christian Formation'!G33+'Social Ministry'!G33+Other!G33</f>
        <v>0</v>
      </c>
      <c r="H33" s="204">
        <f>Administrative!H33+'Buildings &amp; Grounds'!H33+'Sacred Life &amp; Worship'!H33+'Christian Formation'!H33+'Social Ministry'!H33+Other!H33</f>
        <v>0</v>
      </c>
      <c r="I33" s="49"/>
      <c r="J33" s="196"/>
      <c r="K33" s="32"/>
      <c r="L33" s="196"/>
      <c r="M33" s="196"/>
      <c r="N33" s="197"/>
      <c r="O33" s="204">
        <f>Administrative!O33+'Buildings &amp; Grounds'!O33+'Sacred Life &amp; Worship'!O33+'Christian Formation'!O33+'Social Ministry'!O33+Other!O33</f>
        <v>0</v>
      </c>
      <c r="P33" s="29">
        <f t="shared" ref="P33:P37" si="24">ROUND(($O33-$H33),0)</f>
        <v>0</v>
      </c>
      <c r="Q33" s="31">
        <f t="shared" ref="Q33:Q37" si="25">IFERROR(P33/H33, 0)</f>
        <v>0</v>
      </c>
      <c r="R33" s="29">
        <f t="shared" ref="R33:R37" si="26">ROUND(($O33-$F33),0)</f>
        <v>0</v>
      </c>
      <c r="S33" s="31">
        <f t="shared" ref="S33:S37" si="27">IFERROR(R33/F33, 0)</f>
        <v>0</v>
      </c>
      <c r="T33" s="198"/>
      <c r="U33" s="199"/>
      <c r="W33" s="200"/>
      <c r="X33" s="204">
        <f>Administrative!X33+'Buildings &amp; Grounds'!X33+'Sacred Life &amp; Worship'!X33+'Christian Formation'!X33+'Social Ministry'!X33+Other!X33</f>
        <v>0</v>
      </c>
      <c r="Y33" s="204">
        <f>Administrative!Y33+'Buildings &amp; Grounds'!Y33+'Sacred Life &amp; Worship'!Y33+'Christian Formation'!Y33+'Social Ministry'!Y33+Other!Y33</f>
        <v>0</v>
      </c>
      <c r="Z33" s="204">
        <f>Administrative!Z33+'Buildings &amp; Grounds'!Z33+'Sacred Life &amp; Worship'!Z33+'Christian Formation'!Z33+'Social Ministry'!Z33+Other!Z33</f>
        <v>0</v>
      </c>
      <c r="AA33" s="204">
        <f>Administrative!AA33+'Buildings &amp; Grounds'!AA33+'Sacred Life &amp; Worship'!AA33+'Christian Formation'!AA33+'Social Ministry'!AA33+Other!AA33</f>
        <v>0</v>
      </c>
      <c r="AB33" s="204">
        <f>Administrative!AB33+'Buildings &amp; Grounds'!AB33+'Sacred Life &amp; Worship'!AB33+'Christian Formation'!AB33+'Social Ministry'!AB33+Other!AB33</f>
        <v>0</v>
      </c>
      <c r="AC33" s="204">
        <f>Administrative!AC33+'Buildings &amp; Grounds'!AC33+'Sacred Life &amp; Worship'!AC33+'Christian Formation'!AC33+'Social Ministry'!AC33+Other!AC33</f>
        <v>0</v>
      </c>
      <c r="AD33" s="204">
        <f>Administrative!AD33+'Buildings &amp; Grounds'!AD33+'Sacred Life &amp; Worship'!AD33+'Christian Formation'!AD33+'Social Ministry'!AD33+Other!AD33</f>
        <v>0</v>
      </c>
      <c r="AE33" s="204">
        <f>Administrative!AE33+'Buildings &amp; Grounds'!AE33+'Sacred Life &amp; Worship'!AE33+'Christian Formation'!AE33+'Social Ministry'!AE33+Other!AE33</f>
        <v>0</v>
      </c>
      <c r="AF33" s="204">
        <f>Administrative!AF33+'Buildings &amp; Grounds'!AF33+'Sacred Life &amp; Worship'!AF33+'Christian Formation'!AF33+'Social Ministry'!AF33+Other!AF33</f>
        <v>0</v>
      </c>
      <c r="AG33" s="204">
        <f>Administrative!AG33+'Buildings &amp; Grounds'!AG33+'Sacred Life &amp; Worship'!AG33+'Christian Formation'!AG33+'Social Ministry'!AG33+Other!AG33</f>
        <v>0</v>
      </c>
      <c r="AH33" s="204">
        <f>Administrative!AH33+'Buildings &amp; Grounds'!AH33+'Sacred Life &amp; Worship'!AH33+'Christian Formation'!AH33+'Social Ministry'!AH33+Other!AH33</f>
        <v>0</v>
      </c>
      <c r="AI33" s="204">
        <f>Administrative!AI33+'Buildings &amp; Grounds'!AI33+'Sacred Life &amp; Worship'!AI33+'Christian Formation'!AI33+'Social Ministry'!AI33+Other!AI33</f>
        <v>0</v>
      </c>
      <c r="AJ33" s="204">
        <f>Administrative!AJ33+'Buildings &amp; Grounds'!AJ33+'Sacred Life &amp; Worship'!AJ33+'Christian Formation'!AJ33+'Social Ministry'!AJ33+Other!AJ33</f>
        <v>0</v>
      </c>
      <c r="AK33" s="195" t="str">
        <f t="shared" ref="AK33:AK50" si="28">IF(AJ33=O33,"In Balance",CONCATENATE("Out of Balance by $",AJ33-O33))</f>
        <v>In Balance</v>
      </c>
    </row>
    <row r="34" spans="2:37" outlineLevel="2" x14ac:dyDescent="0.15">
      <c r="B34" s="172">
        <v>29</v>
      </c>
      <c r="C34" s="192">
        <v>3420</v>
      </c>
      <c r="D34" s="193" t="s">
        <v>658</v>
      </c>
      <c r="E34" s="204">
        <f>Administrative!E34+'Buildings &amp; Grounds'!E34+'Sacred Life &amp; Worship'!E34+'Christian Formation'!E34+'Social Ministry'!E34+Other!E34</f>
        <v>0</v>
      </c>
      <c r="F34" s="204">
        <f>Administrative!F34+'Buildings &amp; Grounds'!F34+'Sacred Life &amp; Worship'!F34+'Christian Formation'!F34+'Social Ministry'!F34+Other!F34</f>
        <v>0</v>
      </c>
      <c r="G34" s="204">
        <f>Administrative!G34+'Buildings &amp; Grounds'!G34+'Sacred Life &amp; Worship'!G34+'Christian Formation'!G34+'Social Ministry'!G34+Other!G34</f>
        <v>0</v>
      </c>
      <c r="H34" s="204">
        <f>Administrative!H34+'Buildings &amp; Grounds'!H34+'Sacred Life &amp; Worship'!H34+'Christian Formation'!H34+'Social Ministry'!H34+Other!H34</f>
        <v>0</v>
      </c>
      <c r="I34" s="49"/>
      <c r="J34" s="196"/>
      <c r="K34" s="32"/>
      <c r="L34" s="196"/>
      <c r="M34" s="196"/>
      <c r="N34" s="197"/>
      <c r="O34" s="204">
        <f>Administrative!O34+'Buildings &amp; Grounds'!O34+'Sacred Life &amp; Worship'!O34+'Christian Formation'!O34+'Social Ministry'!O34+Other!O34</f>
        <v>0</v>
      </c>
      <c r="P34" s="29">
        <f t="shared" si="24"/>
        <v>0</v>
      </c>
      <c r="Q34" s="31">
        <f t="shared" si="25"/>
        <v>0</v>
      </c>
      <c r="R34" s="29">
        <f t="shared" si="26"/>
        <v>0</v>
      </c>
      <c r="S34" s="31">
        <f t="shared" si="27"/>
        <v>0</v>
      </c>
      <c r="T34" s="198"/>
      <c r="U34" s="199"/>
      <c r="W34" s="200"/>
      <c r="X34" s="204">
        <f>Administrative!X34+'Buildings &amp; Grounds'!X34+'Sacred Life &amp; Worship'!X34+'Christian Formation'!X34+'Social Ministry'!X34+Other!X34</f>
        <v>0</v>
      </c>
      <c r="Y34" s="204">
        <f>Administrative!Y34+'Buildings &amp; Grounds'!Y34+'Sacred Life &amp; Worship'!Y34+'Christian Formation'!Y34+'Social Ministry'!Y34+Other!Y34</f>
        <v>0</v>
      </c>
      <c r="Z34" s="204">
        <f>Administrative!Z34+'Buildings &amp; Grounds'!Z34+'Sacred Life &amp; Worship'!Z34+'Christian Formation'!Z34+'Social Ministry'!Z34+Other!Z34</f>
        <v>0</v>
      </c>
      <c r="AA34" s="204">
        <f>Administrative!AA34+'Buildings &amp; Grounds'!AA34+'Sacred Life &amp; Worship'!AA34+'Christian Formation'!AA34+'Social Ministry'!AA34+Other!AA34</f>
        <v>0</v>
      </c>
      <c r="AB34" s="204">
        <f>Administrative!AB34+'Buildings &amp; Grounds'!AB34+'Sacred Life &amp; Worship'!AB34+'Christian Formation'!AB34+'Social Ministry'!AB34+Other!AB34</f>
        <v>0</v>
      </c>
      <c r="AC34" s="204">
        <f>Administrative!AC34+'Buildings &amp; Grounds'!AC34+'Sacred Life &amp; Worship'!AC34+'Christian Formation'!AC34+'Social Ministry'!AC34+Other!AC34</f>
        <v>0</v>
      </c>
      <c r="AD34" s="204">
        <f>Administrative!AD34+'Buildings &amp; Grounds'!AD34+'Sacred Life &amp; Worship'!AD34+'Christian Formation'!AD34+'Social Ministry'!AD34+Other!AD34</f>
        <v>0</v>
      </c>
      <c r="AE34" s="204">
        <f>Administrative!AE34+'Buildings &amp; Grounds'!AE34+'Sacred Life &amp; Worship'!AE34+'Christian Formation'!AE34+'Social Ministry'!AE34+Other!AE34</f>
        <v>0</v>
      </c>
      <c r="AF34" s="204">
        <f>Administrative!AF34+'Buildings &amp; Grounds'!AF34+'Sacred Life &amp; Worship'!AF34+'Christian Formation'!AF34+'Social Ministry'!AF34+Other!AF34</f>
        <v>0</v>
      </c>
      <c r="AG34" s="204">
        <f>Administrative!AG34+'Buildings &amp; Grounds'!AG34+'Sacred Life &amp; Worship'!AG34+'Christian Formation'!AG34+'Social Ministry'!AG34+Other!AG34</f>
        <v>0</v>
      </c>
      <c r="AH34" s="204">
        <f>Administrative!AH34+'Buildings &amp; Grounds'!AH34+'Sacred Life &amp; Worship'!AH34+'Christian Formation'!AH34+'Social Ministry'!AH34+Other!AH34</f>
        <v>0</v>
      </c>
      <c r="AI34" s="204">
        <f>Administrative!AI34+'Buildings &amp; Grounds'!AI34+'Sacred Life &amp; Worship'!AI34+'Christian Formation'!AI34+'Social Ministry'!AI34+Other!AI34</f>
        <v>0</v>
      </c>
      <c r="AJ34" s="204">
        <f>Administrative!AJ34+'Buildings &amp; Grounds'!AJ34+'Sacred Life &amp; Worship'!AJ34+'Christian Formation'!AJ34+'Social Ministry'!AJ34+Other!AJ34</f>
        <v>0</v>
      </c>
      <c r="AK34" s="195" t="str">
        <f t="shared" si="28"/>
        <v>In Balance</v>
      </c>
    </row>
    <row r="35" spans="2:37" outlineLevel="2" x14ac:dyDescent="0.15">
      <c r="B35" s="172">
        <v>30</v>
      </c>
      <c r="C35" s="192">
        <v>3440</v>
      </c>
      <c r="D35" s="193" t="s">
        <v>657</v>
      </c>
      <c r="E35" s="204">
        <f>Administrative!E35+'Buildings &amp; Grounds'!E35+'Sacred Life &amp; Worship'!E35+'Christian Formation'!E35+'Social Ministry'!E35+Other!E35</f>
        <v>0</v>
      </c>
      <c r="F35" s="204">
        <f>Administrative!F35+'Buildings &amp; Grounds'!F35+'Sacred Life &amp; Worship'!F35+'Christian Formation'!F35+'Social Ministry'!F35+Other!F35</f>
        <v>0</v>
      </c>
      <c r="G35" s="204">
        <f>Administrative!G35+'Buildings &amp; Grounds'!G35+'Sacred Life &amp; Worship'!G35+'Christian Formation'!G35+'Social Ministry'!G35+Other!G35</f>
        <v>0</v>
      </c>
      <c r="H35" s="204">
        <f>Administrative!H35+'Buildings &amp; Grounds'!H35+'Sacred Life &amp; Worship'!H35+'Christian Formation'!H35+'Social Ministry'!H35+Other!H35</f>
        <v>0</v>
      </c>
      <c r="I35" s="49"/>
      <c r="J35" s="196"/>
      <c r="K35" s="32"/>
      <c r="L35" s="196"/>
      <c r="M35" s="196"/>
      <c r="N35" s="197"/>
      <c r="O35" s="204">
        <f>Administrative!O35+'Buildings &amp; Grounds'!O35+'Sacred Life &amp; Worship'!O35+'Christian Formation'!O35+'Social Ministry'!O35+Other!O35</f>
        <v>0</v>
      </c>
      <c r="P35" s="29">
        <f t="shared" si="24"/>
        <v>0</v>
      </c>
      <c r="Q35" s="31">
        <f t="shared" si="25"/>
        <v>0</v>
      </c>
      <c r="R35" s="29">
        <f t="shared" si="26"/>
        <v>0</v>
      </c>
      <c r="S35" s="31">
        <f t="shared" si="27"/>
        <v>0</v>
      </c>
      <c r="T35" s="198"/>
      <c r="U35" s="199"/>
      <c r="W35" s="200"/>
      <c r="X35" s="204">
        <f>Administrative!X35+'Buildings &amp; Grounds'!X35+'Sacred Life &amp; Worship'!X35+'Christian Formation'!X35+'Social Ministry'!X35+Other!X35</f>
        <v>0</v>
      </c>
      <c r="Y35" s="204">
        <f>Administrative!Y35+'Buildings &amp; Grounds'!Y35+'Sacred Life &amp; Worship'!Y35+'Christian Formation'!Y35+'Social Ministry'!Y35+Other!Y35</f>
        <v>0</v>
      </c>
      <c r="Z35" s="204">
        <f>Administrative!Z35+'Buildings &amp; Grounds'!Z35+'Sacred Life &amp; Worship'!Z35+'Christian Formation'!Z35+'Social Ministry'!Z35+Other!Z35</f>
        <v>0</v>
      </c>
      <c r="AA35" s="204">
        <f>Administrative!AA35+'Buildings &amp; Grounds'!AA35+'Sacred Life &amp; Worship'!AA35+'Christian Formation'!AA35+'Social Ministry'!AA35+Other!AA35</f>
        <v>0</v>
      </c>
      <c r="AB35" s="204">
        <f>Administrative!AB35+'Buildings &amp; Grounds'!AB35+'Sacred Life &amp; Worship'!AB35+'Christian Formation'!AB35+'Social Ministry'!AB35+Other!AB35</f>
        <v>0</v>
      </c>
      <c r="AC35" s="204">
        <f>Administrative!AC35+'Buildings &amp; Grounds'!AC35+'Sacred Life &amp; Worship'!AC35+'Christian Formation'!AC35+'Social Ministry'!AC35+Other!AC35</f>
        <v>0</v>
      </c>
      <c r="AD35" s="204">
        <f>Administrative!AD35+'Buildings &amp; Grounds'!AD35+'Sacred Life &amp; Worship'!AD35+'Christian Formation'!AD35+'Social Ministry'!AD35+Other!AD35</f>
        <v>0</v>
      </c>
      <c r="AE35" s="204">
        <f>Administrative!AE35+'Buildings &amp; Grounds'!AE35+'Sacred Life &amp; Worship'!AE35+'Christian Formation'!AE35+'Social Ministry'!AE35+Other!AE35</f>
        <v>0</v>
      </c>
      <c r="AF35" s="204">
        <f>Administrative!AF35+'Buildings &amp; Grounds'!AF35+'Sacred Life &amp; Worship'!AF35+'Christian Formation'!AF35+'Social Ministry'!AF35+Other!AF35</f>
        <v>0</v>
      </c>
      <c r="AG35" s="204">
        <f>Administrative!AG35+'Buildings &amp; Grounds'!AG35+'Sacred Life &amp; Worship'!AG35+'Christian Formation'!AG35+'Social Ministry'!AG35+Other!AG35</f>
        <v>0</v>
      </c>
      <c r="AH35" s="204">
        <f>Administrative!AH35+'Buildings &amp; Grounds'!AH35+'Sacred Life &amp; Worship'!AH35+'Christian Formation'!AH35+'Social Ministry'!AH35+Other!AH35</f>
        <v>0</v>
      </c>
      <c r="AI35" s="204">
        <f>Administrative!AI35+'Buildings &amp; Grounds'!AI35+'Sacred Life &amp; Worship'!AI35+'Christian Formation'!AI35+'Social Ministry'!AI35+Other!AI35</f>
        <v>0</v>
      </c>
      <c r="AJ35" s="204">
        <f>Administrative!AJ35+'Buildings &amp; Grounds'!AJ35+'Sacred Life &amp; Worship'!AJ35+'Christian Formation'!AJ35+'Social Ministry'!AJ35+Other!AJ35</f>
        <v>0</v>
      </c>
      <c r="AK35" s="195" t="str">
        <f t="shared" si="28"/>
        <v>In Balance</v>
      </c>
    </row>
    <row r="36" spans="2:37" outlineLevel="2" x14ac:dyDescent="0.15">
      <c r="B36" s="172">
        <v>31</v>
      </c>
      <c r="C36" s="192">
        <v>3450</v>
      </c>
      <c r="D36" s="193" t="s">
        <v>656</v>
      </c>
      <c r="E36" s="204">
        <f>Administrative!E36+'Buildings &amp; Grounds'!E36+'Sacred Life &amp; Worship'!E36+'Christian Formation'!E36+'Social Ministry'!E36+Other!E36</f>
        <v>0</v>
      </c>
      <c r="F36" s="204">
        <f>Administrative!F36+'Buildings &amp; Grounds'!F36+'Sacred Life &amp; Worship'!F36+'Christian Formation'!F36+'Social Ministry'!F36+Other!F36</f>
        <v>0</v>
      </c>
      <c r="G36" s="204">
        <f>Administrative!G36+'Buildings &amp; Grounds'!G36+'Sacred Life &amp; Worship'!G36+'Christian Formation'!G36+'Social Ministry'!G36+Other!G36</f>
        <v>0</v>
      </c>
      <c r="H36" s="204">
        <f>Administrative!H36+'Buildings &amp; Grounds'!H36+'Sacred Life &amp; Worship'!H36+'Christian Formation'!H36+'Social Ministry'!H36+Other!H36</f>
        <v>0</v>
      </c>
      <c r="I36" s="32"/>
      <c r="J36" s="196"/>
      <c r="K36" s="32"/>
      <c r="L36" s="32"/>
      <c r="M36" s="196"/>
      <c r="N36" s="197"/>
      <c r="O36" s="204">
        <f>Administrative!O36+'Buildings &amp; Grounds'!O36+'Sacred Life &amp; Worship'!O36+'Christian Formation'!O36+'Social Ministry'!O36+Other!O36</f>
        <v>0</v>
      </c>
      <c r="P36" s="29">
        <f t="shared" si="24"/>
        <v>0</v>
      </c>
      <c r="Q36" s="31">
        <f t="shared" si="25"/>
        <v>0</v>
      </c>
      <c r="R36" s="29">
        <f t="shared" si="26"/>
        <v>0</v>
      </c>
      <c r="S36" s="31">
        <f t="shared" si="27"/>
        <v>0</v>
      </c>
      <c r="T36" s="739"/>
      <c r="U36" s="740"/>
      <c r="W36" s="200"/>
      <c r="X36" s="204">
        <f>Administrative!X36+'Buildings &amp; Grounds'!X36+'Sacred Life &amp; Worship'!X36+'Christian Formation'!X36+'Social Ministry'!X36+Other!X36</f>
        <v>0</v>
      </c>
      <c r="Y36" s="204">
        <f>Administrative!Y36+'Buildings &amp; Grounds'!Y36+'Sacred Life &amp; Worship'!Y36+'Christian Formation'!Y36+'Social Ministry'!Y36+Other!Y36</f>
        <v>0</v>
      </c>
      <c r="Z36" s="204">
        <f>Administrative!Z36+'Buildings &amp; Grounds'!Z36+'Sacred Life &amp; Worship'!Z36+'Christian Formation'!Z36+'Social Ministry'!Z36+Other!Z36</f>
        <v>0</v>
      </c>
      <c r="AA36" s="204">
        <f>Administrative!AA36+'Buildings &amp; Grounds'!AA36+'Sacred Life &amp; Worship'!AA36+'Christian Formation'!AA36+'Social Ministry'!AA36+Other!AA36</f>
        <v>0</v>
      </c>
      <c r="AB36" s="204">
        <f>Administrative!AB36+'Buildings &amp; Grounds'!AB36+'Sacred Life &amp; Worship'!AB36+'Christian Formation'!AB36+'Social Ministry'!AB36+Other!AB36</f>
        <v>0</v>
      </c>
      <c r="AC36" s="204">
        <f>Administrative!AC36+'Buildings &amp; Grounds'!AC36+'Sacred Life &amp; Worship'!AC36+'Christian Formation'!AC36+'Social Ministry'!AC36+Other!AC36</f>
        <v>0</v>
      </c>
      <c r="AD36" s="204">
        <f>Administrative!AD36+'Buildings &amp; Grounds'!AD36+'Sacred Life &amp; Worship'!AD36+'Christian Formation'!AD36+'Social Ministry'!AD36+Other!AD36</f>
        <v>0</v>
      </c>
      <c r="AE36" s="204">
        <f>Administrative!AE36+'Buildings &amp; Grounds'!AE36+'Sacred Life &amp; Worship'!AE36+'Christian Formation'!AE36+'Social Ministry'!AE36+Other!AE36</f>
        <v>0</v>
      </c>
      <c r="AF36" s="204">
        <f>Administrative!AF36+'Buildings &amp; Grounds'!AF36+'Sacred Life &amp; Worship'!AF36+'Christian Formation'!AF36+'Social Ministry'!AF36+Other!AF36</f>
        <v>0</v>
      </c>
      <c r="AG36" s="204">
        <f>Administrative!AG36+'Buildings &amp; Grounds'!AG36+'Sacred Life &amp; Worship'!AG36+'Christian Formation'!AG36+'Social Ministry'!AG36+Other!AG36</f>
        <v>0</v>
      </c>
      <c r="AH36" s="204">
        <f>Administrative!AH36+'Buildings &amp; Grounds'!AH36+'Sacred Life &amp; Worship'!AH36+'Christian Formation'!AH36+'Social Ministry'!AH36+Other!AH36</f>
        <v>0</v>
      </c>
      <c r="AI36" s="204">
        <f>Administrative!AI36+'Buildings &amp; Grounds'!AI36+'Sacred Life &amp; Worship'!AI36+'Christian Formation'!AI36+'Social Ministry'!AI36+Other!AI36</f>
        <v>0</v>
      </c>
      <c r="AJ36" s="204">
        <f>Administrative!AJ36+'Buildings &amp; Grounds'!AJ36+'Sacred Life &amp; Worship'!AJ36+'Christian Formation'!AJ36+'Social Ministry'!AJ36+Other!AJ36</f>
        <v>0</v>
      </c>
      <c r="AK36" s="195" t="str">
        <f t="shared" si="28"/>
        <v>In Balance</v>
      </c>
    </row>
    <row r="37" spans="2:37" outlineLevel="2" x14ac:dyDescent="0.15">
      <c r="B37" s="172">
        <v>32</v>
      </c>
      <c r="C37" s="192">
        <v>3470</v>
      </c>
      <c r="D37" s="193" t="s">
        <v>654</v>
      </c>
      <c r="E37" s="204">
        <f>Administrative!E37+'Buildings &amp; Grounds'!E37+'Sacred Life &amp; Worship'!E37+'Christian Formation'!E37+'Social Ministry'!E37+Other!E37</f>
        <v>0</v>
      </c>
      <c r="F37" s="204">
        <f>Administrative!F37+'Buildings &amp; Grounds'!F37+'Sacred Life &amp; Worship'!F37+'Christian Formation'!F37+'Social Ministry'!F37+Other!F37</f>
        <v>0</v>
      </c>
      <c r="G37" s="204">
        <f>Administrative!G37+'Buildings &amp; Grounds'!G37+'Sacred Life &amp; Worship'!G37+'Christian Formation'!G37+'Social Ministry'!G37+Other!G37</f>
        <v>0</v>
      </c>
      <c r="H37" s="204">
        <f>Administrative!H37+'Buildings &amp; Grounds'!H37+'Sacred Life &amp; Worship'!H37+'Christian Formation'!H37+'Social Ministry'!H37+Other!H37</f>
        <v>0</v>
      </c>
      <c r="I37" s="49"/>
      <c r="J37" s="196"/>
      <c r="K37" s="32"/>
      <c r="L37" s="196"/>
      <c r="M37" s="196"/>
      <c r="N37" s="197"/>
      <c r="O37" s="204">
        <f>Administrative!O37+'Buildings &amp; Grounds'!O37+'Sacred Life &amp; Worship'!O37+'Christian Formation'!O37+'Social Ministry'!O37+Other!O37</f>
        <v>0</v>
      </c>
      <c r="P37" s="29">
        <f t="shared" si="24"/>
        <v>0</v>
      </c>
      <c r="Q37" s="31">
        <f t="shared" si="25"/>
        <v>0</v>
      </c>
      <c r="R37" s="29">
        <f t="shared" si="26"/>
        <v>0</v>
      </c>
      <c r="S37" s="31">
        <f t="shared" si="27"/>
        <v>0</v>
      </c>
      <c r="T37" s="739"/>
      <c r="U37" s="740"/>
      <c r="W37" s="200"/>
      <c r="X37" s="204">
        <f>Administrative!X37+'Buildings &amp; Grounds'!X37+'Sacred Life &amp; Worship'!X37+'Christian Formation'!X37+'Social Ministry'!X37+Other!X37</f>
        <v>0</v>
      </c>
      <c r="Y37" s="204">
        <f>Administrative!Y37+'Buildings &amp; Grounds'!Y37+'Sacred Life &amp; Worship'!Y37+'Christian Formation'!Y37+'Social Ministry'!Y37+Other!Y37</f>
        <v>0</v>
      </c>
      <c r="Z37" s="204">
        <f>Administrative!Z37+'Buildings &amp; Grounds'!Z37+'Sacred Life &amp; Worship'!Z37+'Christian Formation'!Z37+'Social Ministry'!Z37+Other!Z37</f>
        <v>0</v>
      </c>
      <c r="AA37" s="204">
        <f>Administrative!AA37+'Buildings &amp; Grounds'!AA37+'Sacred Life &amp; Worship'!AA37+'Christian Formation'!AA37+'Social Ministry'!AA37+Other!AA37</f>
        <v>0</v>
      </c>
      <c r="AB37" s="204">
        <f>Administrative!AB37+'Buildings &amp; Grounds'!AB37+'Sacred Life &amp; Worship'!AB37+'Christian Formation'!AB37+'Social Ministry'!AB37+Other!AB37</f>
        <v>0</v>
      </c>
      <c r="AC37" s="204">
        <f>Administrative!AC37+'Buildings &amp; Grounds'!AC37+'Sacred Life &amp; Worship'!AC37+'Christian Formation'!AC37+'Social Ministry'!AC37+Other!AC37</f>
        <v>0</v>
      </c>
      <c r="AD37" s="204">
        <f>Administrative!AD37+'Buildings &amp; Grounds'!AD37+'Sacred Life &amp; Worship'!AD37+'Christian Formation'!AD37+'Social Ministry'!AD37+Other!AD37</f>
        <v>0</v>
      </c>
      <c r="AE37" s="204">
        <f>Administrative!AE37+'Buildings &amp; Grounds'!AE37+'Sacred Life &amp; Worship'!AE37+'Christian Formation'!AE37+'Social Ministry'!AE37+Other!AE37</f>
        <v>0</v>
      </c>
      <c r="AF37" s="204">
        <f>Administrative!AF37+'Buildings &amp; Grounds'!AF37+'Sacred Life &amp; Worship'!AF37+'Christian Formation'!AF37+'Social Ministry'!AF37+Other!AF37</f>
        <v>0</v>
      </c>
      <c r="AG37" s="204">
        <f>Administrative!AG37+'Buildings &amp; Grounds'!AG37+'Sacred Life &amp; Worship'!AG37+'Christian Formation'!AG37+'Social Ministry'!AG37+Other!AG37</f>
        <v>0</v>
      </c>
      <c r="AH37" s="204">
        <f>Administrative!AH37+'Buildings &amp; Grounds'!AH37+'Sacred Life &amp; Worship'!AH37+'Christian Formation'!AH37+'Social Ministry'!AH37+Other!AH37</f>
        <v>0</v>
      </c>
      <c r="AI37" s="204">
        <f>Administrative!AI37+'Buildings &amp; Grounds'!AI37+'Sacred Life &amp; Worship'!AI37+'Christian Formation'!AI37+'Social Ministry'!AI37+Other!AI37</f>
        <v>0</v>
      </c>
      <c r="AJ37" s="204">
        <f>Administrative!AJ37+'Buildings &amp; Grounds'!AJ37+'Sacred Life &amp; Worship'!AJ37+'Christian Formation'!AJ37+'Social Ministry'!AJ37+Other!AJ37</f>
        <v>0</v>
      </c>
      <c r="AK37" s="195" t="str">
        <f t="shared" si="28"/>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204">
        <f>Administrative!E40+'Buildings &amp; Grounds'!E40+'Sacred Life &amp; Worship'!E40+'Christian Formation'!E40+'Social Ministry'!E40+Other!E40</f>
        <v>0</v>
      </c>
      <c r="F40" s="204">
        <f>Administrative!F40+'Buildings &amp; Grounds'!F40+'Sacred Life &amp; Worship'!F40+'Christian Formation'!F40+'Social Ministry'!F40+Other!F40</f>
        <v>0</v>
      </c>
      <c r="G40" s="204">
        <f>Administrative!G40+'Buildings &amp; Grounds'!G40+'Sacred Life &amp; Worship'!G40+'Christian Formation'!G40+'Social Ministry'!G40+Other!G40</f>
        <v>0</v>
      </c>
      <c r="H40" s="204">
        <f>Administrative!H40+'Buildings &amp; Grounds'!H40+'Sacred Life &amp; Worship'!H40+'Christian Formation'!H40+'Social Ministry'!H40+Other!H40</f>
        <v>0</v>
      </c>
      <c r="I40" s="49"/>
      <c r="J40" s="196"/>
      <c r="K40" s="32"/>
      <c r="L40" s="196"/>
      <c r="M40" s="196"/>
      <c r="N40" s="197"/>
      <c r="O40" s="204">
        <f>Administrative!O40+'Buildings &amp; Grounds'!O40+'Sacred Life &amp; Worship'!O40+'Christian Formation'!O40+'Social Ministry'!O40+Other!O40</f>
        <v>0</v>
      </c>
      <c r="P40" s="29">
        <f t="shared" ref="P40:P42" si="29">ROUND(($O40-$H40),0)</f>
        <v>0</v>
      </c>
      <c r="Q40" s="31">
        <f t="shared" ref="Q40:Q42" si="30">IFERROR(P40/H40, 0)</f>
        <v>0</v>
      </c>
      <c r="R40" s="29">
        <f t="shared" ref="R40:R42" si="31">ROUND(($O40-$F40),0)</f>
        <v>0</v>
      </c>
      <c r="S40" s="31">
        <f t="shared" ref="S40:S42" si="32">IFERROR(R40/F40, 0)</f>
        <v>0</v>
      </c>
      <c r="T40" s="739"/>
      <c r="U40" s="740"/>
      <c r="W40" s="200"/>
      <c r="X40" s="204">
        <f>Administrative!X40+'Buildings &amp; Grounds'!X40+'Sacred Life &amp; Worship'!X40+'Christian Formation'!X40+'Social Ministry'!X40+Other!X40</f>
        <v>0</v>
      </c>
      <c r="Y40" s="204">
        <f>Administrative!Y40+'Buildings &amp; Grounds'!Y40+'Sacred Life &amp; Worship'!Y40+'Christian Formation'!Y40+'Social Ministry'!Y40+Other!Y40</f>
        <v>0</v>
      </c>
      <c r="Z40" s="204">
        <f>Administrative!Z40+'Buildings &amp; Grounds'!Z40+'Sacred Life &amp; Worship'!Z40+'Christian Formation'!Z40+'Social Ministry'!Z40+Other!Z40</f>
        <v>0</v>
      </c>
      <c r="AA40" s="204">
        <f>Administrative!AA40+'Buildings &amp; Grounds'!AA40+'Sacred Life &amp; Worship'!AA40+'Christian Formation'!AA40+'Social Ministry'!AA40+Other!AA40</f>
        <v>0</v>
      </c>
      <c r="AB40" s="204">
        <f>Administrative!AB40+'Buildings &amp; Grounds'!AB40+'Sacred Life &amp; Worship'!AB40+'Christian Formation'!AB40+'Social Ministry'!AB40+Other!AB40</f>
        <v>0</v>
      </c>
      <c r="AC40" s="204">
        <f>Administrative!AC40+'Buildings &amp; Grounds'!AC40+'Sacred Life &amp; Worship'!AC40+'Christian Formation'!AC40+'Social Ministry'!AC40+Other!AC40</f>
        <v>0</v>
      </c>
      <c r="AD40" s="204">
        <f>Administrative!AD40+'Buildings &amp; Grounds'!AD40+'Sacred Life &amp; Worship'!AD40+'Christian Formation'!AD40+'Social Ministry'!AD40+Other!AD40</f>
        <v>0</v>
      </c>
      <c r="AE40" s="204">
        <f>Administrative!AE40+'Buildings &amp; Grounds'!AE40+'Sacred Life &amp; Worship'!AE40+'Christian Formation'!AE40+'Social Ministry'!AE40+Other!AE40</f>
        <v>0</v>
      </c>
      <c r="AF40" s="204">
        <f>Administrative!AF40+'Buildings &amp; Grounds'!AF40+'Sacred Life &amp; Worship'!AF40+'Christian Formation'!AF40+'Social Ministry'!AF40+Other!AF40</f>
        <v>0</v>
      </c>
      <c r="AG40" s="204">
        <f>Administrative!AG40+'Buildings &amp; Grounds'!AG40+'Sacred Life &amp; Worship'!AG40+'Christian Formation'!AG40+'Social Ministry'!AG40+Other!AG40</f>
        <v>0</v>
      </c>
      <c r="AH40" s="204">
        <f>Administrative!AH40+'Buildings &amp; Grounds'!AH40+'Sacred Life &amp; Worship'!AH40+'Christian Formation'!AH40+'Social Ministry'!AH40+Other!AH40</f>
        <v>0</v>
      </c>
      <c r="AI40" s="204">
        <f>Administrative!AI40+'Buildings &amp; Grounds'!AI40+'Sacred Life &amp; Worship'!AI40+'Christian Formation'!AI40+'Social Ministry'!AI40+Other!AI40</f>
        <v>0</v>
      </c>
      <c r="AJ40" s="204">
        <f>Administrative!AJ40+'Buildings &amp; Grounds'!AJ40+'Sacred Life &amp; Worship'!AJ40+'Christian Formation'!AJ40+'Social Ministry'!AJ40+Other!AJ40</f>
        <v>0</v>
      </c>
      <c r="AK40" s="195" t="str">
        <f t="shared" si="28"/>
        <v>In Balance</v>
      </c>
    </row>
    <row r="41" spans="2:37" outlineLevel="2" x14ac:dyDescent="0.15">
      <c r="B41" s="172">
        <v>36</v>
      </c>
      <c r="C41" s="192">
        <v>3490</v>
      </c>
      <c r="D41" s="193" t="s">
        <v>750</v>
      </c>
      <c r="E41" s="204">
        <f>Administrative!E41+'Buildings &amp; Grounds'!E41+'Sacred Life &amp; Worship'!E41+'Christian Formation'!E41+'Social Ministry'!E41+Other!E41</f>
        <v>0</v>
      </c>
      <c r="F41" s="204">
        <f>Administrative!F41+'Buildings &amp; Grounds'!F41+'Sacred Life &amp; Worship'!F41+'Christian Formation'!F41+'Social Ministry'!F41+Other!F41</f>
        <v>0</v>
      </c>
      <c r="G41" s="204">
        <f>Administrative!G41+'Buildings &amp; Grounds'!G41+'Sacred Life &amp; Worship'!G41+'Christian Formation'!G41+'Social Ministry'!G41+Other!G41</f>
        <v>0</v>
      </c>
      <c r="H41" s="204">
        <f>Administrative!H41+'Buildings &amp; Grounds'!H41+'Sacred Life &amp; Worship'!H41+'Christian Formation'!H41+'Social Ministry'!H41+Other!H41</f>
        <v>0</v>
      </c>
      <c r="I41" s="49"/>
      <c r="J41" s="196"/>
      <c r="K41" s="32"/>
      <c r="L41" s="196"/>
      <c r="M41" s="196"/>
      <c r="N41" s="197"/>
      <c r="O41" s="204">
        <f>Administrative!O41+'Buildings &amp; Grounds'!O41+'Sacred Life &amp; Worship'!O41+'Christian Formation'!O41+'Social Ministry'!O41+Other!O41</f>
        <v>0</v>
      </c>
      <c r="P41" s="29">
        <f t="shared" si="29"/>
        <v>0</v>
      </c>
      <c r="Q41" s="31">
        <f t="shared" si="30"/>
        <v>0</v>
      </c>
      <c r="R41" s="29">
        <f t="shared" si="31"/>
        <v>0</v>
      </c>
      <c r="S41" s="31">
        <f t="shared" si="32"/>
        <v>0</v>
      </c>
      <c r="T41" s="739"/>
      <c r="U41" s="740"/>
      <c r="W41" s="200"/>
      <c r="X41" s="204">
        <f>Administrative!X41+'Buildings &amp; Grounds'!X41+'Sacred Life &amp; Worship'!X41+'Christian Formation'!X41+'Social Ministry'!X41+Other!X41</f>
        <v>0</v>
      </c>
      <c r="Y41" s="204">
        <f>Administrative!Y41+'Buildings &amp; Grounds'!Y41+'Sacred Life &amp; Worship'!Y41+'Christian Formation'!Y41+'Social Ministry'!Y41+Other!Y41</f>
        <v>0</v>
      </c>
      <c r="Z41" s="204">
        <f>Administrative!Z41+'Buildings &amp; Grounds'!Z41+'Sacred Life &amp; Worship'!Z41+'Christian Formation'!Z41+'Social Ministry'!Z41+Other!Z41</f>
        <v>0</v>
      </c>
      <c r="AA41" s="204">
        <f>Administrative!AA41+'Buildings &amp; Grounds'!AA41+'Sacred Life &amp; Worship'!AA41+'Christian Formation'!AA41+'Social Ministry'!AA41+Other!AA41</f>
        <v>0</v>
      </c>
      <c r="AB41" s="204">
        <f>Administrative!AB41+'Buildings &amp; Grounds'!AB41+'Sacred Life &amp; Worship'!AB41+'Christian Formation'!AB41+'Social Ministry'!AB41+Other!AB41</f>
        <v>0</v>
      </c>
      <c r="AC41" s="204">
        <f>Administrative!AC41+'Buildings &amp; Grounds'!AC41+'Sacred Life &amp; Worship'!AC41+'Christian Formation'!AC41+'Social Ministry'!AC41+Other!AC41</f>
        <v>0</v>
      </c>
      <c r="AD41" s="204">
        <f>Administrative!AD41+'Buildings &amp; Grounds'!AD41+'Sacred Life &amp; Worship'!AD41+'Christian Formation'!AD41+'Social Ministry'!AD41+Other!AD41</f>
        <v>0</v>
      </c>
      <c r="AE41" s="204">
        <f>Administrative!AE41+'Buildings &amp; Grounds'!AE41+'Sacred Life &amp; Worship'!AE41+'Christian Formation'!AE41+'Social Ministry'!AE41+Other!AE41</f>
        <v>0</v>
      </c>
      <c r="AF41" s="204">
        <f>Administrative!AF41+'Buildings &amp; Grounds'!AF41+'Sacred Life &amp; Worship'!AF41+'Christian Formation'!AF41+'Social Ministry'!AF41+Other!AF41</f>
        <v>0</v>
      </c>
      <c r="AG41" s="204">
        <f>Administrative!AG41+'Buildings &amp; Grounds'!AG41+'Sacred Life &amp; Worship'!AG41+'Christian Formation'!AG41+'Social Ministry'!AG41+Other!AG41</f>
        <v>0</v>
      </c>
      <c r="AH41" s="204">
        <f>Administrative!AH41+'Buildings &amp; Grounds'!AH41+'Sacred Life &amp; Worship'!AH41+'Christian Formation'!AH41+'Social Ministry'!AH41+Other!AH41</f>
        <v>0</v>
      </c>
      <c r="AI41" s="204">
        <f>Administrative!AI41+'Buildings &amp; Grounds'!AI41+'Sacred Life &amp; Worship'!AI41+'Christian Formation'!AI41+'Social Ministry'!AI41+Other!AI41</f>
        <v>0</v>
      </c>
      <c r="AJ41" s="204">
        <f>Administrative!AJ41+'Buildings &amp; Grounds'!AJ41+'Sacred Life &amp; Worship'!AJ41+'Christian Formation'!AJ41+'Social Ministry'!AJ41+Other!AJ41</f>
        <v>0</v>
      </c>
      <c r="AK41" s="195" t="str">
        <f t="shared" si="28"/>
        <v>In Balance</v>
      </c>
    </row>
    <row r="42" spans="2:37" outlineLevel="2" x14ac:dyDescent="0.15">
      <c r="B42" s="172">
        <v>37</v>
      </c>
      <c r="C42" s="192">
        <v>3495</v>
      </c>
      <c r="D42" s="193" t="s">
        <v>859</v>
      </c>
      <c r="E42" s="204">
        <f>Administrative!E42+'Buildings &amp; Grounds'!E42+'Sacred Life &amp; Worship'!E42+'Christian Formation'!E42+'Social Ministry'!E42+Other!E42</f>
        <v>0</v>
      </c>
      <c r="F42" s="204">
        <f>Administrative!F42+'Buildings &amp; Grounds'!F42+'Sacred Life &amp; Worship'!F42+'Christian Formation'!F42+'Social Ministry'!F42+Other!F42</f>
        <v>0</v>
      </c>
      <c r="G42" s="204">
        <f>Administrative!G42+'Buildings &amp; Grounds'!G42+'Sacred Life &amp; Worship'!G42+'Christian Formation'!G42+'Social Ministry'!G42+Other!G42</f>
        <v>0</v>
      </c>
      <c r="H42" s="204">
        <f>Administrative!H42+'Buildings &amp; Grounds'!H42+'Sacred Life &amp; Worship'!H42+'Christian Formation'!H42+'Social Ministry'!H42+Other!H42</f>
        <v>0</v>
      </c>
      <c r="I42" s="49"/>
      <c r="J42" s="196"/>
      <c r="K42" s="32"/>
      <c r="L42" s="196"/>
      <c r="M42" s="196"/>
      <c r="N42" s="197"/>
      <c r="O42" s="204">
        <f>Administrative!O42+'Buildings &amp; Grounds'!O42+'Sacred Life &amp; Worship'!O42+'Christian Formation'!O42+'Social Ministry'!O42+Other!O42</f>
        <v>0</v>
      </c>
      <c r="P42" s="29">
        <f t="shared" si="29"/>
        <v>0</v>
      </c>
      <c r="Q42" s="31">
        <f t="shared" si="30"/>
        <v>0</v>
      </c>
      <c r="R42" s="29">
        <f t="shared" si="31"/>
        <v>0</v>
      </c>
      <c r="S42" s="31">
        <f t="shared" si="32"/>
        <v>0</v>
      </c>
      <c r="T42" s="739"/>
      <c r="U42" s="740"/>
      <c r="W42" s="200"/>
      <c r="X42" s="204">
        <f>Administrative!X42+'Buildings &amp; Grounds'!X42+'Sacred Life &amp; Worship'!X42+'Christian Formation'!X42+'Social Ministry'!X42+Other!X42</f>
        <v>0</v>
      </c>
      <c r="Y42" s="204">
        <f>Administrative!Y42+'Buildings &amp; Grounds'!Y42+'Sacred Life &amp; Worship'!Y42+'Christian Formation'!Y42+'Social Ministry'!Y42+Other!Y42</f>
        <v>0</v>
      </c>
      <c r="Z42" s="204">
        <f>Administrative!Z42+'Buildings &amp; Grounds'!Z42+'Sacred Life &amp; Worship'!Z42+'Christian Formation'!Z42+'Social Ministry'!Z42+Other!Z42</f>
        <v>0</v>
      </c>
      <c r="AA42" s="204">
        <f>Administrative!AA42+'Buildings &amp; Grounds'!AA42+'Sacred Life &amp; Worship'!AA42+'Christian Formation'!AA42+'Social Ministry'!AA42+Other!AA42</f>
        <v>0</v>
      </c>
      <c r="AB42" s="204">
        <f>Administrative!AB42+'Buildings &amp; Grounds'!AB42+'Sacred Life &amp; Worship'!AB42+'Christian Formation'!AB42+'Social Ministry'!AB42+Other!AB42</f>
        <v>0</v>
      </c>
      <c r="AC42" s="204">
        <f>Administrative!AC42+'Buildings &amp; Grounds'!AC42+'Sacred Life &amp; Worship'!AC42+'Christian Formation'!AC42+'Social Ministry'!AC42+Other!AC42</f>
        <v>0</v>
      </c>
      <c r="AD42" s="204">
        <f>Administrative!AD42+'Buildings &amp; Grounds'!AD42+'Sacred Life &amp; Worship'!AD42+'Christian Formation'!AD42+'Social Ministry'!AD42+Other!AD42</f>
        <v>0</v>
      </c>
      <c r="AE42" s="204">
        <f>Administrative!AE42+'Buildings &amp; Grounds'!AE42+'Sacred Life &amp; Worship'!AE42+'Christian Formation'!AE42+'Social Ministry'!AE42+Other!AE42</f>
        <v>0</v>
      </c>
      <c r="AF42" s="204">
        <f>Administrative!AF42+'Buildings &amp; Grounds'!AF42+'Sacred Life &amp; Worship'!AF42+'Christian Formation'!AF42+'Social Ministry'!AF42+Other!AF42</f>
        <v>0</v>
      </c>
      <c r="AG42" s="204">
        <f>Administrative!AG42+'Buildings &amp; Grounds'!AG42+'Sacred Life &amp; Worship'!AG42+'Christian Formation'!AG42+'Social Ministry'!AG42+Other!AG42</f>
        <v>0</v>
      </c>
      <c r="AH42" s="204">
        <f>Administrative!AH42+'Buildings &amp; Grounds'!AH42+'Sacred Life &amp; Worship'!AH42+'Christian Formation'!AH42+'Social Ministry'!AH42+Other!AH42</f>
        <v>0</v>
      </c>
      <c r="AI42" s="204">
        <f>Administrative!AI42+'Buildings &amp; Grounds'!AI42+'Sacred Life &amp; Worship'!AI42+'Christian Formation'!AI42+'Social Ministry'!AI42+Other!AI42</f>
        <v>0</v>
      </c>
      <c r="AJ42" s="204">
        <f>Administrative!AJ42+'Buildings &amp; Grounds'!AJ42+'Sacred Life &amp; Worship'!AJ42+'Christian Formation'!AJ42+'Social Ministry'!AJ42+Other!AJ42</f>
        <v>0</v>
      </c>
      <c r="AK42" s="195" t="str">
        <f t="shared" si="28"/>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c r="M44" s="34"/>
      <c r="N44" s="37"/>
      <c r="O44" s="34">
        <f>SUM(O33:O43)</f>
        <v>0</v>
      </c>
      <c r="P44" s="34">
        <f>SUM(P33:P43)</f>
        <v>0</v>
      </c>
      <c r="Q44" s="36">
        <f>SUM(Q33:Q43)</f>
        <v>0</v>
      </c>
      <c r="R44" s="34">
        <f>SUM(R33:R43)</f>
        <v>0</v>
      </c>
      <c r="S44" s="36">
        <f>IFERROR(R44/F44, 0)</f>
        <v>0</v>
      </c>
      <c r="T44" s="34"/>
      <c r="U44" s="34"/>
      <c r="V44" s="172"/>
      <c r="W44" s="34"/>
      <c r="X44" s="34">
        <f t="shared" ref="X44:AJ44" si="33">SUM(X33:X43)</f>
        <v>0</v>
      </c>
      <c r="Y44" s="34">
        <f t="shared" si="33"/>
        <v>0</v>
      </c>
      <c r="Z44" s="34">
        <f t="shared" si="33"/>
        <v>0</v>
      </c>
      <c r="AA44" s="34">
        <f t="shared" si="33"/>
        <v>0</v>
      </c>
      <c r="AB44" s="34">
        <f t="shared" si="33"/>
        <v>0</v>
      </c>
      <c r="AC44" s="34">
        <f t="shared" si="33"/>
        <v>0</v>
      </c>
      <c r="AD44" s="34">
        <f t="shared" si="33"/>
        <v>0</v>
      </c>
      <c r="AE44" s="34">
        <f t="shared" si="33"/>
        <v>0</v>
      </c>
      <c r="AF44" s="34">
        <f t="shared" si="33"/>
        <v>0</v>
      </c>
      <c r="AG44" s="34">
        <f t="shared" si="33"/>
        <v>0</v>
      </c>
      <c r="AH44" s="34">
        <f t="shared" si="33"/>
        <v>0</v>
      </c>
      <c r="AI44" s="34">
        <f t="shared" si="33"/>
        <v>0</v>
      </c>
      <c r="AJ44" s="34">
        <f t="shared" si="33"/>
        <v>0</v>
      </c>
      <c r="AK44" s="210" t="str">
        <f t="shared" ref="AK44" si="34">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204">
        <f>Administrative!E46+'Buildings &amp; Grounds'!E46+'Sacred Life &amp; Worship'!E46+'Christian Formation'!E46+'Social Ministry'!E46+Other!E46</f>
        <v>0</v>
      </c>
      <c r="F46" s="204">
        <f>Administrative!F46+'Buildings &amp; Grounds'!F46+'Sacred Life &amp; Worship'!F46+'Christian Formation'!F46+'Social Ministry'!F46+Other!F46</f>
        <v>0</v>
      </c>
      <c r="G46" s="204">
        <f>Administrative!G46+'Buildings &amp; Grounds'!G46+'Sacred Life &amp; Worship'!G46+'Christian Formation'!G46+'Social Ministry'!G46+Other!G46</f>
        <v>0</v>
      </c>
      <c r="H46" s="204">
        <f>Administrative!H46+'Buildings &amp; Grounds'!H46+'Sacred Life &amp; Worship'!H46+'Christian Formation'!H46+'Social Ministry'!H46+Other!H46</f>
        <v>0</v>
      </c>
      <c r="I46" s="49"/>
      <c r="J46" s="196"/>
      <c r="K46" s="32"/>
      <c r="L46" s="196"/>
      <c r="M46" s="196"/>
      <c r="N46" s="197"/>
      <c r="O46" s="204">
        <f>Administrative!O46+'Buildings &amp; Grounds'!O46+'Sacred Life &amp; Worship'!O46+'Christian Formation'!O46+'Social Ministry'!O46+Other!O46</f>
        <v>0</v>
      </c>
      <c r="P46" s="29">
        <f t="shared" ref="P46:P49" si="35">ROUND(($O46-$H46),0)</f>
        <v>0</v>
      </c>
      <c r="Q46" s="31">
        <f t="shared" ref="Q46:Q50" si="36">IFERROR(P46/H46, 0)</f>
        <v>0</v>
      </c>
      <c r="R46" s="29">
        <f t="shared" ref="R46:R49" si="37">ROUND(($O46-$F46),0)</f>
        <v>0</v>
      </c>
      <c r="S46" s="31">
        <f t="shared" ref="S46:S50" si="38">IFERROR(R46/F46, 0)</f>
        <v>0</v>
      </c>
      <c r="T46" s="739"/>
      <c r="U46" s="740"/>
      <c r="W46" s="200"/>
      <c r="X46" s="204">
        <f>Administrative!X46+'Buildings &amp; Grounds'!X46+'Sacred Life &amp; Worship'!X46+'Christian Formation'!X46+'Social Ministry'!X46+Other!X46</f>
        <v>0</v>
      </c>
      <c r="Y46" s="204">
        <f>Administrative!Y46+'Buildings &amp; Grounds'!Y46+'Sacred Life &amp; Worship'!Y46+'Christian Formation'!Y46+'Social Ministry'!Y46+Other!Y46</f>
        <v>0</v>
      </c>
      <c r="Z46" s="204">
        <f>Administrative!Z46+'Buildings &amp; Grounds'!Z46+'Sacred Life &amp; Worship'!Z46+'Christian Formation'!Z46+'Social Ministry'!Z46+Other!Z46</f>
        <v>0</v>
      </c>
      <c r="AA46" s="204">
        <f>Administrative!AA46+'Buildings &amp; Grounds'!AA46+'Sacred Life &amp; Worship'!AA46+'Christian Formation'!AA46+'Social Ministry'!AA46+Other!AA46</f>
        <v>0</v>
      </c>
      <c r="AB46" s="204">
        <f>Administrative!AB46+'Buildings &amp; Grounds'!AB46+'Sacred Life &amp; Worship'!AB46+'Christian Formation'!AB46+'Social Ministry'!AB46+Other!AB46</f>
        <v>0</v>
      </c>
      <c r="AC46" s="204">
        <f>Administrative!AC46+'Buildings &amp; Grounds'!AC46+'Sacred Life &amp; Worship'!AC46+'Christian Formation'!AC46+'Social Ministry'!AC46+Other!AC46</f>
        <v>0</v>
      </c>
      <c r="AD46" s="204">
        <f>Administrative!AD46+'Buildings &amp; Grounds'!AD46+'Sacred Life &amp; Worship'!AD46+'Christian Formation'!AD46+'Social Ministry'!AD46+Other!AD46</f>
        <v>0</v>
      </c>
      <c r="AE46" s="204">
        <f>Administrative!AE46+'Buildings &amp; Grounds'!AE46+'Sacred Life &amp; Worship'!AE46+'Christian Formation'!AE46+'Social Ministry'!AE46+Other!AE46</f>
        <v>0</v>
      </c>
      <c r="AF46" s="204">
        <f>Administrative!AF46+'Buildings &amp; Grounds'!AF46+'Sacred Life &amp; Worship'!AF46+'Christian Formation'!AF46+'Social Ministry'!AF46+Other!AF46</f>
        <v>0</v>
      </c>
      <c r="AG46" s="204">
        <f>Administrative!AG46+'Buildings &amp; Grounds'!AG46+'Sacred Life &amp; Worship'!AG46+'Christian Formation'!AG46+'Social Ministry'!AG46+Other!AG46</f>
        <v>0</v>
      </c>
      <c r="AH46" s="204">
        <f>Administrative!AH46+'Buildings &amp; Grounds'!AH46+'Sacred Life &amp; Worship'!AH46+'Christian Formation'!AH46+'Social Ministry'!AH46+Other!AH46</f>
        <v>0</v>
      </c>
      <c r="AI46" s="204">
        <f>Administrative!AI46+'Buildings &amp; Grounds'!AI46+'Sacred Life &amp; Worship'!AI46+'Christian Formation'!AI46+'Social Ministry'!AI46+Other!AI46</f>
        <v>0</v>
      </c>
      <c r="AJ46" s="204">
        <f>Administrative!AJ46+'Buildings &amp; Grounds'!AJ46+'Sacred Life &amp; Worship'!AJ46+'Christian Formation'!AJ46+'Social Ministry'!AJ46+Other!AJ46</f>
        <v>0</v>
      </c>
      <c r="AK46" s="195" t="str">
        <f t="shared" ref="AK46:AK49" si="39">IF(AJ46=O46,"In Balance",CONCATENATE("Out of Balance by $",AJ46-O46))</f>
        <v>In Balance</v>
      </c>
    </row>
    <row r="47" spans="2:37" outlineLevel="2" x14ac:dyDescent="0.15">
      <c r="B47" s="172">
        <v>42</v>
      </c>
      <c r="C47" s="220">
        <v>3530</v>
      </c>
      <c r="D47" s="193" t="s">
        <v>839</v>
      </c>
      <c r="E47" s="204">
        <f>Administrative!E47+'Buildings &amp; Grounds'!E47+'Sacred Life &amp; Worship'!E47+'Christian Formation'!E47+'Social Ministry'!E47+Other!E47</f>
        <v>0</v>
      </c>
      <c r="F47" s="204">
        <f>Administrative!F47+'Buildings &amp; Grounds'!F47+'Sacred Life &amp; Worship'!F47+'Christian Formation'!F47+'Social Ministry'!F47+Other!F47</f>
        <v>0</v>
      </c>
      <c r="G47" s="204">
        <f>Administrative!G47+'Buildings &amp; Grounds'!G47+'Sacred Life &amp; Worship'!G47+'Christian Formation'!G47+'Social Ministry'!G47+Other!G47</f>
        <v>0</v>
      </c>
      <c r="H47" s="204">
        <f>Administrative!H47+'Buildings &amp; Grounds'!H47+'Sacred Life &amp; Worship'!H47+'Christian Formation'!H47+'Social Ministry'!H47+Other!H47</f>
        <v>0</v>
      </c>
      <c r="I47" s="49"/>
      <c r="J47" s="196"/>
      <c r="K47" s="32"/>
      <c r="L47" s="196"/>
      <c r="M47" s="196"/>
      <c r="N47" s="197"/>
      <c r="O47" s="204">
        <f>Administrative!O47+'Buildings &amp; Grounds'!O47+'Sacred Life &amp; Worship'!O47+'Christian Formation'!O47+'Social Ministry'!O47+Other!O47</f>
        <v>0</v>
      </c>
      <c r="P47" s="29">
        <f t="shared" si="35"/>
        <v>0</v>
      </c>
      <c r="Q47" s="31">
        <f t="shared" si="36"/>
        <v>0</v>
      </c>
      <c r="R47" s="29">
        <f t="shared" si="37"/>
        <v>0</v>
      </c>
      <c r="S47" s="31">
        <f t="shared" si="38"/>
        <v>0</v>
      </c>
      <c r="T47" s="739"/>
      <c r="U47" s="740"/>
      <c r="W47" s="200"/>
      <c r="X47" s="204">
        <f>Administrative!X47+'Buildings &amp; Grounds'!X47+'Sacred Life &amp; Worship'!X47+'Christian Formation'!X47+'Social Ministry'!X47+Other!X47</f>
        <v>0</v>
      </c>
      <c r="Y47" s="204">
        <f>Administrative!Y47+'Buildings &amp; Grounds'!Y47+'Sacred Life &amp; Worship'!Y47+'Christian Formation'!Y47+'Social Ministry'!Y47+Other!Y47</f>
        <v>0</v>
      </c>
      <c r="Z47" s="204">
        <f>Administrative!Z47+'Buildings &amp; Grounds'!Z47+'Sacred Life &amp; Worship'!Z47+'Christian Formation'!Z47+'Social Ministry'!Z47+Other!Z47</f>
        <v>0</v>
      </c>
      <c r="AA47" s="204">
        <f>Administrative!AA47+'Buildings &amp; Grounds'!AA47+'Sacred Life &amp; Worship'!AA47+'Christian Formation'!AA47+'Social Ministry'!AA47+Other!AA47</f>
        <v>0</v>
      </c>
      <c r="AB47" s="204">
        <f>Administrative!AB47+'Buildings &amp; Grounds'!AB47+'Sacred Life &amp; Worship'!AB47+'Christian Formation'!AB47+'Social Ministry'!AB47+Other!AB47</f>
        <v>0</v>
      </c>
      <c r="AC47" s="204">
        <f>Administrative!AC47+'Buildings &amp; Grounds'!AC47+'Sacred Life &amp; Worship'!AC47+'Christian Formation'!AC47+'Social Ministry'!AC47+Other!AC47</f>
        <v>0</v>
      </c>
      <c r="AD47" s="204">
        <f>Administrative!AD47+'Buildings &amp; Grounds'!AD47+'Sacred Life &amp; Worship'!AD47+'Christian Formation'!AD47+'Social Ministry'!AD47+Other!AD47</f>
        <v>0</v>
      </c>
      <c r="AE47" s="204">
        <f>Administrative!AE47+'Buildings &amp; Grounds'!AE47+'Sacred Life &amp; Worship'!AE47+'Christian Formation'!AE47+'Social Ministry'!AE47+Other!AE47</f>
        <v>0</v>
      </c>
      <c r="AF47" s="204">
        <f>Administrative!AF47+'Buildings &amp; Grounds'!AF47+'Sacred Life &amp; Worship'!AF47+'Christian Formation'!AF47+'Social Ministry'!AF47+Other!AF47</f>
        <v>0</v>
      </c>
      <c r="AG47" s="204">
        <f>Administrative!AG47+'Buildings &amp; Grounds'!AG47+'Sacred Life &amp; Worship'!AG47+'Christian Formation'!AG47+'Social Ministry'!AG47+Other!AG47</f>
        <v>0</v>
      </c>
      <c r="AH47" s="204">
        <f>Administrative!AH47+'Buildings &amp; Grounds'!AH47+'Sacred Life &amp; Worship'!AH47+'Christian Formation'!AH47+'Social Ministry'!AH47+Other!AH47</f>
        <v>0</v>
      </c>
      <c r="AI47" s="204">
        <f>Administrative!AI47+'Buildings &amp; Grounds'!AI47+'Sacred Life &amp; Worship'!AI47+'Christian Formation'!AI47+'Social Ministry'!AI47+Other!AI47</f>
        <v>0</v>
      </c>
      <c r="AJ47" s="204">
        <f>Administrative!AJ47+'Buildings &amp; Grounds'!AJ47+'Sacred Life &amp; Worship'!AJ47+'Christian Formation'!AJ47+'Social Ministry'!AJ47+Other!AJ47</f>
        <v>0</v>
      </c>
      <c r="AK47" s="195" t="str">
        <f t="shared" si="39"/>
        <v>In Balance</v>
      </c>
    </row>
    <row r="48" spans="2:37" outlineLevel="2" x14ac:dyDescent="0.15">
      <c r="B48" s="172">
        <v>43</v>
      </c>
      <c r="C48" s="220">
        <v>3540</v>
      </c>
      <c r="D48" s="193" t="s">
        <v>840</v>
      </c>
      <c r="E48" s="204">
        <f>Administrative!E48+'Buildings &amp; Grounds'!E48+'Sacred Life &amp; Worship'!E48+'Christian Formation'!E48+'Social Ministry'!E48+Other!E48</f>
        <v>0</v>
      </c>
      <c r="F48" s="204">
        <f>Administrative!F48+'Buildings &amp; Grounds'!F48+'Sacred Life &amp; Worship'!F48+'Christian Formation'!F48+'Social Ministry'!F48+Other!F48</f>
        <v>0</v>
      </c>
      <c r="G48" s="204">
        <f>Administrative!G48+'Buildings &amp; Grounds'!G48+'Sacred Life &amp; Worship'!G48+'Christian Formation'!G48+'Social Ministry'!G48+Other!G48</f>
        <v>0</v>
      </c>
      <c r="H48" s="204">
        <f>Administrative!H48+'Buildings &amp; Grounds'!H48+'Sacred Life &amp; Worship'!H48+'Christian Formation'!H48+'Social Ministry'!H48+Other!H48</f>
        <v>0</v>
      </c>
      <c r="I48" s="49"/>
      <c r="J48" s="196"/>
      <c r="K48" s="32"/>
      <c r="L48" s="196"/>
      <c r="M48" s="196"/>
      <c r="N48" s="197"/>
      <c r="O48" s="204">
        <f>Administrative!O48+'Buildings &amp; Grounds'!O48+'Sacred Life &amp; Worship'!O48+'Christian Formation'!O48+'Social Ministry'!O48+Other!O48</f>
        <v>0</v>
      </c>
      <c r="P48" s="29">
        <f t="shared" si="35"/>
        <v>0</v>
      </c>
      <c r="Q48" s="31">
        <f t="shared" si="36"/>
        <v>0</v>
      </c>
      <c r="R48" s="29">
        <f t="shared" si="37"/>
        <v>0</v>
      </c>
      <c r="S48" s="31">
        <f t="shared" si="38"/>
        <v>0</v>
      </c>
      <c r="T48" s="739"/>
      <c r="U48" s="740"/>
      <c r="W48" s="200"/>
      <c r="X48" s="204">
        <f>Administrative!X48+'Buildings &amp; Grounds'!X48+'Sacred Life &amp; Worship'!X48+'Christian Formation'!X48+'Social Ministry'!X48+Other!X48</f>
        <v>0</v>
      </c>
      <c r="Y48" s="204">
        <f>Administrative!Y48+'Buildings &amp; Grounds'!Y48+'Sacred Life &amp; Worship'!Y48+'Christian Formation'!Y48+'Social Ministry'!Y48+Other!Y48</f>
        <v>0</v>
      </c>
      <c r="Z48" s="204">
        <f>Administrative!Z48+'Buildings &amp; Grounds'!Z48+'Sacred Life &amp; Worship'!Z48+'Christian Formation'!Z48+'Social Ministry'!Z48+Other!Z48</f>
        <v>0</v>
      </c>
      <c r="AA48" s="204">
        <f>Administrative!AA48+'Buildings &amp; Grounds'!AA48+'Sacred Life &amp; Worship'!AA48+'Christian Formation'!AA48+'Social Ministry'!AA48+Other!AA48</f>
        <v>0</v>
      </c>
      <c r="AB48" s="204">
        <f>Administrative!AB48+'Buildings &amp; Grounds'!AB48+'Sacred Life &amp; Worship'!AB48+'Christian Formation'!AB48+'Social Ministry'!AB48+Other!AB48</f>
        <v>0</v>
      </c>
      <c r="AC48" s="204">
        <f>Administrative!AC48+'Buildings &amp; Grounds'!AC48+'Sacred Life &amp; Worship'!AC48+'Christian Formation'!AC48+'Social Ministry'!AC48+Other!AC48</f>
        <v>0</v>
      </c>
      <c r="AD48" s="204">
        <f>Administrative!AD48+'Buildings &amp; Grounds'!AD48+'Sacred Life &amp; Worship'!AD48+'Christian Formation'!AD48+'Social Ministry'!AD48+Other!AD48</f>
        <v>0</v>
      </c>
      <c r="AE48" s="204">
        <f>Administrative!AE48+'Buildings &amp; Grounds'!AE48+'Sacred Life &amp; Worship'!AE48+'Christian Formation'!AE48+'Social Ministry'!AE48+Other!AE48</f>
        <v>0</v>
      </c>
      <c r="AF48" s="204">
        <f>Administrative!AF48+'Buildings &amp; Grounds'!AF48+'Sacred Life &amp; Worship'!AF48+'Christian Formation'!AF48+'Social Ministry'!AF48+Other!AF48</f>
        <v>0</v>
      </c>
      <c r="AG48" s="204">
        <f>Administrative!AG48+'Buildings &amp; Grounds'!AG48+'Sacred Life &amp; Worship'!AG48+'Christian Formation'!AG48+'Social Ministry'!AG48+Other!AG48</f>
        <v>0</v>
      </c>
      <c r="AH48" s="204">
        <f>Administrative!AH48+'Buildings &amp; Grounds'!AH48+'Sacred Life &amp; Worship'!AH48+'Christian Formation'!AH48+'Social Ministry'!AH48+Other!AH48</f>
        <v>0</v>
      </c>
      <c r="AI48" s="204">
        <f>Administrative!AI48+'Buildings &amp; Grounds'!AI48+'Sacred Life &amp; Worship'!AI48+'Christian Formation'!AI48+'Social Ministry'!AI48+Other!AI48</f>
        <v>0</v>
      </c>
      <c r="AJ48" s="204">
        <f>Administrative!AJ48+'Buildings &amp; Grounds'!AJ48+'Sacred Life &amp; Worship'!AJ48+'Christian Formation'!AJ48+'Social Ministry'!AJ48+Other!AJ48</f>
        <v>0</v>
      </c>
      <c r="AK48" s="195" t="str">
        <f t="shared" si="39"/>
        <v>In Balance</v>
      </c>
    </row>
    <row r="49" spans="2:37" outlineLevel="2" x14ac:dyDescent="0.15">
      <c r="B49" s="172">
        <v>44</v>
      </c>
      <c r="C49" s="220">
        <v>3580</v>
      </c>
      <c r="D49" s="193" t="s">
        <v>862</v>
      </c>
      <c r="E49" s="204">
        <f>Administrative!E49+'Buildings &amp; Grounds'!E49+'Sacred Life &amp; Worship'!E49+'Christian Formation'!E49+'Social Ministry'!E49+Other!E49</f>
        <v>0</v>
      </c>
      <c r="F49" s="204">
        <f>Administrative!F49+'Buildings &amp; Grounds'!F49+'Sacred Life &amp; Worship'!F49+'Christian Formation'!F49+'Social Ministry'!F49+Other!F49</f>
        <v>0</v>
      </c>
      <c r="G49" s="204">
        <f>Administrative!G49+'Buildings &amp; Grounds'!G49+'Sacred Life &amp; Worship'!G49+'Christian Formation'!G49+'Social Ministry'!G49+Other!G49</f>
        <v>0</v>
      </c>
      <c r="H49" s="204">
        <f>Administrative!H49+'Buildings &amp; Grounds'!H49+'Sacred Life &amp; Worship'!H49+'Christian Formation'!H49+'Social Ministry'!H49+Other!H49</f>
        <v>0</v>
      </c>
      <c r="I49" s="49"/>
      <c r="J49" s="196"/>
      <c r="K49" s="32"/>
      <c r="L49" s="196"/>
      <c r="M49" s="196"/>
      <c r="N49" s="197"/>
      <c r="O49" s="204">
        <f>Administrative!O49+'Buildings &amp; Grounds'!O49+'Sacred Life &amp; Worship'!O49+'Christian Formation'!O49+'Social Ministry'!O49+Other!O49</f>
        <v>0</v>
      </c>
      <c r="P49" s="29">
        <f t="shared" si="35"/>
        <v>0</v>
      </c>
      <c r="Q49" s="31">
        <f t="shared" si="36"/>
        <v>0</v>
      </c>
      <c r="R49" s="29">
        <f t="shared" si="37"/>
        <v>0</v>
      </c>
      <c r="S49" s="31">
        <f t="shared" si="38"/>
        <v>0</v>
      </c>
      <c r="T49" s="739"/>
      <c r="U49" s="740"/>
      <c r="W49" s="200"/>
      <c r="X49" s="204">
        <f>Administrative!X49+'Buildings &amp; Grounds'!X49+'Sacred Life &amp; Worship'!X49+'Christian Formation'!X49+'Social Ministry'!X49+Other!X49</f>
        <v>0</v>
      </c>
      <c r="Y49" s="204">
        <f>Administrative!Y49+'Buildings &amp; Grounds'!Y49+'Sacred Life &amp; Worship'!Y49+'Christian Formation'!Y49+'Social Ministry'!Y49+Other!Y49</f>
        <v>0</v>
      </c>
      <c r="Z49" s="204">
        <f>Administrative!Z49+'Buildings &amp; Grounds'!Z49+'Sacred Life &amp; Worship'!Z49+'Christian Formation'!Z49+'Social Ministry'!Z49+Other!Z49</f>
        <v>0</v>
      </c>
      <c r="AA49" s="204">
        <f>Administrative!AA49+'Buildings &amp; Grounds'!AA49+'Sacred Life &amp; Worship'!AA49+'Christian Formation'!AA49+'Social Ministry'!AA49+Other!AA49</f>
        <v>0</v>
      </c>
      <c r="AB49" s="204">
        <f>Administrative!AB49+'Buildings &amp; Grounds'!AB49+'Sacred Life &amp; Worship'!AB49+'Christian Formation'!AB49+'Social Ministry'!AB49+Other!AB49</f>
        <v>0</v>
      </c>
      <c r="AC49" s="204">
        <f>Administrative!AC49+'Buildings &amp; Grounds'!AC49+'Sacred Life &amp; Worship'!AC49+'Christian Formation'!AC49+'Social Ministry'!AC49+Other!AC49</f>
        <v>0</v>
      </c>
      <c r="AD49" s="204">
        <f>Administrative!AD49+'Buildings &amp; Grounds'!AD49+'Sacred Life &amp; Worship'!AD49+'Christian Formation'!AD49+'Social Ministry'!AD49+Other!AD49</f>
        <v>0</v>
      </c>
      <c r="AE49" s="204">
        <f>Administrative!AE49+'Buildings &amp; Grounds'!AE49+'Sacred Life &amp; Worship'!AE49+'Christian Formation'!AE49+'Social Ministry'!AE49+Other!AE49</f>
        <v>0</v>
      </c>
      <c r="AF49" s="204">
        <f>Administrative!AF49+'Buildings &amp; Grounds'!AF49+'Sacred Life &amp; Worship'!AF49+'Christian Formation'!AF49+'Social Ministry'!AF49+Other!AF49</f>
        <v>0</v>
      </c>
      <c r="AG49" s="204">
        <f>Administrative!AG49+'Buildings &amp; Grounds'!AG49+'Sacred Life &amp; Worship'!AG49+'Christian Formation'!AG49+'Social Ministry'!AG49+Other!AG49</f>
        <v>0</v>
      </c>
      <c r="AH49" s="204">
        <f>Administrative!AH49+'Buildings &amp; Grounds'!AH49+'Sacred Life &amp; Worship'!AH49+'Christian Formation'!AH49+'Social Ministry'!AH49+Other!AH49</f>
        <v>0</v>
      </c>
      <c r="AI49" s="204">
        <f>Administrative!AI49+'Buildings &amp; Grounds'!AI49+'Sacred Life &amp; Worship'!AI49+'Christian Formation'!AI49+'Social Ministry'!AI49+Other!AI49</f>
        <v>0</v>
      </c>
      <c r="AJ49" s="204">
        <f>Administrative!AJ49+'Buildings &amp; Grounds'!AJ49+'Sacred Life &amp; Worship'!AJ49+'Christian Formation'!AJ49+'Social Ministry'!AJ49+Other!AJ49</f>
        <v>0</v>
      </c>
      <c r="AK49" s="195" t="str">
        <f t="shared" si="39"/>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c r="M50" s="34"/>
      <c r="N50" s="37"/>
      <c r="O50" s="34">
        <f>SUM(O46:O49)</f>
        <v>0</v>
      </c>
      <c r="P50" s="34">
        <f>SUM(P46:P49)</f>
        <v>0</v>
      </c>
      <c r="Q50" s="36">
        <f t="shared" si="36"/>
        <v>0</v>
      </c>
      <c r="R50" s="34">
        <f>SUM(R46:R49)</f>
        <v>0</v>
      </c>
      <c r="S50" s="36">
        <f t="shared" si="38"/>
        <v>0</v>
      </c>
      <c r="T50" s="206"/>
      <c r="U50" s="207"/>
      <c r="W50" s="209"/>
      <c r="X50" s="34">
        <f t="shared" ref="X50:AJ50" si="40">SUM(X46:X49)</f>
        <v>0</v>
      </c>
      <c r="Y50" s="34">
        <f t="shared" si="40"/>
        <v>0</v>
      </c>
      <c r="Z50" s="34">
        <f t="shared" si="40"/>
        <v>0</v>
      </c>
      <c r="AA50" s="34">
        <f t="shared" si="40"/>
        <v>0</v>
      </c>
      <c r="AB50" s="34">
        <f t="shared" si="40"/>
        <v>0</v>
      </c>
      <c r="AC50" s="34">
        <f t="shared" si="40"/>
        <v>0</v>
      </c>
      <c r="AD50" s="34">
        <f t="shared" si="40"/>
        <v>0</v>
      </c>
      <c r="AE50" s="34">
        <f t="shared" si="40"/>
        <v>0</v>
      </c>
      <c r="AF50" s="34">
        <f t="shared" si="40"/>
        <v>0</v>
      </c>
      <c r="AG50" s="34">
        <f t="shared" si="40"/>
        <v>0</v>
      </c>
      <c r="AH50" s="34">
        <f t="shared" si="40"/>
        <v>0</v>
      </c>
      <c r="AI50" s="34">
        <f t="shared" si="40"/>
        <v>0</v>
      </c>
      <c r="AJ50" s="34">
        <f t="shared" si="40"/>
        <v>0</v>
      </c>
      <c r="AK50" s="210" t="str">
        <f t="shared" si="28"/>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204">
        <f>Administrative!E52+'Buildings &amp; Grounds'!E52+'Sacred Life &amp; Worship'!E52+'Christian Formation'!E52+'Social Ministry'!E52+Other!E52</f>
        <v>0</v>
      </c>
      <c r="F52" s="204">
        <f>Administrative!F52+'Buildings &amp; Grounds'!F52+'Sacred Life &amp; Worship'!F52+'Christian Formation'!F52+'Social Ministry'!F52+Other!F52</f>
        <v>0</v>
      </c>
      <c r="G52" s="204">
        <f>Administrative!G52+'Buildings &amp; Grounds'!G52+'Sacred Life &amp; Worship'!G52+'Christian Formation'!G52+'Social Ministry'!G52+Other!G52</f>
        <v>0</v>
      </c>
      <c r="H52" s="204">
        <f>Administrative!H52+'Buildings &amp; Grounds'!H52+'Sacred Life &amp; Worship'!H52+'Christian Formation'!H52+'Social Ministry'!H52+Other!H52</f>
        <v>0</v>
      </c>
      <c r="I52" s="49"/>
      <c r="J52" s="196"/>
      <c r="K52" s="32"/>
      <c r="L52" s="196"/>
      <c r="M52" s="196"/>
      <c r="N52" s="197"/>
      <c r="O52" s="204">
        <f>Administrative!O52+'Buildings &amp; Grounds'!O52+'Sacred Life &amp; Worship'!O52+'Christian Formation'!O52+'Social Ministry'!O52+Other!O52</f>
        <v>0</v>
      </c>
      <c r="P52" s="29">
        <f t="shared" ref="P52:P53" si="41">ROUND(($O52-$H52),0)</f>
        <v>0</v>
      </c>
      <c r="Q52" s="31">
        <f t="shared" ref="Q52:Q54" si="42">IFERROR(P52/H52, 0)</f>
        <v>0</v>
      </c>
      <c r="R52" s="29">
        <f t="shared" ref="R52:R53" si="43">ROUND(($O52-$F52),0)</f>
        <v>0</v>
      </c>
      <c r="S52" s="31">
        <f t="shared" ref="S52:S54" si="44">IFERROR(R52/F52, 0)</f>
        <v>0</v>
      </c>
      <c r="T52" s="739"/>
      <c r="U52" s="740"/>
      <c r="W52" s="200"/>
      <c r="X52" s="204">
        <f>Administrative!X52+'Buildings &amp; Grounds'!X52+'Sacred Life &amp; Worship'!X52+'Christian Formation'!X52+'Social Ministry'!X52+Other!X52</f>
        <v>0</v>
      </c>
      <c r="Y52" s="204">
        <f>Administrative!Y52+'Buildings &amp; Grounds'!Y52+'Sacred Life &amp; Worship'!Y52+'Christian Formation'!Y52+'Social Ministry'!Y52+Other!Y52</f>
        <v>0</v>
      </c>
      <c r="Z52" s="204">
        <f>Administrative!Z52+'Buildings &amp; Grounds'!Z52+'Sacred Life &amp; Worship'!Z52+'Christian Formation'!Z52+'Social Ministry'!Z52+Other!Z52</f>
        <v>0</v>
      </c>
      <c r="AA52" s="204">
        <f>Administrative!AA52+'Buildings &amp; Grounds'!AA52+'Sacred Life &amp; Worship'!AA52+'Christian Formation'!AA52+'Social Ministry'!AA52+Other!AA52</f>
        <v>0</v>
      </c>
      <c r="AB52" s="204">
        <f>Administrative!AB52+'Buildings &amp; Grounds'!AB52+'Sacred Life &amp; Worship'!AB52+'Christian Formation'!AB52+'Social Ministry'!AB52+Other!AB52</f>
        <v>0</v>
      </c>
      <c r="AC52" s="204">
        <f>Administrative!AC52+'Buildings &amp; Grounds'!AC52+'Sacred Life &amp; Worship'!AC52+'Christian Formation'!AC52+'Social Ministry'!AC52+Other!AC52</f>
        <v>0</v>
      </c>
      <c r="AD52" s="204">
        <f>Administrative!AD52+'Buildings &amp; Grounds'!AD52+'Sacred Life &amp; Worship'!AD52+'Christian Formation'!AD52+'Social Ministry'!AD52+Other!AD52</f>
        <v>0</v>
      </c>
      <c r="AE52" s="204">
        <f>Administrative!AE52+'Buildings &amp; Grounds'!AE52+'Sacred Life &amp; Worship'!AE52+'Christian Formation'!AE52+'Social Ministry'!AE52+Other!AE52</f>
        <v>0</v>
      </c>
      <c r="AF52" s="204">
        <f>Administrative!AF52+'Buildings &amp; Grounds'!AF52+'Sacred Life &amp; Worship'!AF52+'Christian Formation'!AF52+'Social Ministry'!AF52+Other!AF52</f>
        <v>0</v>
      </c>
      <c r="AG52" s="204">
        <f>Administrative!AG52+'Buildings &amp; Grounds'!AG52+'Sacred Life &amp; Worship'!AG52+'Christian Formation'!AG52+'Social Ministry'!AG52+Other!AG52</f>
        <v>0</v>
      </c>
      <c r="AH52" s="204">
        <f>Administrative!AH52+'Buildings &amp; Grounds'!AH52+'Sacred Life &amp; Worship'!AH52+'Christian Formation'!AH52+'Social Ministry'!AH52+Other!AH52</f>
        <v>0</v>
      </c>
      <c r="AI52" s="204">
        <f>Administrative!AI52+'Buildings &amp; Grounds'!AI52+'Sacred Life &amp; Worship'!AI52+'Christian Formation'!AI52+'Social Ministry'!AI52+Other!AI52</f>
        <v>0</v>
      </c>
      <c r="AJ52" s="204">
        <f>Administrative!AJ52+'Buildings &amp; Grounds'!AJ52+'Sacred Life &amp; Worship'!AJ52+'Christian Formation'!AJ52+'Social Ministry'!AJ52+Other!AJ52</f>
        <v>0</v>
      </c>
      <c r="AK52" s="195" t="str">
        <f>IF(AJ52=O52,"In Balance",CONCATENATE("Out of Balance by $",AJ52-O52))</f>
        <v>In Balance</v>
      </c>
    </row>
    <row r="53" spans="2:37" outlineLevel="2" x14ac:dyDescent="0.15">
      <c r="B53" s="172">
        <v>48</v>
      </c>
      <c r="C53" s="192">
        <v>3610.2</v>
      </c>
      <c r="D53" s="193" t="s">
        <v>869</v>
      </c>
      <c r="E53" s="204">
        <f>Administrative!E53+'Buildings &amp; Grounds'!E53+'Sacred Life &amp; Worship'!E53+'Christian Formation'!E53+'Social Ministry'!E53+Other!E53</f>
        <v>0</v>
      </c>
      <c r="F53" s="204">
        <f>Administrative!F53+'Buildings &amp; Grounds'!F53+'Sacred Life &amp; Worship'!F53+'Christian Formation'!F53+'Social Ministry'!F53+Other!F53</f>
        <v>0</v>
      </c>
      <c r="G53" s="204">
        <f>Administrative!G53+'Buildings &amp; Grounds'!G53+'Sacred Life &amp; Worship'!G53+'Christian Formation'!G53+'Social Ministry'!G53+Other!G53</f>
        <v>0</v>
      </c>
      <c r="H53" s="204">
        <f>Administrative!H53+'Buildings &amp; Grounds'!H53+'Sacred Life &amp; Worship'!H53+'Christian Formation'!H53+'Social Ministry'!H53+Other!H53</f>
        <v>0</v>
      </c>
      <c r="I53" s="49"/>
      <c r="J53" s="196"/>
      <c r="K53" s="32"/>
      <c r="L53" s="196"/>
      <c r="M53" s="196"/>
      <c r="N53" s="197"/>
      <c r="O53" s="204">
        <f>Administrative!O53+'Buildings &amp; Grounds'!O53+'Sacred Life &amp; Worship'!O53+'Christian Formation'!O53+'Social Ministry'!O53+Other!O53</f>
        <v>0</v>
      </c>
      <c r="P53" s="29">
        <f t="shared" si="41"/>
        <v>0</v>
      </c>
      <c r="Q53" s="31">
        <f t="shared" si="42"/>
        <v>0</v>
      </c>
      <c r="R53" s="29">
        <f t="shared" si="43"/>
        <v>0</v>
      </c>
      <c r="S53" s="31">
        <f t="shared" si="44"/>
        <v>0</v>
      </c>
      <c r="T53" s="739"/>
      <c r="U53" s="740"/>
      <c r="W53" s="200"/>
      <c r="X53" s="204">
        <f>Administrative!X53+'Buildings &amp; Grounds'!X53+'Sacred Life &amp; Worship'!X53+'Christian Formation'!X53+'Social Ministry'!X53+Other!X53</f>
        <v>0</v>
      </c>
      <c r="Y53" s="204">
        <f>Administrative!Y53+'Buildings &amp; Grounds'!Y53+'Sacred Life &amp; Worship'!Y53+'Christian Formation'!Y53+'Social Ministry'!Y53+Other!Y53</f>
        <v>0</v>
      </c>
      <c r="Z53" s="204">
        <f>Administrative!Z53+'Buildings &amp; Grounds'!Z53+'Sacred Life &amp; Worship'!Z53+'Christian Formation'!Z53+'Social Ministry'!Z53+Other!Z53</f>
        <v>0</v>
      </c>
      <c r="AA53" s="204">
        <f>Administrative!AA53+'Buildings &amp; Grounds'!AA53+'Sacred Life &amp; Worship'!AA53+'Christian Formation'!AA53+'Social Ministry'!AA53+Other!AA53</f>
        <v>0</v>
      </c>
      <c r="AB53" s="204">
        <f>Administrative!AB53+'Buildings &amp; Grounds'!AB53+'Sacred Life &amp; Worship'!AB53+'Christian Formation'!AB53+'Social Ministry'!AB53+Other!AB53</f>
        <v>0</v>
      </c>
      <c r="AC53" s="204">
        <f>Administrative!AC53+'Buildings &amp; Grounds'!AC53+'Sacred Life &amp; Worship'!AC53+'Christian Formation'!AC53+'Social Ministry'!AC53+Other!AC53</f>
        <v>0</v>
      </c>
      <c r="AD53" s="204">
        <f>Administrative!AD53+'Buildings &amp; Grounds'!AD53+'Sacred Life &amp; Worship'!AD53+'Christian Formation'!AD53+'Social Ministry'!AD53+Other!AD53</f>
        <v>0</v>
      </c>
      <c r="AE53" s="204">
        <f>Administrative!AE53+'Buildings &amp; Grounds'!AE53+'Sacred Life &amp; Worship'!AE53+'Christian Formation'!AE53+'Social Ministry'!AE53+Other!AE53</f>
        <v>0</v>
      </c>
      <c r="AF53" s="204">
        <f>Administrative!AF53+'Buildings &amp; Grounds'!AF53+'Sacred Life &amp; Worship'!AF53+'Christian Formation'!AF53+'Social Ministry'!AF53+Other!AF53</f>
        <v>0</v>
      </c>
      <c r="AG53" s="204">
        <f>Administrative!AG53+'Buildings &amp; Grounds'!AG53+'Sacred Life &amp; Worship'!AG53+'Christian Formation'!AG53+'Social Ministry'!AG53+Other!AG53</f>
        <v>0</v>
      </c>
      <c r="AH53" s="204">
        <f>Administrative!AH53+'Buildings &amp; Grounds'!AH53+'Sacred Life &amp; Worship'!AH53+'Christian Formation'!AH53+'Social Ministry'!AH53+Other!AH53</f>
        <v>0</v>
      </c>
      <c r="AI53" s="204">
        <f>Administrative!AI53+'Buildings &amp; Grounds'!AI53+'Sacred Life &amp; Worship'!AI53+'Christian Formation'!AI53+'Social Ministry'!AI53+Other!AI53</f>
        <v>0</v>
      </c>
      <c r="AJ53" s="204">
        <f>Administrative!AJ53+'Buildings &amp; Grounds'!AJ53+'Sacred Life &amp; Worship'!AJ53+'Christian Formation'!AJ53+'Social Ministry'!AJ53+Other!AJ53</f>
        <v>0</v>
      </c>
      <c r="AK53" s="195" t="str">
        <f t="shared" ref="AK53" si="45">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c r="M54" s="40"/>
      <c r="N54" s="237"/>
      <c r="O54" s="40">
        <f t="shared" ref="O54:R54" si="46">O52-O53</f>
        <v>0</v>
      </c>
      <c r="P54" s="40">
        <f t="shared" si="46"/>
        <v>0</v>
      </c>
      <c r="Q54" s="46">
        <f t="shared" si="42"/>
        <v>0</v>
      </c>
      <c r="R54" s="40">
        <f t="shared" si="46"/>
        <v>0</v>
      </c>
      <c r="S54" s="46">
        <f t="shared" si="44"/>
        <v>0</v>
      </c>
      <c r="T54" s="235"/>
      <c r="U54" s="238"/>
      <c r="W54" s="239"/>
      <c r="X54" s="240">
        <f>X52-X53</f>
        <v>0</v>
      </c>
      <c r="Y54" s="240">
        <f t="shared" ref="Y54:AJ54" si="47">Y52-Y53</f>
        <v>0</v>
      </c>
      <c r="Z54" s="240">
        <f t="shared" si="47"/>
        <v>0</v>
      </c>
      <c r="AA54" s="240">
        <f t="shared" si="47"/>
        <v>0</v>
      </c>
      <c r="AB54" s="240">
        <f t="shared" si="47"/>
        <v>0</v>
      </c>
      <c r="AC54" s="240">
        <f t="shared" si="47"/>
        <v>0</v>
      </c>
      <c r="AD54" s="240">
        <f t="shared" si="47"/>
        <v>0</v>
      </c>
      <c r="AE54" s="240">
        <f t="shared" si="47"/>
        <v>0</v>
      </c>
      <c r="AF54" s="240">
        <f t="shared" si="47"/>
        <v>0</v>
      </c>
      <c r="AG54" s="240">
        <f t="shared" si="47"/>
        <v>0</v>
      </c>
      <c r="AH54" s="240">
        <f t="shared" si="47"/>
        <v>0</v>
      </c>
      <c r="AI54" s="240">
        <f t="shared" si="47"/>
        <v>0</v>
      </c>
      <c r="AJ54" s="240">
        <f t="shared" si="47"/>
        <v>0</v>
      </c>
      <c r="AK54" s="241"/>
    </row>
    <row r="55" spans="2:37" outlineLevel="2" x14ac:dyDescent="0.15">
      <c r="B55" s="172">
        <v>50</v>
      </c>
      <c r="C55" s="192">
        <v>3620.1</v>
      </c>
      <c r="D55" s="193" t="s">
        <v>870</v>
      </c>
      <c r="E55" s="204">
        <f>Administrative!E55+'Buildings &amp; Grounds'!E55+'Sacred Life &amp; Worship'!E55+'Christian Formation'!E55+'Social Ministry'!E55+Other!E55</f>
        <v>0</v>
      </c>
      <c r="F55" s="204">
        <f>Administrative!F55+'Buildings &amp; Grounds'!F55+'Sacred Life &amp; Worship'!F55+'Christian Formation'!F55+'Social Ministry'!F55+Other!F55</f>
        <v>0</v>
      </c>
      <c r="G55" s="204">
        <f>Administrative!G55+'Buildings &amp; Grounds'!G55+'Sacred Life &amp; Worship'!G55+'Christian Formation'!G55+'Social Ministry'!G55+Other!G55</f>
        <v>0</v>
      </c>
      <c r="H55" s="204">
        <f>Administrative!H55+'Buildings &amp; Grounds'!H55+'Sacred Life &amp; Worship'!H55+'Christian Formation'!H55+'Social Ministry'!H55+Other!H55</f>
        <v>0</v>
      </c>
      <c r="I55" s="49"/>
      <c r="J55" s="196"/>
      <c r="K55" s="32"/>
      <c r="L55" s="196"/>
      <c r="M55" s="196"/>
      <c r="N55" s="197"/>
      <c r="O55" s="204">
        <f>Administrative!O55+'Buildings &amp; Grounds'!O55+'Sacred Life &amp; Worship'!O55+'Christian Formation'!O55+'Social Ministry'!O55+Other!O55</f>
        <v>0</v>
      </c>
      <c r="P55" s="29">
        <f t="shared" ref="P55:P56" si="48">ROUND(($O55-$H55),0)</f>
        <v>0</v>
      </c>
      <c r="Q55" s="31">
        <f t="shared" ref="Q55:Q57" si="49">IFERROR(P55/H55, 0)</f>
        <v>0</v>
      </c>
      <c r="R55" s="29">
        <f t="shared" ref="R55:R56" si="50">ROUND(($O55-$F55),0)</f>
        <v>0</v>
      </c>
      <c r="S55" s="31">
        <f t="shared" ref="S55:S57" si="51">IFERROR(R55/F55, 0)</f>
        <v>0</v>
      </c>
      <c r="T55" s="739"/>
      <c r="U55" s="740"/>
      <c r="W55" s="200"/>
      <c r="X55" s="204">
        <f>Administrative!X55+'Buildings &amp; Grounds'!X55+'Sacred Life &amp; Worship'!X55+'Christian Formation'!X55+'Social Ministry'!X55+Other!X55</f>
        <v>0</v>
      </c>
      <c r="Y55" s="204">
        <f>Administrative!Y55+'Buildings &amp; Grounds'!Y55+'Sacred Life &amp; Worship'!Y55+'Christian Formation'!Y55+'Social Ministry'!Y55+Other!Y55</f>
        <v>0</v>
      </c>
      <c r="Z55" s="204">
        <f>Administrative!Z55+'Buildings &amp; Grounds'!Z55+'Sacred Life &amp; Worship'!Z55+'Christian Formation'!Z55+'Social Ministry'!Z55+Other!Z55</f>
        <v>0</v>
      </c>
      <c r="AA55" s="204">
        <f>Administrative!AA55+'Buildings &amp; Grounds'!AA55+'Sacred Life &amp; Worship'!AA55+'Christian Formation'!AA55+'Social Ministry'!AA55+Other!AA55</f>
        <v>0</v>
      </c>
      <c r="AB55" s="204">
        <f>Administrative!AB55+'Buildings &amp; Grounds'!AB55+'Sacred Life &amp; Worship'!AB55+'Christian Formation'!AB55+'Social Ministry'!AB55+Other!AB55</f>
        <v>0</v>
      </c>
      <c r="AC55" s="204">
        <f>Administrative!AC55+'Buildings &amp; Grounds'!AC55+'Sacred Life &amp; Worship'!AC55+'Christian Formation'!AC55+'Social Ministry'!AC55+Other!AC55</f>
        <v>0</v>
      </c>
      <c r="AD55" s="204">
        <f>Administrative!AD55+'Buildings &amp; Grounds'!AD55+'Sacred Life &amp; Worship'!AD55+'Christian Formation'!AD55+'Social Ministry'!AD55+Other!AD55</f>
        <v>0</v>
      </c>
      <c r="AE55" s="204">
        <f>Administrative!AE55+'Buildings &amp; Grounds'!AE55+'Sacred Life &amp; Worship'!AE55+'Christian Formation'!AE55+'Social Ministry'!AE55+Other!AE55</f>
        <v>0</v>
      </c>
      <c r="AF55" s="204">
        <f>Administrative!AF55+'Buildings &amp; Grounds'!AF55+'Sacred Life &amp; Worship'!AF55+'Christian Formation'!AF55+'Social Ministry'!AF55+Other!AF55</f>
        <v>0</v>
      </c>
      <c r="AG55" s="204">
        <f>Administrative!AG55+'Buildings &amp; Grounds'!AG55+'Sacred Life &amp; Worship'!AG55+'Christian Formation'!AG55+'Social Ministry'!AG55+Other!AG55</f>
        <v>0</v>
      </c>
      <c r="AH55" s="204">
        <f>Administrative!AH55+'Buildings &amp; Grounds'!AH55+'Sacred Life &amp; Worship'!AH55+'Christian Formation'!AH55+'Social Ministry'!AH55+Other!AH55</f>
        <v>0</v>
      </c>
      <c r="AI55" s="204">
        <f>Administrative!AI55+'Buildings &amp; Grounds'!AI55+'Sacred Life &amp; Worship'!AI55+'Christian Formation'!AI55+'Social Ministry'!AI55+Other!AI55</f>
        <v>0</v>
      </c>
      <c r="AJ55" s="204">
        <f>Administrative!AJ55+'Buildings &amp; Grounds'!AJ55+'Sacred Life &amp; Worship'!AJ55+'Christian Formation'!AJ55+'Social Ministry'!AJ55+Other!AJ55</f>
        <v>0</v>
      </c>
      <c r="AK55" s="195" t="str">
        <f>IF(AJ55=O55,"In Balance",CONCATENATE("Out of Balance by $",AJ55-O55))</f>
        <v>In Balance</v>
      </c>
    </row>
    <row r="56" spans="2:37" outlineLevel="2" x14ac:dyDescent="0.15">
      <c r="B56" s="172">
        <v>51</v>
      </c>
      <c r="C56" s="192">
        <v>3620.2</v>
      </c>
      <c r="D56" s="193" t="s">
        <v>871</v>
      </c>
      <c r="E56" s="204">
        <f>Administrative!E56+'Buildings &amp; Grounds'!E56+'Sacred Life &amp; Worship'!E56+'Christian Formation'!E56+'Social Ministry'!E56+Other!E56</f>
        <v>0</v>
      </c>
      <c r="F56" s="204">
        <f>Administrative!F56+'Buildings &amp; Grounds'!F56+'Sacred Life &amp; Worship'!F56+'Christian Formation'!F56+'Social Ministry'!F56+Other!F56</f>
        <v>0</v>
      </c>
      <c r="G56" s="204">
        <f>Administrative!G56+'Buildings &amp; Grounds'!G56+'Sacred Life &amp; Worship'!G56+'Christian Formation'!G56+'Social Ministry'!G56+Other!G56</f>
        <v>0</v>
      </c>
      <c r="H56" s="204">
        <f>Administrative!H56+'Buildings &amp; Grounds'!H56+'Sacred Life &amp; Worship'!H56+'Christian Formation'!H56+'Social Ministry'!H56+Other!H56</f>
        <v>0</v>
      </c>
      <c r="I56" s="49"/>
      <c r="J56" s="196"/>
      <c r="K56" s="32"/>
      <c r="L56" s="196"/>
      <c r="M56" s="196"/>
      <c r="N56" s="197"/>
      <c r="O56" s="204">
        <f>Administrative!O56+'Buildings &amp; Grounds'!O56+'Sacred Life &amp; Worship'!O56+'Christian Formation'!O56+'Social Ministry'!O56+Other!O56</f>
        <v>0</v>
      </c>
      <c r="P56" s="29">
        <f t="shared" si="48"/>
        <v>0</v>
      </c>
      <c r="Q56" s="31">
        <f t="shared" si="49"/>
        <v>0</v>
      </c>
      <c r="R56" s="29">
        <f t="shared" si="50"/>
        <v>0</v>
      </c>
      <c r="S56" s="31">
        <f t="shared" si="51"/>
        <v>0</v>
      </c>
      <c r="T56" s="739"/>
      <c r="U56" s="740"/>
      <c r="W56" s="200"/>
      <c r="X56" s="204">
        <f>Administrative!X56+'Buildings &amp; Grounds'!X56+'Sacred Life &amp; Worship'!X56+'Christian Formation'!X56+'Social Ministry'!X56+Other!X56</f>
        <v>0</v>
      </c>
      <c r="Y56" s="204">
        <f>Administrative!Y56+'Buildings &amp; Grounds'!Y56+'Sacred Life &amp; Worship'!Y56+'Christian Formation'!Y56+'Social Ministry'!Y56+Other!Y56</f>
        <v>0</v>
      </c>
      <c r="Z56" s="204">
        <f>Administrative!Z56+'Buildings &amp; Grounds'!Z56+'Sacred Life &amp; Worship'!Z56+'Christian Formation'!Z56+'Social Ministry'!Z56+Other!Z56</f>
        <v>0</v>
      </c>
      <c r="AA56" s="204">
        <f>Administrative!AA56+'Buildings &amp; Grounds'!AA56+'Sacred Life &amp; Worship'!AA56+'Christian Formation'!AA56+'Social Ministry'!AA56+Other!AA56</f>
        <v>0</v>
      </c>
      <c r="AB56" s="204">
        <f>Administrative!AB56+'Buildings &amp; Grounds'!AB56+'Sacred Life &amp; Worship'!AB56+'Christian Formation'!AB56+'Social Ministry'!AB56+Other!AB56</f>
        <v>0</v>
      </c>
      <c r="AC56" s="204">
        <f>Administrative!AC56+'Buildings &amp; Grounds'!AC56+'Sacred Life &amp; Worship'!AC56+'Christian Formation'!AC56+'Social Ministry'!AC56+Other!AC56</f>
        <v>0</v>
      </c>
      <c r="AD56" s="204">
        <f>Administrative!AD56+'Buildings &amp; Grounds'!AD56+'Sacred Life &amp; Worship'!AD56+'Christian Formation'!AD56+'Social Ministry'!AD56+Other!AD56</f>
        <v>0</v>
      </c>
      <c r="AE56" s="204">
        <f>Administrative!AE56+'Buildings &amp; Grounds'!AE56+'Sacred Life &amp; Worship'!AE56+'Christian Formation'!AE56+'Social Ministry'!AE56+Other!AE56</f>
        <v>0</v>
      </c>
      <c r="AF56" s="204">
        <f>Administrative!AF56+'Buildings &amp; Grounds'!AF56+'Sacred Life &amp; Worship'!AF56+'Christian Formation'!AF56+'Social Ministry'!AF56+Other!AF56</f>
        <v>0</v>
      </c>
      <c r="AG56" s="204">
        <f>Administrative!AG56+'Buildings &amp; Grounds'!AG56+'Sacred Life &amp; Worship'!AG56+'Christian Formation'!AG56+'Social Ministry'!AG56+Other!AG56</f>
        <v>0</v>
      </c>
      <c r="AH56" s="204">
        <f>Administrative!AH56+'Buildings &amp; Grounds'!AH56+'Sacred Life &amp; Worship'!AH56+'Christian Formation'!AH56+'Social Ministry'!AH56+Other!AH56</f>
        <v>0</v>
      </c>
      <c r="AI56" s="204">
        <f>Administrative!AI56+'Buildings &amp; Grounds'!AI56+'Sacred Life &amp; Worship'!AI56+'Christian Formation'!AI56+'Social Ministry'!AI56+Other!AI56</f>
        <v>0</v>
      </c>
      <c r="AJ56" s="204">
        <f>Administrative!AJ56+'Buildings &amp; Grounds'!AJ56+'Sacred Life &amp; Worship'!AJ56+'Christian Formation'!AJ56+'Social Ministry'!AJ56+Other!AJ56</f>
        <v>0</v>
      </c>
      <c r="AK56" s="195" t="str">
        <f t="shared" ref="AK56" si="52">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c r="M57" s="40"/>
      <c r="N57" s="237"/>
      <c r="O57" s="40">
        <f t="shared" ref="O57:R57" si="53">O55-O56</f>
        <v>0</v>
      </c>
      <c r="P57" s="40">
        <f t="shared" si="53"/>
        <v>0</v>
      </c>
      <c r="Q57" s="46">
        <f t="shared" si="49"/>
        <v>0</v>
      </c>
      <c r="R57" s="40">
        <f t="shared" si="53"/>
        <v>0</v>
      </c>
      <c r="S57" s="46">
        <f t="shared" si="51"/>
        <v>0</v>
      </c>
      <c r="T57" s="235"/>
      <c r="U57" s="238"/>
      <c r="W57" s="239"/>
      <c r="X57" s="240">
        <f>X55-X56</f>
        <v>0</v>
      </c>
      <c r="Y57" s="240">
        <f t="shared" ref="Y57:AJ57" si="54">Y55-Y56</f>
        <v>0</v>
      </c>
      <c r="Z57" s="240">
        <f t="shared" si="54"/>
        <v>0</v>
      </c>
      <c r="AA57" s="240">
        <f t="shared" si="54"/>
        <v>0</v>
      </c>
      <c r="AB57" s="240">
        <f t="shared" si="54"/>
        <v>0</v>
      </c>
      <c r="AC57" s="240">
        <f t="shared" si="54"/>
        <v>0</v>
      </c>
      <c r="AD57" s="240">
        <f t="shared" si="54"/>
        <v>0</v>
      </c>
      <c r="AE57" s="240">
        <f t="shared" si="54"/>
        <v>0</v>
      </c>
      <c r="AF57" s="240">
        <f t="shared" si="54"/>
        <v>0</v>
      </c>
      <c r="AG57" s="240">
        <f t="shared" si="54"/>
        <v>0</v>
      </c>
      <c r="AH57" s="240">
        <f t="shared" si="54"/>
        <v>0</v>
      </c>
      <c r="AI57" s="240">
        <f t="shared" si="54"/>
        <v>0</v>
      </c>
      <c r="AJ57" s="240">
        <f t="shared" si="54"/>
        <v>0</v>
      </c>
      <c r="AK57" s="241"/>
    </row>
    <row r="58" spans="2:37" outlineLevel="2" x14ac:dyDescent="0.15">
      <c r="B58" s="172">
        <v>53</v>
      </c>
      <c r="C58" s="192">
        <v>3630</v>
      </c>
      <c r="D58" s="193" t="s">
        <v>650</v>
      </c>
      <c r="E58" s="204">
        <f>Administrative!E58+'Buildings &amp; Grounds'!E58+'Sacred Life &amp; Worship'!E58+'Christian Formation'!E58+'Social Ministry'!E58+Other!E58</f>
        <v>0</v>
      </c>
      <c r="F58" s="204">
        <f>Administrative!F58+'Buildings &amp; Grounds'!F58+'Sacred Life &amp; Worship'!F58+'Christian Formation'!F58+'Social Ministry'!F58+Other!F58</f>
        <v>0</v>
      </c>
      <c r="G58" s="204">
        <f>Administrative!G58+'Buildings &amp; Grounds'!G58+'Sacred Life &amp; Worship'!G58+'Christian Formation'!G58+'Social Ministry'!G58+Other!G58</f>
        <v>0</v>
      </c>
      <c r="H58" s="204">
        <f>Administrative!H58+'Buildings &amp; Grounds'!H58+'Sacred Life &amp; Worship'!H58+'Christian Formation'!H58+'Social Ministry'!H58+Other!H58</f>
        <v>0</v>
      </c>
      <c r="I58" s="49"/>
      <c r="J58" s="196"/>
      <c r="K58" s="32"/>
      <c r="L58" s="196"/>
      <c r="M58" s="196"/>
      <c r="N58" s="197"/>
      <c r="O58" s="204">
        <f>Administrative!O58+'Buildings &amp; Grounds'!O58+'Sacred Life &amp; Worship'!O58+'Christian Formation'!O58+'Social Ministry'!O58+Other!O58</f>
        <v>0</v>
      </c>
      <c r="P58" s="29">
        <f t="shared" ref="P58:P60" si="55">ROUND(($O58-$H58),0)</f>
        <v>0</v>
      </c>
      <c r="Q58" s="31">
        <f t="shared" ref="Q58:Q61" si="56">IFERROR(P58/H58, 0)</f>
        <v>0</v>
      </c>
      <c r="R58" s="29">
        <f t="shared" ref="R58:R60" si="57">ROUND(($O58-$F58),0)</f>
        <v>0</v>
      </c>
      <c r="S58" s="31">
        <f t="shared" ref="S58:S61" si="58">IFERROR(R58/F58, 0)</f>
        <v>0</v>
      </c>
      <c r="T58" s="739"/>
      <c r="U58" s="740"/>
      <c r="W58" s="200"/>
      <c r="X58" s="204">
        <f>Administrative!X58+'Buildings &amp; Grounds'!X58+'Sacred Life &amp; Worship'!X58+'Christian Formation'!X58+'Social Ministry'!X58+Other!X58</f>
        <v>0</v>
      </c>
      <c r="Y58" s="204">
        <f>Administrative!Y58+'Buildings &amp; Grounds'!Y58+'Sacred Life &amp; Worship'!Y58+'Christian Formation'!Y58+'Social Ministry'!Y58+Other!Y58</f>
        <v>0</v>
      </c>
      <c r="Z58" s="204">
        <f>Administrative!Z58+'Buildings &amp; Grounds'!Z58+'Sacred Life &amp; Worship'!Z58+'Christian Formation'!Z58+'Social Ministry'!Z58+Other!Z58</f>
        <v>0</v>
      </c>
      <c r="AA58" s="204">
        <f>Administrative!AA58+'Buildings &amp; Grounds'!AA58+'Sacred Life &amp; Worship'!AA58+'Christian Formation'!AA58+'Social Ministry'!AA58+Other!AA58</f>
        <v>0</v>
      </c>
      <c r="AB58" s="204">
        <f>Administrative!AB58+'Buildings &amp; Grounds'!AB58+'Sacred Life &amp; Worship'!AB58+'Christian Formation'!AB58+'Social Ministry'!AB58+Other!AB58</f>
        <v>0</v>
      </c>
      <c r="AC58" s="204">
        <f>Administrative!AC58+'Buildings &amp; Grounds'!AC58+'Sacred Life &amp; Worship'!AC58+'Christian Formation'!AC58+'Social Ministry'!AC58+Other!AC58</f>
        <v>0</v>
      </c>
      <c r="AD58" s="204">
        <f>Administrative!AD58+'Buildings &amp; Grounds'!AD58+'Sacred Life &amp; Worship'!AD58+'Christian Formation'!AD58+'Social Ministry'!AD58+Other!AD58</f>
        <v>0</v>
      </c>
      <c r="AE58" s="204">
        <f>Administrative!AE58+'Buildings &amp; Grounds'!AE58+'Sacred Life &amp; Worship'!AE58+'Christian Formation'!AE58+'Social Ministry'!AE58+Other!AE58</f>
        <v>0</v>
      </c>
      <c r="AF58" s="204">
        <f>Administrative!AF58+'Buildings &amp; Grounds'!AF58+'Sacred Life &amp; Worship'!AF58+'Christian Formation'!AF58+'Social Ministry'!AF58+Other!AF58</f>
        <v>0</v>
      </c>
      <c r="AG58" s="204">
        <f>Administrative!AG58+'Buildings &amp; Grounds'!AG58+'Sacred Life &amp; Worship'!AG58+'Christian Formation'!AG58+'Social Ministry'!AG58+Other!AG58</f>
        <v>0</v>
      </c>
      <c r="AH58" s="204">
        <f>Administrative!AH58+'Buildings &amp; Grounds'!AH58+'Sacred Life &amp; Worship'!AH58+'Christian Formation'!AH58+'Social Ministry'!AH58+Other!AH58</f>
        <v>0</v>
      </c>
      <c r="AI58" s="204">
        <f>Administrative!AI58+'Buildings &amp; Grounds'!AI58+'Sacred Life &amp; Worship'!AI58+'Christian Formation'!AI58+'Social Ministry'!AI58+Other!AI58</f>
        <v>0</v>
      </c>
      <c r="AJ58" s="204">
        <f>Administrative!AJ58+'Buildings &amp; Grounds'!AJ58+'Sacred Life &amp; Worship'!AJ58+'Christian Formation'!AJ58+'Social Ministry'!AJ58+Other!AJ58</f>
        <v>0</v>
      </c>
      <c r="AK58" s="195" t="str">
        <f>IF(AJ58=O58,"In Balance",CONCATENATE("Out of Balance by $",AJ58-O58))</f>
        <v>In Balance</v>
      </c>
    </row>
    <row r="59" spans="2:37" outlineLevel="2" x14ac:dyDescent="0.15">
      <c r="B59" s="172">
        <v>54</v>
      </c>
      <c r="C59" s="192">
        <v>3640.1</v>
      </c>
      <c r="D59" s="193" t="s">
        <v>873</v>
      </c>
      <c r="E59" s="204">
        <f>Administrative!E59+'Buildings &amp; Grounds'!E59+'Sacred Life &amp; Worship'!E59+'Christian Formation'!E59+'Social Ministry'!E59+Other!E59</f>
        <v>0</v>
      </c>
      <c r="F59" s="204">
        <f>Administrative!F59+'Buildings &amp; Grounds'!F59+'Sacred Life &amp; Worship'!F59+'Christian Formation'!F59+'Social Ministry'!F59+Other!F59</f>
        <v>0</v>
      </c>
      <c r="G59" s="204">
        <f>Administrative!G59+'Buildings &amp; Grounds'!G59+'Sacred Life &amp; Worship'!G59+'Christian Formation'!G59+'Social Ministry'!G59+Other!G59</f>
        <v>0</v>
      </c>
      <c r="H59" s="204">
        <f>Administrative!H59+'Buildings &amp; Grounds'!H59+'Sacred Life &amp; Worship'!H59+'Christian Formation'!H59+'Social Ministry'!H59+Other!H59</f>
        <v>0</v>
      </c>
      <c r="I59" s="49"/>
      <c r="J59" s="196"/>
      <c r="K59" s="32"/>
      <c r="L59" s="196"/>
      <c r="M59" s="196"/>
      <c r="N59" s="197"/>
      <c r="O59" s="204">
        <f>Administrative!O59+'Buildings &amp; Grounds'!O59+'Sacred Life &amp; Worship'!O59+'Christian Formation'!O59+'Social Ministry'!O59+Other!O59</f>
        <v>0</v>
      </c>
      <c r="P59" s="29">
        <f t="shared" si="55"/>
        <v>0</v>
      </c>
      <c r="Q59" s="31">
        <f t="shared" si="56"/>
        <v>0</v>
      </c>
      <c r="R59" s="29">
        <f t="shared" si="57"/>
        <v>0</v>
      </c>
      <c r="S59" s="31">
        <f t="shared" si="58"/>
        <v>0</v>
      </c>
      <c r="T59" s="739"/>
      <c r="U59" s="740"/>
      <c r="W59" s="200"/>
      <c r="X59" s="204">
        <f>Administrative!X59+'Buildings &amp; Grounds'!X59+'Sacred Life &amp; Worship'!X59+'Christian Formation'!X59+'Social Ministry'!X59+Other!X59</f>
        <v>0</v>
      </c>
      <c r="Y59" s="204">
        <f>Administrative!Y59+'Buildings &amp; Grounds'!Y59+'Sacred Life &amp; Worship'!Y59+'Christian Formation'!Y59+'Social Ministry'!Y59+Other!Y59</f>
        <v>0</v>
      </c>
      <c r="Z59" s="204">
        <f>Administrative!Z59+'Buildings &amp; Grounds'!Z59+'Sacred Life &amp; Worship'!Z59+'Christian Formation'!Z59+'Social Ministry'!Z59+Other!Z59</f>
        <v>0</v>
      </c>
      <c r="AA59" s="204">
        <f>Administrative!AA59+'Buildings &amp; Grounds'!AA59+'Sacred Life &amp; Worship'!AA59+'Christian Formation'!AA59+'Social Ministry'!AA59+Other!AA59</f>
        <v>0</v>
      </c>
      <c r="AB59" s="204">
        <f>Administrative!AB59+'Buildings &amp; Grounds'!AB59+'Sacred Life &amp; Worship'!AB59+'Christian Formation'!AB59+'Social Ministry'!AB59+Other!AB59</f>
        <v>0</v>
      </c>
      <c r="AC59" s="204">
        <f>Administrative!AC59+'Buildings &amp; Grounds'!AC59+'Sacred Life &amp; Worship'!AC59+'Christian Formation'!AC59+'Social Ministry'!AC59+Other!AC59</f>
        <v>0</v>
      </c>
      <c r="AD59" s="204">
        <f>Administrative!AD59+'Buildings &amp; Grounds'!AD59+'Sacred Life &amp; Worship'!AD59+'Christian Formation'!AD59+'Social Ministry'!AD59+Other!AD59</f>
        <v>0</v>
      </c>
      <c r="AE59" s="204">
        <f>Administrative!AE59+'Buildings &amp; Grounds'!AE59+'Sacred Life &amp; Worship'!AE59+'Christian Formation'!AE59+'Social Ministry'!AE59+Other!AE59</f>
        <v>0</v>
      </c>
      <c r="AF59" s="204">
        <f>Administrative!AF59+'Buildings &amp; Grounds'!AF59+'Sacred Life &amp; Worship'!AF59+'Christian Formation'!AF59+'Social Ministry'!AF59+Other!AF59</f>
        <v>0</v>
      </c>
      <c r="AG59" s="204">
        <f>Administrative!AG59+'Buildings &amp; Grounds'!AG59+'Sacred Life &amp; Worship'!AG59+'Christian Formation'!AG59+'Social Ministry'!AG59+Other!AG59</f>
        <v>0</v>
      </c>
      <c r="AH59" s="204">
        <f>Administrative!AH59+'Buildings &amp; Grounds'!AH59+'Sacred Life &amp; Worship'!AH59+'Christian Formation'!AH59+'Social Ministry'!AH59+Other!AH59</f>
        <v>0</v>
      </c>
      <c r="AI59" s="204">
        <f>Administrative!AI59+'Buildings &amp; Grounds'!AI59+'Sacred Life &amp; Worship'!AI59+'Christian Formation'!AI59+'Social Ministry'!AI59+Other!AI59</f>
        <v>0</v>
      </c>
      <c r="AJ59" s="204">
        <f>Administrative!AJ59+'Buildings &amp; Grounds'!AJ59+'Sacred Life &amp; Worship'!AJ59+'Christian Formation'!AJ59+'Social Ministry'!AJ59+Other!AJ59</f>
        <v>0</v>
      </c>
      <c r="AK59" s="195" t="str">
        <f>IF(AJ59=O59,"In Balance",CONCATENATE("Out of Balance by $",AJ59-O59))</f>
        <v>In Balance</v>
      </c>
    </row>
    <row r="60" spans="2:37" outlineLevel="2" x14ac:dyDescent="0.15">
      <c r="B60" s="172">
        <v>55</v>
      </c>
      <c r="C60" s="192">
        <v>3640.2</v>
      </c>
      <c r="D60" s="193" t="s">
        <v>874</v>
      </c>
      <c r="E60" s="204">
        <f>Administrative!E60+'Buildings &amp; Grounds'!E60+'Sacred Life &amp; Worship'!E60+'Christian Formation'!E60+'Social Ministry'!E60+Other!E60</f>
        <v>0</v>
      </c>
      <c r="F60" s="204">
        <f>Administrative!F60+'Buildings &amp; Grounds'!F60+'Sacred Life &amp; Worship'!F60+'Christian Formation'!F60+'Social Ministry'!F60+Other!F60</f>
        <v>0</v>
      </c>
      <c r="G60" s="204">
        <f>Administrative!G60+'Buildings &amp; Grounds'!G60+'Sacred Life &amp; Worship'!G60+'Christian Formation'!G60+'Social Ministry'!G60+Other!G60</f>
        <v>0</v>
      </c>
      <c r="H60" s="204">
        <f>Administrative!H60+'Buildings &amp; Grounds'!H60+'Sacred Life &amp; Worship'!H60+'Christian Formation'!H60+'Social Ministry'!H60+Other!H60</f>
        <v>0</v>
      </c>
      <c r="I60" s="49"/>
      <c r="J60" s="196"/>
      <c r="K60" s="32"/>
      <c r="L60" s="196"/>
      <c r="M60" s="196"/>
      <c r="N60" s="197"/>
      <c r="O60" s="204">
        <f>Administrative!O60+'Buildings &amp; Grounds'!O60+'Sacred Life &amp; Worship'!O60+'Christian Formation'!O60+'Social Ministry'!O60+Other!O60</f>
        <v>0</v>
      </c>
      <c r="P60" s="29">
        <f t="shared" si="55"/>
        <v>0</v>
      </c>
      <c r="Q60" s="31">
        <f t="shared" si="56"/>
        <v>0</v>
      </c>
      <c r="R60" s="29">
        <f t="shared" si="57"/>
        <v>0</v>
      </c>
      <c r="S60" s="31">
        <f t="shared" si="58"/>
        <v>0</v>
      </c>
      <c r="T60" s="739"/>
      <c r="U60" s="740"/>
      <c r="W60" s="200"/>
      <c r="X60" s="204">
        <f>Administrative!X60+'Buildings &amp; Grounds'!X60+'Sacred Life &amp; Worship'!X60+'Christian Formation'!X60+'Social Ministry'!X60+Other!X60</f>
        <v>0</v>
      </c>
      <c r="Y60" s="204">
        <f>Administrative!Y60+'Buildings &amp; Grounds'!Y60+'Sacred Life &amp; Worship'!Y60+'Christian Formation'!Y60+'Social Ministry'!Y60+Other!Y60</f>
        <v>0</v>
      </c>
      <c r="Z60" s="204">
        <f>Administrative!Z60+'Buildings &amp; Grounds'!Z60+'Sacred Life &amp; Worship'!Z60+'Christian Formation'!Z60+'Social Ministry'!Z60+Other!Z60</f>
        <v>0</v>
      </c>
      <c r="AA60" s="204">
        <f>Administrative!AA60+'Buildings &amp; Grounds'!AA60+'Sacred Life &amp; Worship'!AA60+'Christian Formation'!AA60+'Social Ministry'!AA60+Other!AA60</f>
        <v>0</v>
      </c>
      <c r="AB60" s="204">
        <f>Administrative!AB60+'Buildings &amp; Grounds'!AB60+'Sacred Life &amp; Worship'!AB60+'Christian Formation'!AB60+'Social Ministry'!AB60+Other!AB60</f>
        <v>0</v>
      </c>
      <c r="AC60" s="204">
        <f>Administrative!AC60+'Buildings &amp; Grounds'!AC60+'Sacred Life &amp; Worship'!AC60+'Christian Formation'!AC60+'Social Ministry'!AC60+Other!AC60</f>
        <v>0</v>
      </c>
      <c r="AD60" s="204">
        <f>Administrative!AD60+'Buildings &amp; Grounds'!AD60+'Sacred Life &amp; Worship'!AD60+'Christian Formation'!AD60+'Social Ministry'!AD60+Other!AD60</f>
        <v>0</v>
      </c>
      <c r="AE60" s="204">
        <f>Administrative!AE60+'Buildings &amp; Grounds'!AE60+'Sacred Life &amp; Worship'!AE60+'Christian Formation'!AE60+'Social Ministry'!AE60+Other!AE60</f>
        <v>0</v>
      </c>
      <c r="AF60" s="204">
        <f>Administrative!AF60+'Buildings &amp; Grounds'!AF60+'Sacred Life &amp; Worship'!AF60+'Christian Formation'!AF60+'Social Ministry'!AF60+Other!AF60</f>
        <v>0</v>
      </c>
      <c r="AG60" s="204">
        <f>Administrative!AG60+'Buildings &amp; Grounds'!AG60+'Sacred Life &amp; Worship'!AG60+'Christian Formation'!AG60+'Social Ministry'!AG60+Other!AG60</f>
        <v>0</v>
      </c>
      <c r="AH60" s="204">
        <f>Administrative!AH60+'Buildings &amp; Grounds'!AH60+'Sacred Life &amp; Worship'!AH60+'Christian Formation'!AH60+'Social Ministry'!AH60+Other!AH60</f>
        <v>0</v>
      </c>
      <c r="AI60" s="204">
        <f>Administrative!AI60+'Buildings &amp; Grounds'!AI60+'Sacred Life &amp; Worship'!AI60+'Christian Formation'!AI60+'Social Ministry'!AI60+Other!AI60</f>
        <v>0</v>
      </c>
      <c r="AJ60" s="204">
        <f>Administrative!AJ60+'Buildings &amp; Grounds'!AJ60+'Sacred Life &amp; Worship'!AJ60+'Christian Formation'!AJ60+'Social Ministry'!AJ60+Other!AJ60</f>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c r="M61" s="40"/>
      <c r="N61" s="237"/>
      <c r="O61" s="40">
        <f t="shared" ref="O61:R61" si="61">O59-O60</f>
        <v>0</v>
      </c>
      <c r="P61" s="40">
        <f t="shared" si="61"/>
        <v>0</v>
      </c>
      <c r="Q61" s="46">
        <f t="shared" si="56"/>
        <v>0</v>
      </c>
      <c r="R61" s="40">
        <f t="shared" si="61"/>
        <v>0</v>
      </c>
      <c r="S61" s="46">
        <f t="shared" si="58"/>
        <v>0</v>
      </c>
      <c r="T61" s="235"/>
      <c r="U61" s="238"/>
      <c r="W61" s="239"/>
      <c r="X61" s="240">
        <f>X59-X60</f>
        <v>0</v>
      </c>
      <c r="Y61" s="240">
        <f t="shared" ref="Y61:AJ61" si="62">Y59-Y60</f>
        <v>0</v>
      </c>
      <c r="Z61" s="240">
        <f t="shared" si="62"/>
        <v>0</v>
      </c>
      <c r="AA61" s="240">
        <f t="shared" si="62"/>
        <v>0</v>
      </c>
      <c r="AB61" s="240">
        <f t="shared" si="62"/>
        <v>0</v>
      </c>
      <c r="AC61" s="240">
        <f t="shared" si="62"/>
        <v>0</v>
      </c>
      <c r="AD61" s="240">
        <f t="shared" si="62"/>
        <v>0</v>
      </c>
      <c r="AE61" s="240">
        <f t="shared" si="62"/>
        <v>0</v>
      </c>
      <c r="AF61" s="240">
        <f t="shared" si="62"/>
        <v>0</v>
      </c>
      <c r="AG61" s="240">
        <f t="shared" si="62"/>
        <v>0</v>
      </c>
      <c r="AH61" s="240">
        <f t="shared" si="62"/>
        <v>0</v>
      </c>
      <c r="AI61" s="240">
        <f t="shared" si="62"/>
        <v>0</v>
      </c>
      <c r="AJ61" s="240">
        <f t="shared" si="62"/>
        <v>0</v>
      </c>
      <c r="AK61" s="241"/>
    </row>
    <row r="62" spans="2:37" outlineLevel="2" x14ac:dyDescent="0.15">
      <c r="B62" s="172">
        <v>57</v>
      </c>
      <c r="C62" s="192">
        <v>3650.1</v>
      </c>
      <c r="D62" s="193" t="s">
        <v>876</v>
      </c>
      <c r="E62" s="204">
        <f>Administrative!E62+'Buildings &amp; Grounds'!E62+'Sacred Life &amp; Worship'!E62+'Christian Formation'!E62+'Social Ministry'!E62+Other!E62</f>
        <v>0</v>
      </c>
      <c r="F62" s="204">
        <f>Administrative!F62+'Buildings &amp; Grounds'!F62+'Sacred Life &amp; Worship'!F62+'Christian Formation'!F62+'Social Ministry'!F62+Other!F62</f>
        <v>0</v>
      </c>
      <c r="G62" s="204">
        <f>Administrative!G62+'Buildings &amp; Grounds'!G62+'Sacred Life &amp; Worship'!G62+'Christian Formation'!G62+'Social Ministry'!G62+Other!G62</f>
        <v>0</v>
      </c>
      <c r="H62" s="204">
        <f>Administrative!H62+'Buildings &amp; Grounds'!H62+'Sacred Life &amp; Worship'!H62+'Christian Formation'!H62+'Social Ministry'!H62+Other!H62</f>
        <v>0</v>
      </c>
      <c r="I62" s="49"/>
      <c r="J62" s="196"/>
      <c r="K62" s="32"/>
      <c r="L62" s="196"/>
      <c r="M62" s="196"/>
      <c r="N62" s="197"/>
      <c r="O62" s="204">
        <f>Administrative!O62+'Buildings &amp; Grounds'!O62+'Sacred Life &amp; Worship'!O62+'Christian Formation'!O62+'Social Ministry'!O62+Other!O62</f>
        <v>0</v>
      </c>
      <c r="P62" s="29">
        <f t="shared" ref="P62:P63" si="63">ROUND(($O62-$H62),0)</f>
        <v>0</v>
      </c>
      <c r="Q62" s="31">
        <f t="shared" ref="Q62:Q64" si="64">IFERROR(P62/H62, 0)</f>
        <v>0</v>
      </c>
      <c r="R62" s="29">
        <f t="shared" ref="R62:R63" si="65">ROUND(($O62-$F62),0)</f>
        <v>0</v>
      </c>
      <c r="S62" s="31">
        <f t="shared" ref="S62:S64" si="66">IFERROR(R62/F62, 0)</f>
        <v>0</v>
      </c>
      <c r="T62" s="739"/>
      <c r="U62" s="740"/>
      <c r="W62" s="200"/>
      <c r="X62" s="204">
        <f>Administrative!X62+'Buildings &amp; Grounds'!X62+'Sacred Life &amp; Worship'!X62+'Christian Formation'!X62+'Social Ministry'!X62+Other!X62</f>
        <v>0</v>
      </c>
      <c r="Y62" s="204">
        <f>Administrative!Y62+'Buildings &amp; Grounds'!Y62+'Sacred Life &amp; Worship'!Y62+'Christian Formation'!Y62+'Social Ministry'!Y62+Other!Y62</f>
        <v>0</v>
      </c>
      <c r="Z62" s="204">
        <f>Administrative!Z62+'Buildings &amp; Grounds'!Z62+'Sacred Life &amp; Worship'!Z62+'Christian Formation'!Z62+'Social Ministry'!Z62+Other!Z62</f>
        <v>0</v>
      </c>
      <c r="AA62" s="204">
        <f>Administrative!AA62+'Buildings &amp; Grounds'!AA62+'Sacred Life &amp; Worship'!AA62+'Christian Formation'!AA62+'Social Ministry'!AA62+Other!AA62</f>
        <v>0</v>
      </c>
      <c r="AB62" s="204">
        <f>Administrative!AB62+'Buildings &amp; Grounds'!AB62+'Sacred Life &amp; Worship'!AB62+'Christian Formation'!AB62+'Social Ministry'!AB62+Other!AB62</f>
        <v>0</v>
      </c>
      <c r="AC62" s="204">
        <f>Administrative!AC62+'Buildings &amp; Grounds'!AC62+'Sacred Life &amp; Worship'!AC62+'Christian Formation'!AC62+'Social Ministry'!AC62+Other!AC62</f>
        <v>0</v>
      </c>
      <c r="AD62" s="204">
        <f>Administrative!AD62+'Buildings &amp; Grounds'!AD62+'Sacred Life &amp; Worship'!AD62+'Christian Formation'!AD62+'Social Ministry'!AD62+Other!AD62</f>
        <v>0</v>
      </c>
      <c r="AE62" s="204">
        <f>Administrative!AE62+'Buildings &amp; Grounds'!AE62+'Sacred Life &amp; Worship'!AE62+'Christian Formation'!AE62+'Social Ministry'!AE62+Other!AE62</f>
        <v>0</v>
      </c>
      <c r="AF62" s="204">
        <f>Administrative!AF62+'Buildings &amp; Grounds'!AF62+'Sacred Life &amp; Worship'!AF62+'Christian Formation'!AF62+'Social Ministry'!AF62+Other!AF62</f>
        <v>0</v>
      </c>
      <c r="AG62" s="204">
        <f>Administrative!AG62+'Buildings &amp; Grounds'!AG62+'Sacred Life &amp; Worship'!AG62+'Christian Formation'!AG62+'Social Ministry'!AG62+Other!AG62</f>
        <v>0</v>
      </c>
      <c r="AH62" s="204">
        <f>Administrative!AH62+'Buildings &amp; Grounds'!AH62+'Sacred Life &amp; Worship'!AH62+'Christian Formation'!AH62+'Social Ministry'!AH62+Other!AH62</f>
        <v>0</v>
      </c>
      <c r="AI62" s="204">
        <f>Administrative!AI62+'Buildings &amp; Grounds'!AI62+'Sacred Life &amp; Worship'!AI62+'Christian Formation'!AI62+'Social Ministry'!AI62+Other!AI62</f>
        <v>0</v>
      </c>
      <c r="AJ62" s="204">
        <f>Administrative!AJ62+'Buildings &amp; Grounds'!AJ62+'Sacred Life &amp; Worship'!AJ62+'Christian Formation'!AJ62+'Social Ministry'!AJ62+Other!AJ62</f>
        <v>0</v>
      </c>
      <c r="AK62" s="195" t="str">
        <f>IF(AJ62=O62,"In Balance",CONCATENATE("Out of Balance by $",AJ62-O62))</f>
        <v>In Balance</v>
      </c>
    </row>
    <row r="63" spans="2:37" outlineLevel="2" x14ac:dyDescent="0.15">
      <c r="B63" s="172">
        <v>58</v>
      </c>
      <c r="C63" s="192">
        <v>3650.2</v>
      </c>
      <c r="D63" s="193" t="s">
        <v>877</v>
      </c>
      <c r="E63" s="204">
        <f>Administrative!E63+'Buildings &amp; Grounds'!E63+'Sacred Life &amp; Worship'!E63+'Christian Formation'!E63+'Social Ministry'!E63+Other!E63</f>
        <v>0</v>
      </c>
      <c r="F63" s="204">
        <f>Administrative!F63+'Buildings &amp; Grounds'!F63+'Sacred Life &amp; Worship'!F63+'Christian Formation'!F63+'Social Ministry'!F63+Other!F63</f>
        <v>0</v>
      </c>
      <c r="G63" s="204">
        <f>Administrative!G63+'Buildings &amp; Grounds'!G63+'Sacred Life &amp; Worship'!G63+'Christian Formation'!G63+'Social Ministry'!G63+Other!G63</f>
        <v>0</v>
      </c>
      <c r="H63" s="204">
        <f>Administrative!H63+'Buildings &amp; Grounds'!H63+'Sacred Life &amp; Worship'!H63+'Christian Formation'!H63+'Social Ministry'!H63+Other!H63</f>
        <v>0</v>
      </c>
      <c r="I63" s="49"/>
      <c r="J63" s="196"/>
      <c r="K63" s="32"/>
      <c r="L63" s="196"/>
      <c r="M63" s="196"/>
      <c r="N63" s="197"/>
      <c r="O63" s="204">
        <f>Administrative!O63+'Buildings &amp; Grounds'!O63+'Sacred Life &amp; Worship'!O63+'Christian Formation'!O63+'Social Ministry'!O63+Other!O63</f>
        <v>0</v>
      </c>
      <c r="P63" s="29">
        <f t="shared" si="63"/>
        <v>0</v>
      </c>
      <c r="Q63" s="31">
        <f t="shared" si="64"/>
        <v>0</v>
      </c>
      <c r="R63" s="29">
        <f t="shared" si="65"/>
        <v>0</v>
      </c>
      <c r="S63" s="31">
        <f t="shared" si="66"/>
        <v>0</v>
      </c>
      <c r="T63" s="739"/>
      <c r="U63" s="740"/>
      <c r="W63" s="200"/>
      <c r="X63" s="204">
        <f>Administrative!X63+'Buildings &amp; Grounds'!X63+'Sacred Life &amp; Worship'!X63+'Christian Formation'!X63+'Social Ministry'!X63+Other!X63</f>
        <v>0</v>
      </c>
      <c r="Y63" s="204">
        <f>Administrative!Y63+'Buildings &amp; Grounds'!Y63+'Sacred Life &amp; Worship'!Y63+'Christian Formation'!Y63+'Social Ministry'!Y63+Other!Y63</f>
        <v>0</v>
      </c>
      <c r="Z63" s="204">
        <f>Administrative!Z63+'Buildings &amp; Grounds'!Z63+'Sacred Life &amp; Worship'!Z63+'Christian Formation'!Z63+'Social Ministry'!Z63+Other!Z63</f>
        <v>0</v>
      </c>
      <c r="AA63" s="204">
        <f>Administrative!AA63+'Buildings &amp; Grounds'!AA63+'Sacred Life &amp; Worship'!AA63+'Christian Formation'!AA63+'Social Ministry'!AA63+Other!AA63</f>
        <v>0</v>
      </c>
      <c r="AB63" s="204">
        <f>Administrative!AB63+'Buildings &amp; Grounds'!AB63+'Sacred Life &amp; Worship'!AB63+'Christian Formation'!AB63+'Social Ministry'!AB63+Other!AB63</f>
        <v>0</v>
      </c>
      <c r="AC63" s="204">
        <f>Administrative!AC63+'Buildings &amp; Grounds'!AC63+'Sacred Life &amp; Worship'!AC63+'Christian Formation'!AC63+'Social Ministry'!AC63+Other!AC63</f>
        <v>0</v>
      </c>
      <c r="AD63" s="204">
        <f>Administrative!AD63+'Buildings &amp; Grounds'!AD63+'Sacred Life &amp; Worship'!AD63+'Christian Formation'!AD63+'Social Ministry'!AD63+Other!AD63</f>
        <v>0</v>
      </c>
      <c r="AE63" s="204">
        <f>Administrative!AE63+'Buildings &amp; Grounds'!AE63+'Sacred Life &amp; Worship'!AE63+'Christian Formation'!AE63+'Social Ministry'!AE63+Other!AE63</f>
        <v>0</v>
      </c>
      <c r="AF63" s="204">
        <f>Administrative!AF63+'Buildings &amp; Grounds'!AF63+'Sacred Life &amp; Worship'!AF63+'Christian Formation'!AF63+'Social Ministry'!AF63+Other!AF63</f>
        <v>0</v>
      </c>
      <c r="AG63" s="204">
        <f>Administrative!AG63+'Buildings &amp; Grounds'!AG63+'Sacred Life &amp; Worship'!AG63+'Christian Formation'!AG63+'Social Ministry'!AG63+Other!AG63</f>
        <v>0</v>
      </c>
      <c r="AH63" s="204">
        <f>Administrative!AH63+'Buildings &amp; Grounds'!AH63+'Sacred Life &amp; Worship'!AH63+'Christian Formation'!AH63+'Social Ministry'!AH63+Other!AH63</f>
        <v>0</v>
      </c>
      <c r="AI63" s="204">
        <f>Administrative!AI63+'Buildings &amp; Grounds'!AI63+'Sacred Life &amp; Worship'!AI63+'Christian Formation'!AI63+'Social Ministry'!AI63+Other!AI63</f>
        <v>0</v>
      </c>
      <c r="AJ63" s="204">
        <f>Administrative!AJ63+'Buildings &amp; Grounds'!AJ63+'Sacred Life &amp; Worship'!AJ63+'Christian Formation'!AJ63+'Social Ministry'!AJ63+Other!AJ63</f>
        <v>0</v>
      </c>
      <c r="AK63" s="195" t="str">
        <f t="shared" ref="AK63" si="67">IF(AJ63=O63,"In Balance",CONCATENATE("Out of Balance by $",AJ63-O63))</f>
        <v>In Balance</v>
      </c>
    </row>
    <row r="64" spans="2:37" outlineLevel="2" x14ac:dyDescent="0.15">
      <c r="B64" s="172">
        <v>59</v>
      </c>
      <c r="C64" s="234">
        <v>3650</v>
      </c>
      <c r="D64" s="235" t="s">
        <v>878</v>
      </c>
      <c r="E64" s="40">
        <f t="shared" ref="E64:G64" si="68">E62-E63</f>
        <v>0</v>
      </c>
      <c r="F64" s="40">
        <f t="shared" si="68"/>
        <v>0</v>
      </c>
      <c r="G64" s="40">
        <f t="shared" si="68"/>
        <v>0</v>
      </c>
      <c r="H64" s="40">
        <f>H62-H63</f>
        <v>0</v>
      </c>
      <c r="I64" s="45"/>
      <c r="J64" s="236"/>
      <c r="K64" s="46"/>
      <c r="L64" s="40"/>
      <c r="M64" s="40"/>
      <c r="N64" s="237"/>
      <c r="O64" s="40">
        <f t="shared" ref="O64:R64" si="69">O62-O63</f>
        <v>0</v>
      </c>
      <c r="P64" s="40">
        <f t="shared" si="69"/>
        <v>0</v>
      </c>
      <c r="Q64" s="46">
        <f t="shared" si="64"/>
        <v>0</v>
      </c>
      <c r="R64" s="40">
        <f t="shared" si="69"/>
        <v>0</v>
      </c>
      <c r="S64" s="46">
        <f t="shared" si="66"/>
        <v>0</v>
      </c>
      <c r="T64" s="235"/>
      <c r="U64" s="238"/>
      <c r="W64" s="239"/>
      <c r="X64" s="240">
        <f>X62-X63</f>
        <v>0</v>
      </c>
      <c r="Y64" s="240">
        <f t="shared" ref="Y64:AJ64" si="70">Y62-Y63</f>
        <v>0</v>
      </c>
      <c r="Z64" s="240">
        <f t="shared" si="70"/>
        <v>0</v>
      </c>
      <c r="AA64" s="240">
        <f t="shared" si="70"/>
        <v>0</v>
      </c>
      <c r="AB64" s="240">
        <f t="shared" si="70"/>
        <v>0</v>
      </c>
      <c r="AC64" s="240">
        <f t="shared" si="70"/>
        <v>0</v>
      </c>
      <c r="AD64" s="240">
        <f t="shared" si="70"/>
        <v>0</v>
      </c>
      <c r="AE64" s="240">
        <f t="shared" si="70"/>
        <v>0</v>
      </c>
      <c r="AF64" s="240">
        <f t="shared" si="70"/>
        <v>0</v>
      </c>
      <c r="AG64" s="240">
        <f t="shared" si="70"/>
        <v>0</v>
      </c>
      <c r="AH64" s="240">
        <f t="shared" si="70"/>
        <v>0</v>
      </c>
      <c r="AI64" s="240">
        <f t="shared" si="70"/>
        <v>0</v>
      </c>
      <c r="AJ64" s="240">
        <f t="shared" si="70"/>
        <v>0</v>
      </c>
      <c r="AK64" s="241"/>
    </row>
    <row r="65" spans="2:37" outlineLevel="2" x14ac:dyDescent="0.15">
      <c r="B65" s="172">
        <v>60</v>
      </c>
      <c r="C65" s="192">
        <v>3690.1</v>
      </c>
      <c r="D65" s="193" t="s">
        <v>879</v>
      </c>
      <c r="E65" s="204">
        <f>Administrative!E65+'Buildings &amp; Grounds'!E65+'Sacred Life &amp; Worship'!E65+'Christian Formation'!E65+'Social Ministry'!E65+Other!E65</f>
        <v>0</v>
      </c>
      <c r="F65" s="204">
        <f>Administrative!F65+'Buildings &amp; Grounds'!F65+'Sacred Life &amp; Worship'!F65+'Christian Formation'!F65+'Social Ministry'!F65+Other!F65</f>
        <v>0</v>
      </c>
      <c r="G65" s="204">
        <f>Administrative!G65+'Buildings &amp; Grounds'!G65+'Sacred Life &amp; Worship'!G65+'Christian Formation'!G65+'Social Ministry'!G65+Other!G65</f>
        <v>0</v>
      </c>
      <c r="H65" s="204">
        <f>Administrative!H65+'Buildings &amp; Grounds'!H65+'Sacred Life &amp; Worship'!H65+'Christian Formation'!H65+'Social Ministry'!H65+Other!H65</f>
        <v>0</v>
      </c>
      <c r="I65" s="49"/>
      <c r="J65" s="196"/>
      <c r="K65" s="32"/>
      <c r="L65" s="196"/>
      <c r="M65" s="196"/>
      <c r="N65" s="197"/>
      <c r="O65" s="204">
        <f>Administrative!O65+'Buildings &amp; Grounds'!O65+'Sacred Life &amp; Worship'!O65+'Christian Formation'!O65+'Social Ministry'!O65+Other!O65</f>
        <v>0</v>
      </c>
      <c r="P65" s="29">
        <f t="shared" ref="P65:P66" si="71">ROUND(($O65-$H65),0)</f>
        <v>0</v>
      </c>
      <c r="Q65" s="31">
        <f t="shared" ref="Q65:Q68" si="72">IFERROR(P65/H65, 0)</f>
        <v>0</v>
      </c>
      <c r="R65" s="29">
        <f t="shared" ref="R65:R66" si="73">ROUND(($O65-$F65),0)</f>
        <v>0</v>
      </c>
      <c r="S65" s="31">
        <f t="shared" ref="S65:S68" si="74">IFERROR(R65/F65, 0)</f>
        <v>0</v>
      </c>
      <c r="T65" s="739"/>
      <c r="U65" s="740"/>
      <c r="W65" s="200"/>
      <c r="X65" s="204">
        <f>Administrative!X65+'Buildings &amp; Grounds'!X65+'Sacred Life &amp; Worship'!X65+'Christian Formation'!X65+'Social Ministry'!X65+Other!X65</f>
        <v>0</v>
      </c>
      <c r="Y65" s="204">
        <f>Administrative!Y65+'Buildings &amp; Grounds'!Y65+'Sacred Life &amp; Worship'!Y65+'Christian Formation'!Y65+'Social Ministry'!Y65+Other!Y65</f>
        <v>0</v>
      </c>
      <c r="Z65" s="204">
        <f>Administrative!Z65+'Buildings &amp; Grounds'!Z65+'Sacred Life &amp; Worship'!Z65+'Christian Formation'!Z65+'Social Ministry'!Z65+Other!Z65</f>
        <v>0</v>
      </c>
      <c r="AA65" s="204">
        <f>Administrative!AA65+'Buildings &amp; Grounds'!AA65+'Sacred Life &amp; Worship'!AA65+'Christian Formation'!AA65+'Social Ministry'!AA65+Other!AA65</f>
        <v>0</v>
      </c>
      <c r="AB65" s="204">
        <f>Administrative!AB65+'Buildings &amp; Grounds'!AB65+'Sacred Life &amp; Worship'!AB65+'Christian Formation'!AB65+'Social Ministry'!AB65+Other!AB65</f>
        <v>0</v>
      </c>
      <c r="AC65" s="204">
        <f>Administrative!AC65+'Buildings &amp; Grounds'!AC65+'Sacred Life &amp; Worship'!AC65+'Christian Formation'!AC65+'Social Ministry'!AC65+Other!AC65</f>
        <v>0</v>
      </c>
      <c r="AD65" s="204">
        <f>Administrative!AD65+'Buildings &amp; Grounds'!AD65+'Sacred Life &amp; Worship'!AD65+'Christian Formation'!AD65+'Social Ministry'!AD65+Other!AD65</f>
        <v>0</v>
      </c>
      <c r="AE65" s="204">
        <f>Administrative!AE65+'Buildings &amp; Grounds'!AE65+'Sacred Life &amp; Worship'!AE65+'Christian Formation'!AE65+'Social Ministry'!AE65+Other!AE65</f>
        <v>0</v>
      </c>
      <c r="AF65" s="204">
        <f>Administrative!AF65+'Buildings &amp; Grounds'!AF65+'Sacred Life &amp; Worship'!AF65+'Christian Formation'!AF65+'Social Ministry'!AF65+Other!AF65</f>
        <v>0</v>
      </c>
      <c r="AG65" s="204">
        <f>Administrative!AG65+'Buildings &amp; Grounds'!AG65+'Sacred Life &amp; Worship'!AG65+'Christian Formation'!AG65+'Social Ministry'!AG65+Other!AG65</f>
        <v>0</v>
      </c>
      <c r="AH65" s="204">
        <f>Administrative!AH65+'Buildings &amp; Grounds'!AH65+'Sacred Life &amp; Worship'!AH65+'Christian Formation'!AH65+'Social Ministry'!AH65+Other!AH65</f>
        <v>0</v>
      </c>
      <c r="AI65" s="204">
        <f>Administrative!AI65+'Buildings &amp; Grounds'!AI65+'Sacred Life &amp; Worship'!AI65+'Christian Formation'!AI65+'Social Ministry'!AI65+Other!AI65</f>
        <v>0</v>
      </c>
      <c r="AJ65" s="204">
        <f>Administrative!AJ65+'Buildings &amp; Grounds'!AJ65+'Sacred Life &amp; Worship'!AJ65+'Christian Formation'!AJ65+'Social Ministry'!AJ65+Other!AJ65</f>
        <v>0</v>
      </c>
      <c r="AK65" s="195" t="str">
        <f>IF(AJ65=O65,"In Balance",CONCATENATE("Out of Balance by $",AJ65-O65))</f>
        <v>In Balance</v>
      </c>
    </row>
    <row r="66" spans="2:37" outlineLevel="2" x14ac:dyDescent="0.15">
      <c r="B66" s="172">
        <v>61</v>
      </c>
      <c r="C66" s="192">
        <v>3690.2</v>
      </c>
      <c r="D66" s="193" t="s">
        <v>1182</v>
      </c>
      <c r="E66" s="204">
        <f>Administrative!E66+'Buildings &amp; Grounds'!E66+'Sacred Life &amp; Worship'!E66+'Christian Formation'!E66+'Social Ministry'!E66+Other!E66</f>
        <v>0</v>
      </c>
      <c r="F66" s="204">
        <f>Administrative!F66+'Buildings &amp; Grounds'!F66+'Sacred Life &amp; Worship'!F66+'Christian Formation'!F66+'Social Ministry'!F66+Other!F66</f>
        <v>0</v>
      </c>
      <c r="G66" s="204">
        <f>Administrative!G66+'Buildings &amp; Grounds'!G66+'Sacred Life &amp; Worship'!G66+'Christian Formation'!G66+'Social Ministry'!G66+Other!G66</f>
        <v>0</v>
      </c>
      <c r="H66" s="204">
        <f>Administrative!H66+'Buildings &amp; Grounds'!H66+'Sacred Life &amp; Worship'!H66+'Christian Formation'!H66+'Social Ministry'!H66+Other!H66</f>
        <v>0</v>
      </c>
      <c r="I66" s="49"/>
      <c r="J66" s="196"/>
      <c r="K66" s="32"/>
      <c r="L66" s="196"/>
      <c r="M66" s="196"/>
      <c r="N66" s="197"/>
      <c r="O66" s="204">
        <f>Administrative!O66+'Buildings &amp; Grounds'!O66+'Sacred Life &amp; Worship'!O66+'Christian Formation'!O66+'Social Ministry'!O66+Other!O66</f>
        <v>0</v>
      </c>
      <c r="P66" s="29">
        <f t="shared" si="71"/>
        <v>0</v>
      </c>
      <c r="Q66" s="31">
        <f t="shared" si="72"/>
        <v>0</v>
      </c>
      <c r="R66" s="29">
        <f t="shared" si="73"/>
        <v>0</v>
      </c>
      <c r="S66" s="31">
        <f t="shared" si="74"/>
        <v>0</v>
      </c>
      <c r="T66" s="739"/>
      <c r="U66" s="740"/>
      <c r="W66" s="200"/>
      <c r="X66" s="204">
        <f>Administrative!X66+'Buildings &amp; Grounds'!X66+'Sacred Life &amp; Worship'!X66+'Christian Formation'!X66+'Social Ministry'!X66+Other!X66</f>
        <v>0</v>
      </c>
      <c r="Y66" s="204">
        <f>Administrative!Y66+'Buildings &amp; Grounds'!Y66+'Sacred Life &amp; Worship'!Y66+'Christian Formation'!Y66+'Social Ministry'!Y66+Other!Y66</f>
        <v>0</v>
      </c>
      <c r="Z66" s="204">
        <f>Administrative!Z66+'Buildings &amp; Grounds'!Z66+'Sacred Life &amp; Worship'!Z66+'Christian Formation'!Z66+'Social Ministry'!Z66+Other!Z66</f>
        <v>0</v>
      </c>
      <c r="AA66" s="204">
        <f>Administrative!AA66+'Buildings &amp; Grounds'!AA66+'Sacred Life &amp; Worship'!AA66+'Christian Formation'!AA66+'Social Ministry'!AA66+Other!AA66</f>
        <v>0</v>
      </c>
      <c r="AB66" s="204">
        <f>Administrative!AB66+'Buildings &amp; Grounds'!AB66+'Sacred Life &amp; Worship'!AB66+'Christian Formation'!AB66+'Social Ministry'!AB66+Other!AB66</f>
        <v>0</v>
      </c>
      <c r="AC66" s="204">
        <f>Administrative!AC66+'Buildings &amp; Grounds'!AC66+'Sacred Life &amp; Worship'!AC66+'Christian Formation'!AC66+'Social Ministry'!AC66+Other!AC66</f>
        <v>0</v>
      </c>
      <c r="AD66" s="204">
        <f>Administrative!AD66+'Buildings &amp; Grounds'!AD66+'Sacred Life &amp; Worship'!AD66+'Christian Formation'!AD66+'Social Ministry'!AD66+Other!AD66</f>
        <v>0</v>
      </c>
      <c r="AE66" s="204">
        <f>Administrative!AE66+'Buildings &amp; Grounds'!AE66+'Sacred Life &amp; Worship'!AE66+'Christian Formation'!AE66+'Social Ministry'!AE66+Other!AE66</f>
        <v>0</v>
      </c>
      <c r="AF66" s="204">
        <f>Administrative!AF66+'Buildings &amp; Grounds'!AF66+'Sacred Life &amp; Worship'!AF66+'Christian Formation'!AF66+'Social Ministry'!AF66+Other!AF66</f>
        <v>0</v>
      </c>
      <c r="AG66" s="204">
        <f>Administrative!AG66+'Buildings &amp; Grounds'!AG66+'Sacred Life &amp; Worship'!AG66+'Christian Formation'!AG66+'Social Ministry'!AG66+Other!AG66</f>
        <v>0</v>
      </c>
      <c r="AH66" s="204">
        <f>Administrative!AH66+'Buildings &amp; Grounds'!AH66+'Sacred Life &amp; Worship'!AH66+'Christian Formation'!AH66+'Social Ministry'!AH66+Other!AH66</f>
        <v>0</v>
      </c>
      <c r="AI66" s="204">
        <f>Administrative!AI66+'Buildings &amp; Grounds'!AI66+'Sacred Life &amp; Worship'!AI66+'Christian Formation'!AI66+'Social Ministry'!AI66+Other!AI66</f>
        <v>0</v>
      </c>
      <c r="AJ66" s="204">
        <f>Administrative!AJ66+'Buildings &amp; Grounds'!AJ66+'Sacred Life &amp; Worship'!AJ66+'Christian Formation'!AJ66+'Social Ministry'!AJ66+Other!AJ66</f>
        <v>0</v>
      </c>
      <c r="AK66" s="195" t="str">
        <f t="shared" ref="AK66" si="75">IF(AJ66=O66,"In Balance",CONCATENATE("Out of Balance by $",AJ66-O66))</f>
        <v>In Balance</v>
      </c>
    </row>
    <row r="67" spans="2:37" outlineLevel="2" x14ac:dyDescent="0.15">
      <c r="B67" s="172">
        <v>62</v>
      </c>
      <c r="C67" s="234">
        <v>3690</v>
      </c>
      <c r="D67" s="235" t="s">
        <v>880</v>
      </c>
      <c r="E67" s="40">
        <f t="shared" ref="E67:H67" si="76">E65-E66</f>
        <v>0</v>
      </c>
      <c r="F67" s="40">
        <f t="shared" si="76"/>
        <v>0</v>
      </c>
      <c r="G67" s="40">
        <f t="shared" si="76"/>
        <v>0</v>
      </c>
      <c r="H67" s="40">
        <f t="shared" si="76"/>
        <v>0</v>
      </c>
      <c r="I67" s="45"/>
      <c r="J67" s="236"/>
      <c r="K67" s="46"/>
      <c r="L67" s="40"/>
      <c r="M67" s="40"/>
      <c r="N67" s="237"/>
      <c r="O67" s="40">
        <f t="shared" ref="O67:R67" si="77">O65-O66</f>
        <v>0</v>
      </c>
      <c r="P67" s="40">
        <f t="shared" si="77"/>
        <v>0</v>
      </c>
      <c r="Q67" s="46">
        <f t="shared" si="72"/>
        <v>0</v>
      </c>
      <c r="R67" s="40">
        <f t="shared" si="77"/>
        <v>0</v>
      </c>
      <c r="S67" s="46">
        <f t="shared" si="74"/>
        <v>0</v>
      </c>
      <c r="T67" s="235"/>
      <c r="U67" s="238"/>
      <c r="W67" s="239"/>
      <c r="X67" s="240">
        <f>X65-X66</f>
        <v>0</v>
      </c>
      <c r="Y67" s="240">
        <f t="shared" ref="Y67:AJ67" si="78">Y65-Y66</f>
        <v>0</v>
      </c>
      <c r="Z67" s="240">
        <f t="shared" si="78"/>
        <v>0</v>
      </c>
      <c r="AA67" s="240">
        <f t="shared" si="78"/>
        <v>0</v>
      </c>
      <c r="AB67" s="240">
        <f t="shared" si="78"/>
        <v>0</v>
      </c>
      <c r="AC67" s="240">
        <f t="shared" si="78"/>
        <v>0</v>
      </c>
      <c r="AD67" s="240">
        <f t="shared" si="78"/>
        <v>0</v>
      </c>
      <c r="AE67" s="240">
        <f t="shared" si="78"/>
        <v>0</v>
      </c>
      <c r="AF67" s="240">
        <f t="shared" si="78"/>
        <v>0</v>
      </c>
      <c r="AG67" s="240">
        <f t="shared" si="78"/>
        <v>0</v>
      </c>
      <c r="AH67" s="240">
        <f t="shared" si="78"/>
        <v>0</v>
      </c>
      <c r="AI67" s="240">
        <f t="shared" si="78"/>
        <v>0</v>
      </c>
      <c r="AJ67" s="240">
        <f t="shared" si="78"/>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c r="M68" s="34"/>
      <c r="N68" s="37"/>
      <c r="O68" s="34">
        <f>SUM(O54+O57+O58+O61+O64+O67)</f>
        <v>0</v>
      </c>
      <c r="P68" s="34">
        <f>SUM(P54+P57+P58+P61+P64+P67)</f>
        <v>0</v>
      </c>
      <c r="Q68" s="36">
        <f t="shared" si="72"/>
        <v>0</v>
      </c>
      <c r="R68" s="34">
        <f>SUM(R54+R57+R58+R61+R64+R67)</f>
        <v>0</v>
      </c>
      <c r="S68" s="36">
        <f t="shared" si="74"/>
        <v>0</v>
      </c>
      <c r="T68" s="206"/>
      <c r="U68" s="207"/>
      <c r="W68" s="209"/>
      <c r="X68" s="34">
        <f t="shared" ref="X68:AJ68" si="79">SUM(X54+X57+X58+X61+X64+X67)</f>
        <v>0</v>
      </c>
      <c r="Y68" s="34">
        <f t="shared" si="79"/>
        <v>0</v>
      </c>
      <c r="Z68" s="34">
        <f t="shared" si="79"/>
        <v>0</v>
      </c>
      <c r="AA68" s="34">
        <f t="shared" si="79"/>
        <v>0</v>
      </c>
      <c r="AB68" s="34">
        <f t="shared" si="79"/>
        <v>0</v>
      </c>
      <c r="AC68" s="34">
        <f t="shared" si="79"/>
        <v>0</v>
      </c>
      <c r="AD68" s="34">
        <f t="shared" si="79"/>
        <v>0</v>
      </c>
      <c r="AE68" s="34">
        <f t="shared" si="79"/>
        <v>0</v>
      </c>
      <c r="AF68" s="34">
        <f t="shared" si="79"/>
        <v>0</v>
      </c>
      <c r="AG68" s="34">
        <f t="shared" si="79"/>
        <v>0</v>
      </c>
      <c r="AH68" s="34">
        <f t="shared" si="79"/>
        <v>0</v>
      </c>
      <c r="AI68" s="34">
        <f t="shared" si="79"/>
        <v>0</v>
      </c>
      <c r="AJ68" s="34">
        <f t="shared" si="79"/>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c r="M70" s="269"/>
      <c r="N70" s="272"/>
      <c r="O70" s="269">
        <f>O17+O25+O31+O44+O50+O68</f>
        <v>0</v>
      </c>
      <c r="P70" s="269">
        <f>P17+P25+P31+P44+P50+P68</f>
        <v>0</v>
      </c>
      <c r="Q70" s="271">
        <f>IFERROR(P70/H70, 0)</f>
        <v>0</v>
      </c>
      <c r="R70" s="269">
        <f>R17+R25+R31+R44+R50+R68</f>
        <v>0</v>
      </c>
      <c r="S70" s="271">
        <f t="shared" ref="S70" si="80">IFERROR(R70/F70, 0)</f>
        <v>0</v>
      </c>
      <c r="T70" s="352"/>
      <c r="U70" s="353"/>
      <c r="W70" s="354"/>
      <c r="X70" s="269">
        <f t="shared" ref="X70:AJ70" si="81">X17+X25+X31+X44+X50+X68</f>
        <v>0</v>
      </c>
      <c r="Y70" s="269">
        <f t="shared" si="81"/>
        <v>0</v>
      </c>
      <c r="Z70" s="269">
        <f t="shared" si="81"/>
        <v>0</v>
      </c>
      <c r="AA70" s="269">
        <f t="shared" si="81"/>
        <v>0</v>
      </c>
      <c r="AB70" s="269">
        <f t="shared" si="81"/>
        <v>0</v>
      </c>
      <c r="AC70" s="269">
        <f t="shared" si="81"/>
        <v>0</v>
      </c>
      <c r="AD70" s="269">
        <f t="shared" si="81"/>
        <v>0</v>
      </c>
      <c r="AE70" s="269">
        <f t="shared" si="81"/>
        <v>0</v>
      </c>
      <c r="AF70" s="269">
        <f t="shared" si="81"/>
        <v>0</v>
      </c>
      <c r="AG70" s="269">
        <f t="shared" si="81"/>
        <v>0</v>
      </c>
      <c r="AH70" s="269">
        <f t="shared" si="81"/>
        <v>0</v>
      </c>
      <c r="AI70" s="269">
        <f t="shared" si="81"/>
        <v>0</v>
      </c>
      <c r="AJ70" s="269">
        <f t="shared" si="81"/>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204">
        <f>Administrative!E75+'Buildings &amp; Grounds'!E75+'Sacred Life &amp; Worship'!E75+'Christian Formation'!E75+'Social Ministry'!E75+Other!E75</f>
        <v>0</v>
      </c>
      <c r="F75" s="204">
        <f>Administrative!F75+'Buildings &amp; Grounds'!F75+'Sacred Life &amp; Worship'!F75+'Christian Formation'!F75+'Social Ministry'!F75+Other!F75</f>
        <v>0</v>
      </c>
      <c r="G75" s="204">
        <f>Administrative!G75+'Buildings &amp; Grounds'!G75+'Sacred Life &amp; Worship'!G75+'Christian Formation'!G75+'Social Ministry'!G75+Other!G75</f>
        <v>0</v>
      </c>
      <c r="H75" s="204">
        <f>Administrative!H75+'Buildings &amp; Grounds'!H75+'Sacred Life &amp; Worship'!H75+'Christian Formation'!H75+'Social Ministry'!H75+Other!H75</f>
        <v>0</v>
      </c>
      <c r="I75" s="737"/>
      <c r="J75" s="196"/>
      <c r="K75" s="32"/>
      <c r="L75" s="196"/>
      <c r="M75" s="196"/>
      <c r="N75" s="197"/>
      <c r="O75" s="204">
        <f>Administrative!O75+'Buildings &amp; Grounds'!O75+'Sacred Life &amp; Worship'!O75+'Christian Formation'!O75+'Social Ministry'!O75+Other!O75</f>
        <v>0</v>
      </c>
      <c r="P75" s="273">
        <f>ROUND(($O75-$H75),0)</f>
        <v>0</v>
      </c>
      <c r="Q75" s="275">
        <f t="shared" ref="Q75" si="82">IFERROR(P75/H75, 0)</f>
        <v>0</v>
      </c>
      <c r="R75" s="29">
        <f t="shared" ref="R75:R76" si="83">ROUND(($O75-$F75),0)</f>
        <v>0</v>
      </c>
      <c r="S75" s="275">
        <f t="shared" ref="S75" si="84">IFERROR(R75/F75, 0)</f>
        <v>0</v>
      </c>
      <c r="T75" s="739"/>
      <c r="U75" s="740"/>
      <c r="W75" s="200"/>
      <c r="X75" s="204">
        <f>Administrative!X75+'Buildings &amp; Grounds'!X75+'Sacred Life &amp; Worship'!X75+'Christian Formation'!X75+'Social Ministry'!X75+Other!X75</f>
        <v>0</v>
      </c>
      <c r="Y75" s="204">
        <f>Administrative!Y75+'Buildings &amp; Grounds'!Y75+'Sacred Life &amp; Worship'!Y75+'Christian Formation'!Y75+'Social Ministry'!Y75+Other!Y75</f>
        <v>0</v>
      </c>
      <c r="Z75" s="204">
        <f>Administrative!Z75+'Buildings &amp; Grounds'!Z75+'Sacred Life &amp; Worship'!Z75+'Christian Formation'!Z75+'Social Ministry'!Z75+Other!Z75</f>
        <v>0</v>
      </c>
      <c r="AA75" s="204">
        <f>Administrative!AA75+'Buildings &amp; Grounds'!AA75+'Sacred Life &amp; Worship'!AA75+'Christian Formation'!AA75+'Social Ministry'!AA75+Other!AA75</f>
        <v>0</v>
      </c>
      <c r="AB75" s="204">
        <f>Administrative!AB75+'Buildings &amp; Grounds'!AB75+'Sacred Life &amp; Worship'!AB75+'Christian Formation'!AB75+'Social Ministry'!AB75+Other!AB75</f>
        <v>0</v>
      </c>
      <c r="AC75" s="204">
        <f>Administrative!AC75+'Buildings &amp; Grounds'!AC75+'Sacred Life &amp; Worship'!AC75+'Christian Formation'!AC75+'Social Ministry'!AC75+Other!AC75</f>
        <v>0</v>
      </c>
      <c r="AD75" s="204">
        <f>Administrative!AD75+'Buildings &amp; Grounds'!AD75+'Sacred Life &amp; Worship'!AD75+'Christian Formation'!AD75+'Social Ministry'!AD75+Other!AD75</f>
        <v>0</v>
      </c>
      <c r="AE75" s="204">
        <f>Administrative!AE75+'Buildings &amp; Grounds'!AE75+'Sacred Life &amp; Worship'!AE75+'Christian Formation'!AE75+'Social Ministry'!AE75+Other!AE75</f>
        <v>0</v>
      </c>
      <c r="AF75" s="204">
        <f>Administrative!AF75+'Buildings &amp; Grounds'!AF75+'Sacred Life &amp; Worship'!AF75+'Christian Formation'!AF75+'Social Ministry'!AF75+Other!AF75</f>
        <v>0</v>
      </c>
      <c r="AG75" s="204">
        <f>Administrative!AG75+'Buildings &amp; Grounds'!AG75+'Sacred Life &amp; Worship'!AG75+'Christian Formation'!AG75+'Social Ministry'!AG75+Other!AG75</f>
        <v>0</v>
      </c>
      <c r="AH75" s="204">
        <f>Administrative!AH75+'Buildings &amp; Grounds'!AH75+'Sacred Life &amp; Worship'!AH75+'Christian Formation'!AH75+'Social Ministry'!AH75+Other!AH75</f>
        <v>0</v>
      </c>
      <c r="AI75" s="204">
        <f>Administrative!AI75+'Buildings &amp; Grounds'!AI75+'Sacred Life &amp; Worship'!AI75+'Christian Formation'!AI75+'Social Ministry'!AI75+Other!AI75</f>
        <v>0</v>
      </c>
      <c r="AJ75" s="204">
        <f>Administrative!AJ75+'Buildings &amp; Grounds'!AJ75+'Sacred Life &amp; Worship'!AJ75+'Christian Formation'!AJ75+'Social Ministry'!AJ75+Other!AJ75</f>
        <v>0</v>
      </c>
      <c r="AK75" s="360" t="str">
        <f t="shared" ref="AK75:AK90" si="85">IF(AJ75=O75,"In Balance",CONCATENATE("Out of Balance by $",AJ75-O75))</f>
        <v>In Balance</v>
      </c>
    </row>
    <row r="76" spans="2:37" outlineLevel="2" x14ac:dyDescent="0.15">
      <c r="B76" s="172">
        <v>71</v>
      </c>
      <c r="C76" s="192">
        <v>4012</v>
      </c>
      <c r="D76" s="193" t="s">
        <v>691</v>
      </c>
      <c r="E76" s="204">
        <f>Administrative!E76+'Buildings &amp; Grounds'!E76+'Sacred Life &amp; Worship'!E76+'Christian Formation'!E76+'Social Ministry'!E76+Other!E76</f>
        <v>0</v>
      </c>
      <c r="F76" s="204">
        <f>Administrative!F76+'Buildings &amp; Grounds'!F76+'Sacred Life &amp; Worship'!F76+'Christian Formation'!F76+'Social Ministry'!F76+Other!F76</f>
        <v>0</v>
      </c>
      <c r="G76" s="204">
        <f>Administrative!G76+'Buildings &amp; Grounds'!G76+'Sacred Life &amp; Worship'!G76+'Christian Formation'!G76+'Social Ministry'!G76+Other!G76</f>
        <v>0</v>
      </c>
      <c r="H76" s="204">
        <f>Administrative!H76+'Buildings &amp; Grounds'!H76+'Sacred Life &amp; Worship'!H76+'Christian Formation'!H76+'Social Ministry'!H76+Other!H76</f>
        <v>0</v>
      </c>
      <c r="I76" s="49"/>
      <c r="J76" s="196"/>
      <c r="K76" s="32"/>
      <c r="L76" s="196"/>
      <c r="M76" s="196"/>
      <c r="N76" s="197"/>
      <c r="O76" s="204">
        <f>Administrative!O76+'Buildings &amp; Grounds'!O76+'Sacred Life &amp; Worship'!O76+'Christian Formation'!O76+'Social Ministry'!O76+Other!O76</f>
        <v>0</v>
      </c>
      <c r="P76" s="273">
        <f>ROUND(($O76-$H76),0)</f>
        <v>0</v>
      </c>
      <c r="Q76" s="275">
        <f t="shared" ref="Q76" si="86">IFERROR(P76/H76, 0)</f>
        <v>0</v>
      </c>
      <c r="R76" s="29">
        <f t="shared" si="83"/>
        <v>0</v>
      </c>
      <c r="S76" s="275">
        <f t="shared" ref="S76" si="87">IFERROR(R76/F76, 0)</f>
        <v>0</v>
      </c>
      <c r="T76" s="739"/>
      <c r="U76" s="740"/>
      <c r="W76" s="200"/>
      <c r="X76" s="204">
        <f>Administrative!X76+'Buildings &amp; Grounds'!X76+'Sacred Life &amp; Worship'!X76+'Christian Formation'!X76+'Social Ministry'!X76+Other!X76</f>
        <v>0</v>
      </c>
      <c r="Y76" s="204">
        <f>Administrative!Y76+'Buildings &amp; Grounds'!Y76+'Sacred Life &amp; Worship'!Y76+'Christian Formation'!Y76+'Social Ministry'!Y76+Other!Y76</f>
        <v>0</v>
      </c>
      <c r="Z76" s="204">
        <f>Administrative!Z76+'Buildings &amp; Grounds'!Z76+'Sacred Life &amp; Worship'!Z76+'Christian Formation'!Z76+'Social Ministry'!Z76+Other!Z76</f>
        <v>0</v>
      </c>
      <c r="AA76" s="204">
        <f>Administrative!AA76+'Buildings &amp; Grounds'!AA76+'Sacred Life &amp; Worship'!AA76+'Christian Formation'!AA76+'Social Ministry'!AA76+Other!AA76</f>
        <v>0</v>
      </c>
      <c r="AB76" s="204">
        <f>Administrative!AB76+'Buildings &amp; Grounds'!AB76+'Sacred Life &amp; Worship'!AB76+'Christian Formation'!AB76+'Social Ministry'!AB76+Other!AB76</f>
        <v>0</v>
      </c>
      <c r="AC76" s="204">
        <f>Administrative!AC76+'Buildings &amp; Grounds'!AC76+'Sacred Life &amp; Worship'!AC76+'Christian Formation'!AC76+'Social Ministry'!AC76+Other!AC76</f>
        <v>0</v>
      </c>
      <c r="AD76" s="204">
        <f>Administrative!AD76+'Buildings &amp; Grounds'!AD76+'Sacred Life &amp; Worship'!AD76+'Christian Formation'!AD76+'Social Ministry'!AD76+Other!AD76</f>
        <v>0</v>
      </c>
      <c r="AE76" s="204">
        <f>Administrative!AE76+'Buildings &amp; Grounds'!AE76+'Sacred Life &amp; Worship'!AE76+'Christian Formation'!AE76+'Social Ministry'!AE76+Other!AE76</f>
        <v>0</v>
      </c>
      <c r="AF76" s="204">
        <f>Administrative!AF76+'Buildings &amp; Grounds'!AF76+'Sacred Life &amp; Worship'!AF76+'Christian Formation'!AF76+'Social Ministry'!AF76+Other!AF76</f>
        <v>0</v>
      </c>
      <c r="AG76" s="204">
        <f>Administrative!AG76+'Buildings &amp; Grounds'!AG76+'Sacred Life &amp; Worship'!AG76+'Christian Formation'!AG76+'Social Ministry'!AG76+Other!AG76</f>
        <v>0</v>
      </c>
      <c r="AH76" s="204">
        <f>Administrative!AH76+'Buildings &amp; Grounds'!AH76+'Sacred Life &amp; Worship'!AH76+'Christian Formation'!AH76+'Social Ministry'!AH76+Other!AH76</f>
        <v>0</v>
      </c>
      <c r="AI76" s="204">
        <f>Administrative!AI76+'Buildings &amp; Grounds'!AI76+'Sacred Life &amp; Worship'!AI76+'Christian Formation'!AI76+'Social Ministry'!AI76+Other!AI76</f>
        <v>0</v>
      </c>
      <c r="AJ76" s="204">
        <f>Administrative!AJ76+'Buildings &amp; Grounds'!AJ76+'Sacred Life &amp; Worship'!AJ76+'Christian Formation'!AJ76+'Social Ministry'!AJ76+Other!AJ76</f>
        <v>0</v>
      </c>
      <c r="AK76" s="195" t="str">
        <f t="shared" si="85"/>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c r="M78" s="40"/>
      <c r="N78" s="237"/>
      <c r="O78" s="40">
        <f>SUM(O75:O77)</f>
        <v>0</v>
      </c>
      <c r="P78" s="40">
        <f>SUM(P75:P77)</f>
        <v>0</v>
      </c>
      <c r="Q78" s="46">
        <f t="shared" ref="Q78" si="88">IFERROR(P78/H78, 0)</f>
        <v>0</v>
      </c>
      <c r="R78" s="40">
        <f>SUM(R75:R77)</f>
        <v>0</v>
      </c>
      <c r="S78" s="46">
        <f t="shared" ref="S78" si="89">IFERROR(R78/F78, 0)</f>
        <v>0</v>
      </c>
      <c r="T78" s="235"/>
      <c r="U78" s="238"/>
      <c r="W78" s="239"/>
      <c r="X78" s="240">
        <f>SUM(X75:X77)</f>
        <v>0</v>
      </c>
      <c r="Y78" s="240">
        <f t="shared" ref="Y78:AJ78" si="90">SUM(Y75:Y77)</f>
        <v>0</v>
      </c>
      <c r="Z78" s="240">
        <f t="shared" si="90"/>
        <v>0</v>
      </c>
      <c r="AA78" s="240">
        <f t="shared" si="90"/>
        <v>0</v>
      </c>
      <c r="AB78" s="240">
        <f t="shared" si="90"/>
        <v>0</v>
      </c>
      <c r="AC78" s="240">
        <f t="shared" si="90"/>
        <v>0</v>
      </c>
      <c r="AD78" s="240">
        <f>SUM(AD75:AD77)</f>
        <v>0</v>
      </c>
      <c r="AE78" s="240">
        <f t="shared" si="90"/>
        <v>0</v>
      </c>
      <c r="AF78" s="240">
        <f t="shared" si="90"/>
        <v>0</v>
      </c>
      <c r="AG78" s="240">
        <f t="shared" si="90"/>
        <v>0</v>
      </c>
      <c r="AH78" s="240">
        <f t="shared" si="90"/>
        <v>0</v>
      </c>
      <c r="AI78" s="240">
        <f t="shared" si="90"/>
        <v>0</v>
      </c>
      <c r="AJ78" s="240">
        <f t="shared" si="90"/>
        <v>0</v>
      </c>
      <c r="AK78" s="241" t="str">
        <f t="shared" si="85"/>
        <v>In Balance</v>
      </c>
    </row>
    <row r="79" spans="2:37" outlineLevel="2" x14ac:dyDescent="0.15">
      <c r="B79" s="172">
        <v>74</v>
      </c>
      <c r="C79" s="192">
        <v>4030</v>
      </c>
      <c r="D79" s="193" t="s">
        <v>645</v>
      </c>
      <c r="E79" s="204">
        <f>Administrative!E79+'Buildings &amp; Grounds'!E79+'Sacred Life &amp; Worship'!E79+'Christian Formation'!E79+'Social Ministry'!E79+Other!E79</f>
        <v>0</v>
      </c>
      <c r="F79" s="204">
        <f>Administrative!F79+'Buildings &amp; Grounds'!F79+'Sacred Life &amp; Worship'!F79+'Christian Formation'!F79+'Social Ministry'!F79+Other!F79</f>
        <v>0</v>
      </c>
      <c r="G79" s="204">
        <f>Administrative!G79+'Buildings &amp; Grounds'!G79+'Sacred Life &amp; Worship'!G79+'Christian Formation'!G79+'Social Ministry'!G79+Other!G79</f>
        <v>0</v>
      </c>
      <c r="H79" s="204">
        <f>Administrative!H79+'Buildings &amp; Grounds'!H79+'Sacred Life &amp; Worship'!H79+'Christian Formation'!H79+'Social Ministry'!H79+Other!H79</f>
        <v>0</v>
      </c>
      <c r="I79" s="49"/>
      <c r="J79" s="196"/>
      <c r="K79" s="32"/>
      <c r="L79" s="196"/>
      <c r="M79" s="196"/>
      <c r="N79" s="197"/>
      <c r="O79" s="204">
        <f>Administrative!O79+'Buildings &amp; Grounds'!O79+'Sacred Life &amp; Worship'!O79+'Christian Formation'!O79+'Social Ministry'!O79+Other!O79</f>
        <v>0</v>
      </c>
      <c r="P79" s="273">
        <f t="shared" ref="P79:P83" si="91">ROUND(($O79-$H79),0)</f>
        <v>0</v>
      </c>
      <c r="Q79" s="275">
        <f t="shared" ref="Q79:Q84" si="92">IFERROR(P79/H79, 0)</f>
        <v>0</v>
      </c>
      <c r="R79" s="29">
        <f t="shared" ref="R79:R83" si="93">ROUND(($O79-$F79),0)</f>
        <v>0</v>
      </c>
      <c r="S79" s="275">
        <f t="shared" ref="S79:S84" si="94">IFERROR(R79/F79, 0)</f>
        <v>0</v>
      </c>
      <c r="T79" s="739"/>
      <c r="U79" s="740"/>
      <c r="W79" s="200"/>
      <c r="X79" s="204">
        <f>Administrative!X79+'Buildings &amp; Grounds'!X79+'Sacred Life &amp; Worship'!X79+'Christian Formation'!X79+'Social Ministry'!X79+Other!X79</f>
        <v>0</v>
      </c>
      <c r="Y79" s="204">
        <f>Administrative!Y79+'Buildings &amp; Grounds'!Y79+'Sacred Life &amp; Worship'!Y79+'Christian Formation'!Y79+'Social Ministry'!Y79+Other!Y79</f>
        <v>0</v>
      </c>
      <c r="Z79" s="204">
        <f>Administrative!Z79+'Buildings &amp; Grounds'!Z79+'Sacred Life &amp; Worship'!Z79+'Christian Formation'!Z79+'Social Ministry'!Z79+Other!Z79</f>
        <v>0</v>
      </c>
      <c r="AA79" s="204">
        <f>Administrative!AA79+'Buildings &amp; Grounds'!AA79+'Sacred Life &amp; Worship'!AA79+'Christian Formation'!AA79+'Social Ministry'!AA79+Other!AA79</f>
        <v>0</v>
      </c>
      <c r="AB79" s="204">
        <f>Administrative!AB79+'Buildings &amp; Grounds'!AB79+'Sacred Life &amp; Worship'!AB79+'Christian Formation'!AB79+'Social Ministry'!AB79+Other!AB79</f>
        <v>0</v>
      </c>
      <c r="AC79" s="204">
        <f>Administrative!AC79+'Buildings &amp; Grounds'!AC79+'Sacred Life &amp; Worship'!AC79+'Christian Formation'!AC79+'Social Ministry'!AC79+Other!AC79</f>
        <v>0</v>
      </c>
      <c r="AD79" s="204">
        <f>Administrative!AD79+'Buildings &amp; Grounds'!AD79+'Sacred Life &amp; Worship'!AD79+'Christian Formation'!AD79+'Social Ministry'!AD79+Other!AD79</f>
        <v>0</v>
      </c>
      <c r="AE79" s="204">
        <f>Administrative!AE79+'Buildings &amp; Grounds'!AE79+'Sacred Life &amp; Worship'!AE79+'Christian Formation'!AE79+'Social Ministry'!AE79+Other!AE79</f>
        <v>0</v>
      </c>
      <c r="AF79" s="204">
        <f>Administrative!AF79+'Buildings &amp; Grounds'!AF79+'Sacred Life &amp; Worship'!AF79+'Christian Formation'!AF79+'Social Ministry'!AF79+Other!AF79</f>
        <v>0</v>
      </c>
      <c r="AG79" s="204">
        <f>Administrative!AG79+'Buildings &amp; Grounds'!AG79+'Sacred Life &amp; Worship'!AG79+'Christian Formation'!AG79+'Social Ministry'!AG79+Other!AG79</f>
        <v>0</v>
      </c>
      <c r="AH79" s="204">
        <f>Administrative!AH79+'Buildings &amp; Grounds'!AH79+'Sacred Life &amp; Worship'!AH79+'Christian Formation'!AH79+'Social Ministry'!AH79+Other!AH79</f>
        <v>0</v>
      </c>
      <c r="AI79" s="204">
        <f>Administrative!AI79+'Buildings &amp; Grounds'!AI79+'Sacred Life &amp; Worship'!AI79+'Christian Formation'!AI79+'Social Ministry'!AI79+Other!AI79</f>
        <v>0</v>
      </c>
      <c r="AJ79" s="204">
        <f>Administrative!AJ79+'Buildings &amp; Grounds'!AJ79+'Sacred Life &amp; Worship'!AJ79+'Christian Formation'!AJ79+'Social Ministry'!AJ79+Other!AJ79</f>
        <v>0</v>
      </c>
      <c r="AK79" s="195" t="str">
        <f t="shared" si="85"/>
        <v>In Balance</v>
      </c>
    </row>
    <row r="80" spans="2:37" outlineLevel="2" x14ac:dyDescent="0.15">
      <c r="B80" s="172">
        <v>75</v>
      </c>
      <c r="C80" s="192">
        <v>4040</v>
      </c>
      <c r="D80" s="193" t="s">
        <v>644</v>
      </c>
      <c r="E80" s="204">
        <f>Administrative!E80+'Buildings &amp; Grounds'!E80+'Sacred Life &amp; Worship'!E80+'Christian Formation'!E80+'Social Ministry'!E80+Other!E80</f>
        <v>0</v>
      </c>
      <c r="F80" s="204">
        <f>Administrative!F80+'Buildings &amp; Grounds'!F80+'Sacred Life &amp; Worship'!F80+'Christian Formation'!F80+'Social Ministry'!F80+Other!F80</f>
        <v>0</v>
      </c>
      <c r="G80" s="204">
        <f>Administrative!G80+'Buildings &amp; Grounds'!G80+'Sacred Life &amp; Worship'!G80+'Christian Formation'!G80+'Social Ministry'!G80+Other!G80</f>
        <v>0</v>
      </c>
      <c r="H80" s="204">
        <f>Administrative!H80+'Buildings &amp; Grounds'!H80+'Sacred Life &amp; Worship'!H80+'Christian Formation'!H80+'Social Ministry'!H80+Other!H80</f>
        <v>0</v>
      </c>
      <c r="I80" s="49"/>
      <c r="J80" s="196"/>
      <c r="K80" s="32"/>
      <c r="L80" s="196"/>
      <c r="M80" s="196"/>
      <c r="N80" s="197"/>
      <c r="O80" s="204">
        <f>Administrative!O80+'Buildings &amp; Grounds'!O80+'Sacred Life &amp; Worship'!O80+'Christian Formation'!O80+'Social Ministry'!O80+Other!O80</f>
        <v>0</v>
      </c>
      <c r="P80" s="273">
        <f t="shared" si="91"/>
        <v>0</v>
      </c>
      <c r="Q80" s="275">
        <f t="shared" si="92"/>
        <v>0</v>
      </c>
      <c r="R80" s="29">
        <f t="shared" si="93"/>
        <v>0</v>
      </c>
      <c r="S80" s="275">
        <f t="shared" si="94"/>
        <v>0</v>
      </c>
      <c r="T80" s="739"/>
      <c r="U80" s="740"/>
      <c r="W80" s="200"/>
      <c r="X80" s="204">
        <f>Administrative!X80+'Buildings &amp; Grounds'!X80+'Sacred Life &amp; Worship'!X80+'Christian Formation'!X80+'Social Ministry'!X80+Other!X80</f>
        <v>0</v>
      </c>
      <c r="Y80" s="204">
        <f>Administrative!Y80+'Buildings &amp; Grounds'!Y80+'Sacred Life &amp; Worship'!Y80+'Christian Formation'!Y80+'Social Ministry'!Y80+Other!Y80</f>
        <v>0</v>
      </c>
      <c r="Z80" s="204">
        <f>Administrative!Z80+'Buildings &amp; Grounds'!Z80+'Sacred Life &amp; Worship'!Z80+'Christian Formation'!Z80+'Social Ministry'!Z80+Other!Z80</f>
        <v>0</v>
      </c>
      <c r="AA80" s="204">
        <f>Administrative!AA80+'Buildings &amp; Grounds'!AA80+'Sacred Life &amp; Worship'!AA80+'Christian Formation'!AA80+'Social Ministry'!AA80+Other!AA80</f>
        <v>0</v>
      </c>
      <c r="AB80" s="204">
        <f>Administrative!AB80+'Buildings &amp; Grounds'!AB80+'Sacred Life &amp; Worship'!AB80+'Christian Formation'!AB80+'Social Ministry'!AB80+Other!AB80</f>
        <v>0</v>
      </c>
      <c r="AC80" s="204">
        <f>Administrative!AC80+'Buildings &amp; Grounds'!AC80+'Sacred Life &amp; Worship'!AC80+'Christian Formation'!AC80+'Social Ministry'!AC80+Other!AC80</f>
        <v>0</v>
      </c>
      <c r="AD80" s="204">
        <f>Administrative!AD80+'Buildings &amp; Grounds'!AD80+'Sacred Life &amp; Worship'!AD80+'Christian Formation'!AD80+'Social Ministry'!AD80+Other!AD80</f>
        <v>0</v>
      </c>
      <c r="AE80" s="204">
        <f>Administrative!AE80+'Buildings &amp; Grounds'!AE80+'Sacred Life &amp; Worship'!AE80+'Christian Formation'!AE80+'Social Ministry'!AE80+Other!AE80</f>
        <v>0</v>
      </c>
      <c r="AF80" s="204">
        <f>Administrative!AF80+'Buildings &amp; Grounds'!AF80+'Sacred Life &amp; Worship'!AF80+'Christian Formation'!AF80+'Social Ministry'!AF80+Other!AF80</f>
        <v>0</v>
      </c>
      <c r="AG80" s="204">
        <f>Administrative!AG80+'Buildings &amp; Grounds'!AG80+'Sacred Life &amp; Worship'!AG80+'Christian Formation'!AG80+'Social Ministry'!AG80+Other!AG80</f>
        <v>0</v>
      </c>
      <c r="AH80" s="204">
        <f>Administrative!AH80+'Buildings &amp; Grounds'!AH80+'Sacred Life &amp; Worship'!AH80+'Christian Formation'!AH80+'Social Ministry'!AH80+Other!AH80</f>
        <v>0</v>
      </c>
      <c r="AI80" s="204">
        <f>Administrative!AI80+'Buildings &amp; Grounds'!AI80+'Sacred Life &amp; Worship'!AI80+'Christian Formation'!AI80+'Social Ministry'!AI80+Other!AI80</f>
        <v>0</v>
      </c>
      <c r="AJ80" s="204">
        <f>Administrative!AJ80+'Buildings &amp; Grounds'!AJ80+'Sacred Life &amp; Worship'!AJ80+'Christian Formation'!AJ80+'Social Ministry'!AJ80+Other!AJ80</f>
        <v>0</v>
      </c>
      <c r="AK80" s="195" t="str">
        <f t="shared" si="85"/>
        <v>In Balance</v>
      </c>
    </row>
    <row r="81" spans="2:37" outlineLevel="2" x14ac:dyDescent="0.15">
      <c r="B81" s="172">
        <v>76</v>
      </c>
      <c r="C81" s="192">
        <v>4050.1</v>
      </c>
      <c r="D81" s="193" t="s">
        <v>681</v>
      </c>
      <c r="E81" s="204">
        <f>Administrative!E81+'Buildings &amp; Grounds'!E81+'Sacred Life &amp; Worship'!E81+'Christian Formation'!E81+'Social Ministry'!E81+Other!E81</f>
        <v>0</v>
      </c>
      <c r="F81" s="204">
        <f>Administrative!F81+'Buildings &amp; Grounds'!F81+'Sacred Life &amp; Worship'!F81+'Christian Formation'!F81+'Social Ministry'!F81+Other!F81</f>
        <v>0</v>
      </c>
      <c r="G81" s="204">
        <f>Administrative!G81+'Buildings &amp; Grounds'!G81+'Sacred Life &amp; Worship'!G81+'Christian Formation'!G81+'Social Ministry'!G81+Other!G81</f>
        <v>0</v>
      </c>
      <c r="H81" s="204">
        <f>Administrative!H81+'Buildings &amp; Grounds'!H81+'Sacred Life &amp; Worship'!H81+'Christian Formation'!H81+'Social Ministry'!H81+Other!H81</f>
        <v>0</v>
      </c>
      <c r="I81" s="49"/>
      <c r="J81" s="196"/>
      <c r="K81" s="32"/>
      <c r="L81" s="196"/>
      <c r="M81" s="196"/>
      <c r="N81" s="197"/>
      <c r="O81" s="204">
        <f>Administrative!O81+'Buildings &amp; Grounds'!O81+'Sacred Life &amp; Worship'!O81+'Christian Formation'!O81+'Social Ministry'!O81+Other!O81</f>
        <v>0</v>
      </c>
      <c r="P81" s="273">
        <f t="shared" si="91"/>
        <v>0</v>
      </c>
      <c r="Q81" s="275">
        <f t="shared" si="92"/>
        <v>0</v>
      </c>
      <c r="R81" s="29">
        <f t="shared" si="93"/>
        <v>0</v>
      </c>
      <c r="S81" s="275">
        <f t="shared" si="94"/>
        <v>0</v>
      </c>
      <c r="T81" s="739"/>
      <c r="U81" s="740"/>
      <c r="W81" s="200"/>
      <c r="X81" s="204">
        <f>Administrative!X81+'Buildings &amp; Grounds'!X81+'Sacred Life &amp; Worship'!X81+'Christian Formation'!X81+'Social Ministry'!X81+Other!X81</f>
        <v>0</v>
      </c>
      <c r="Y81" s="204">
        <f>Administrative!Y81+'Buildings &amp; Grounds'!Y81+'Sacred Life &amp; Worship'!Y81+'Christian Formation'!Y81+'Social Ministry'!Y81+Other!Y81</f>
        <v>0</v>
      </c>
      <c r="Z81" s="204">
        <f>Administrative!Z81+'Buildings &amp; Grounds'!Z81+'Sacred Life &amp; Worship'!Z81+'Christian Formation'!Z81+'Social Ministry'!Z81+Other!Z81</f>
        <v>0</v>
      </c>
      <c r="AA81" s="204">
        <f>Administrative!AA81+'Buildings &amp; Grounds'!AA81+'Sacred Life &amp; Worship'!AA81+'Christian Formation'!AA81+'Social Ministry'!AA81+Other!AA81</f>
        <v>0</v>
      </c>
      <c r="AB81" s="204">
        <f>Administrative!AB81+'Buildings &amp; Grounds'!AB81+'Sacred Life &amp; Worship'!AB81+'Christian Formation'!AB81+'Social Ministry'!AB81+Other!AB81</f>
        <v>0</v>
      </c>
      <c r="AC81" s="204">
        <f>Administrative!AC81+'Buildings &amp; Grounds'!AC81+'Sacred Life &amp; Worship'!AC81+'Christian Formation'!AC81+'Social Ministry'!AC81+Other!AC81</f>
        <v>0</v>
      </c>
      <c r="AD81" s="204">
        <f>Administrative!AD81+'Buildings &amp; Grounds'!AD81+'Sacred Life &amp; Worship'!AD81+'Christian Formation'!AD81+'Social Ministry'!AD81+Other!AD81</f>
        <v>0</v>
      </c>
      <c r="AE81" s="204">
        <f>Administrative!AE81+'Buildings &amp; Grounds'!AE81+'Sacred Life &amp; Worship'!AE81+'Christian Formation'!AE81+'Social Ministry'!AE81+Other!AE81</f>
        <v>0</v>
      </c>
      <c r="AF81" s="204">
        <f>Administrative!AF81+'Buildings &amp; Grounds'!AF81+'Sacred Life &amp; Worship'!AF81+'Christian Formation'!AF81+'Social Ministry'!AF81+Other!AF81</f>
        <v>0</v>
      </c>
      <c r="AG81" s="204">
        <f>Administrative!AG81+'Buildings &amp; Grounds'!AG81+'Sacred Life &amp; Worship'!AG81+'Christian Formation'!AG81+'Social Ministry'!AG81+Other!AG81</f>
        <v>0</v>
      </c>
      <c r="AH81" s="204">
        <f>Administrative!AH81+'Buildings &amp; Grounds'!AH81+'Sacred Life &amp; Worship'!AH81+'Christian Formation'!AH81+'Social Ministry'!AH81+Other!AH81</f>
        <v>0</v>
      </c>
      <c r="AI81" s="204">
        <f>Administrative!AI81+'Buildings &amp; Grounds'!AI81+'Sacred Life &amp; Worship'!AI81+'Christian Formation'!AI81+'Social Ministry'!AI81+Other!AI81</f>
        <v>0</v>
      </c>
      <c r="AJ81" s="204">
        <f>Administrative!AJ81+'Buildings &amp; Grounds'!AJ81+'Sacred Life &amp; Worship'!AJ81+'Christian Formation'!AJ81+'Social Ministry'!AJ81+Other!AJ81</f>
        <v>0</v>
      </c>
      <c r="AK81" s="195" t="str">
        <f t="shared" si="85"/>
        <v>In Balance</v>
      </c>
    </row>
    <row r="82" spans="2:37" outlineLevel="2" x14ac:dyDescent="0.15">
      <c r="B82" s="172">
        <v>77</v>
      </c>
      <c r="C82" s="192">
        <v>4050.2</v>
      </c>
      <c r="D82" s="193" t="s">
        <v>682</v>
      </c>
      <c r="E82" s="204">
        <f>Administrative!E82+'Buildings &amp; Grounds'!E82+'Sacred Life &amp; Worship'!E82+'Christian Formation'!E82+'Social Ministry'!E82+Other!E82</f>
        <v>0</v>
      </c>
      <c r="F82" s="204">
        <f>Administrative!F82+'Buildings &amp; Grounds'!F82+'Sacred Life &amp; Worship'!F82+'Christian Formation'!F82+'Social Ministry'!F82+Other!F82</f>
        <v>0</v>
      </c>
      <c r="G82" s="204">
        <f>Administrative!G82+'Buildings &amp; Grounds'!G82+'Sacred Life &amp; Worship'!G82+'Christian Formation'!G82+'Social Ministry'!G82+Other!G82</f>
        <v>0</v>
      </c>
      <c r="H82" s="204">
        <f>Administrative!H82+'Buildings &amp; Grounds'!H82+'Sacred Life &amp; Worship'!H82+'Christian Formation'!H82+'Social Ministry'!H82+Other!H82</f>
        <v>0</v>
      </c>
      <c r="I82" s="49"/>
      <c r="J82" s="196"/>
      <c r="K82" s="32"/>
      <c r="L82" s="196"/>
      <c r="M82" s="196"/>
      <c r="N82" s="197"/>
      <c r="O82" s="204">
        <f>Administrative!O82+'Buildings &amp; Grounds'!O82+'Sacred Life &amp; Worship'!O82+'Christian Formation'!O82+'Social Ministry'!O82+Other!O82</f>
        <v>0</v>
      </c>
      <c r="P82" s="273">
        <f t="shared" si="91"/>
        <v>0</v>
      </c>
      <c r="Q82" s="275">
        <f t="shared" si="92"/>
        <v>0</v>
      </c>
      <c r="R82" s="29">
        <f t="shared" si="93"/>
        <v>0</v>
      </c>
      <c r="S82" s="275">
        <f t="shared" si="94"/>
        <v>0</v>
      </c>
      <c r="T82" s="739"/>
      <c r="U82" s="740"/>
      <c r="W82" s="200"/>
      <c r="X82" s="204">
        <f>Administrative!X82+'Buildings &amp; Grounds'!X82+'Sacred Life &amp; Worship'!X82+'Christian Formation'!X82+'Social Ministry'!X82+Other!X82</f>
        <v>0</v>
      </c>
      <c r="Y82" s="204">
        <f>Administrative!Y82+'Buildings &amp; Grounds'!Y82+'Sacred Life &amp; Worship'!Y82+'Christian Formation'!Y82+'Social Ministry'!Y82+Other!Y82</f>
        <v>0</v>
      </c>
      <c r="Z82" s="204">
        <f>Administrative!Z82+'Buildings &amp; Grounds'!Z82+'Sacred Life &amp; Worship'!Z82+'Christian Formation'!Z82+'Social Ministry'!Z82+Other!Z82</f>
        <v>0</v>
      </c>
      <c r="AA82" s="204">
        <f>Administrative!AA82+'Buildings &amp; Grounds'!AA82+'Sacred Life &amp; Worship'!AA82+'Christian Formation'!AA82+'Social Ministry'!AA82+Other!AA82</f>
        <v>0</v>
      </c>
      <c r="AB82" s="204">
        <f>Administrative!AB82+'Buildings &amp; Grounds'!AB82+'Sacred Life &amp; Worship'!AB82+'Christian Formation'!AB82+'Social Ministry'!AB82+Other!AB82</f>
        <v>0</v>
      </c>
      <c r="AC82" s="204">
        <f>Administrative!AC82+'Buildings &amp; Grounds'!AC82+'Sacred Life &amp; Worship'!AC82+'Christian Formation'!AC82+'Social Ministry'!AC82+Other!AC82</f>
        <v>0</v>
      </c>
      <c r="AD82" s="204">
        <f>Administrative!AD82+'Buildings &amp; Grounds'!AD82+'Sacred Life &amp; Worship'!AD82+'Christian Formation'!AD82+'Social Ministry'!AD82+Other!AD82</f>
        <v>0</v>
      </c>
      <c r="AE82" s="204">
        <f>Administrative!AE82+'Buildings &amp; Grounds'!AE82+'Sacred Life &amp; Worship'!AE82+'Christian Formation'!AE82+'Social Ministry'!AE82+Other!AE82</f>
        <v>0</v>
      </c>
      <c r="AF82" s="204">
        <f>Administrative!AF82+'Buildings &amp; Grounds'!AF82+'Sacred Life &amp; Worship'!AF82+'Christian Formation'!AF82+'Social Ministry'!AF82+Other!AF82</f>
        <v>0</v>
      </c>
      <c r="AG82" s="204">
        <f>Administrative!AG82+'Buildings &amp; Grounds'!AG82+'Sacred Life &amp; Worship'!AG82+'Christian Formation'!AG82+'Social Ministry'!AG82+Other!AG82</f>
        <v>0</v>
      </c>
      <c r="AH82" s="204">
        <f>Administrative!AH82+'Buildings &amp; Grounds'!AH82+'Sacred Life &amp; Worship'!AH82+'Christian Formation'!AH82+'Social Ministry'!AH82+Other!AH82</f>
        <v>0</v>
      </c>
      <c r="AI82" s="204">
        <f>Administrative!AI82+'Buildings &amp; Grounds'!AI82+'Sacred Life &amp; Worship'!AI82+'Christian Formation'!AI82+'Social Ministry'!AI82+Other!AI82</f>
        <v>0</v>
      </c>
      <c r="AJ82" s="204">
        <f>Administrative!AJ82+'Buildings &amp; Grounds'!AJ82+'Sacred Life &amp; Worship'!AJ82+'Christian Formation'!AJ82+'Social Ministry'!AJ82+Other!AJ82</f>
        <v>0</v>
      </c>
      <c r="AK82" s="195" t="str">
        <f t="shared" si="85"/>
        <v>In Balance</v>
      </c>
    </row>
    <row r="83" spans="2:37" outlineLevel="2" x14ac:dyDescent="0.15">
      <c r="B83" s="172">
        <v>78</v>
      </c>
      <c r="C83" s="192">
        <v>4050.3</v>
      </c>
      <c r="D83" s="193" t="s">
        <v>683</v>
      </c>
      <c r="E83" s="204">
        <f>Administrative!E83+'Buildings &amp; Grounds'!E83+'Sacred Life &amp; Worship'!E83+'Christian Formation'!E83+'Social Ministry'!E83+Other!E83</f>
        <v>0</v>
      </c>
      <c r="F83" s="204">
        <f>Administrative!F83+'Buildings &amp; Grounds'!F83+'Sacred Life &amp; Worship'!F83+'Christian Formation'!F83+'Social Ministry'!F83+Other!F83</f>
        <v>0</v>
      </c>
      <c r="G83" s="204">
        <f>Administrative!G83+'Buildings &amp; Grounds'!G83+'Sacred Life &amp; Worship'!G83+'Christian Formation'!G83+'Social Ministry'!G83+Other!G83</f>
        <v>0</v>
      </c>
      <c r="H83" s="204">
        <f>Administrative!H83+'Buildings &amp; Grounds'!H83+'Sacred Life &amp; Worship'!H83+'Christian Formation'!H83+'Social Ministry'!H83+Other!H83</f>
        <v>0</v>
      </c>
      <c r="I83" s="49"/>
      <c r="J83" s="196"/>
      <c r="K83" s="32"/>
      <c r="L83" s="196"/>
      <c r="M83" s="196"/>
      <c r="N83" s="197"/>
      <c r="O83" s="204">
        <f>Administrative!O83+'Buildings &amp; Grounds'!O83+'Sacred Life &amp; Worship'!O83+'Christian Formation'!O83+'Social Ministry'!O83+Other!O83</f>
        <v>0</v>
      </c>
      <c r="P83" s="273">
        <f t="shared" si="91"/>
        <v>0</v>
      </c>
      <c r="Q83" s="275">
        <f t="shared" si="92"/>
        <v>0</v>
      </c>
      <c r="R83" s="29">
        <f t="shared" si="93"/>
        <v>0</v>
      </c>
      <c r="S83" s="275">
        <f t="shared" si="94"/>
        <v>0</v>
      </c>
      <c r="T83" s="739"/>
      <c r="U83" s="740"/>
      <c r="W83" s="200"/>
      <c r="X83" s="204">
        <f>Administrative!X83+'Buildings &amp; Grounds'!X83+'Sacred Life &amp; Worship'!X83+'Christian Formation'!X83+'Social Ministry'!X83+Other!X83</f>
        <v>0</v>
      </c>
      <c r="Y83" s="204">
        <f>Administrative!Y83+'Buildings &amp; Grounds'!Y83+'Sacred Life &amp; Worship'!Y83+'Christian Formation'!Y83+'Social Ministry'!Y83+Other!Y83</f>
        <v>0</v>
      </c>
      <c r="Z83" s="204">
        <f>Administrative!Z83+'Buildings &amp; Grounds'!Z83+'Sacred Life &amp; Worship'!Z83+'Christian Formation'!Z83+'Social Ministry'!Z83+Other!Z83</f>
        <v>0</v>
      </c>
      <c r="AA83" s="204">
        <f>Administrative!AA83+'Buildings &amp; Grounds'!AA83+'Sacred Life &amp; Worship'!AA83+'Christian Formation'!AA83+'Social Ministry'!AA83+Other!AA83</f>
        <v>0</v>
      </c>
      <c r="AB83" s="204">
        <f>Administrative!AB83+'Buildings &amp; Grounds'!AB83+'Sacred Life &amp; Worship'!AB83+'Christian Formation'!AB83+'Social Ministry'!AB83+Other!AB83</f>
        <v>0</v>
      </c>
      <c r="AC83" s="204">
        <f>Administrative!AC83+'Buildings &amp; Grounds'!AC83+'Sacred Life &amp; Worship'!AC83+'Christian Formation'!AC83+'Social Ministry'!AC83+Other!AC83</f>
        <v>0</v>
      </c>
      <c r="AD83" s="204">
        <f>Administrative!AD83+'Buildings &amp; Grounds'!AD83+'Sacred Life &amp; Worship'!AD83+'Christian Formation'!AD83+'Social Ministry'!AD83+Other!AD83</f>
        <v>0</v>
      </c>
      <c r="AE83" s="204">
        <f>Administrative!AE83+'Buildings &amp; Grounds'!AE83+'Sacred Life &amp; Worship'!AE83+'Christian Formation'!AE83+'Social Ministry'!AE83+Other!AE83</f>
        <v>0</v>
      </c>
      <c r="AF83" s="204">
        <f>Administrative!AF83+'Buildings &amp; Grounds'!AF83+'Sacred Life &amp; Worship'!AF83+'Christian Formation'!AF83+'Social Ministry'!AF83+Other!AF83</f>
        <v>0</v>
      </c>
      <c r="AG83" s="204">
        <f>Administrative!AG83+'Buildings &amp; Grounds'!AG83+'Sacred Life &amp; Worship'!AG83+'Christian Formation'!AG83+'Social Ministry'!AG83+Other!AG83</f>
        <v>0</v>
      </c>
      <c r="AH83" s="204">
        <f>Administrative!AH83+'Buildings &amp; Grounds'!AH83+'Sacred Life &amp; Worship'!AH83+'Christian Formation'!AH83+'Social Ministry'!AH83+Other!AH83</f>
        <v>0</v>
      </c>
      <c r="AI83" s="204">
        <f>Administrative!AI83+'Buildings &amp; Grounds'!AI83+'Sacred Life &amp; Worship'!AI83+'Christian Formation'!AI83+'Social Ministry'!AI83+Other!AI83</f>
        <v>0</v>
      </c>
      <c r="AJ83" s="204">
        <f>Administrative!AJ83+'Buildings &amp; Grounds'!AJ83+'Sacred Life &amp; Worship'!AJ83+'Christian Formation'!AJ83+'Social Ministry'!AJ83+Other!AJ83</f>
        <v>0</v>
      </c>
      <c r="AK83" s="195" t="str">
        <f t="shared" si="85"/>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c r="M84" s="40"/>
      <c r="N84" s="237"/>
      <c r="O84" s="40">
        <f>SUM(O81:O83)</f>
        <v>0</v>
      </c>
      <c r="P84" s="40">
        <f>SUM(P81:P83)</f>
        <v>0</v>
      </c>
      <c r="Q84" s="46">
        <f t="shared" si="92"/>
        <v>0</v>
      </c>
      <c r="R84" s="40">
        <f>SUM(R81:R83)</f>
        <v>0</v>
      </c>
      <c r="S84" s="46">
        <f t="shared" si="94"/>
        <v>0</v>
      </c>
      <c r="T84" s="235"/>
      <c r="U84" s="238"/>
      <c r="W84" s="239"/>
      <c r="X84" s="240">
        <f>SUM(X81:X83)</f>
        <v>0</v>
      </c>
      <c r="Y84" s="240">
        <f t="shared" ref="Y84:AJ84" si="95">SUM(Y81:Y83)</f>
        <v>0</v>
      </c>
      <c r="Z84" s="240">
        <f t="shared" si="95"/>
        <v>0</v>
      </c>
      <c r="AA84" s="240">
        <f t="shared" si="95"/>
        <v>0</v>
      </c>
      <c r="AB84" s="240">
        <f t="shared" si="95"/>
        <v>0</v>
      </c>
      <c r="AC84" s="240">
        <f t="shared" si="95"/>
        <v>0</v>
      </c>
      <c r="AD84" s="240">
        <f>SUM(AD81:AD83)</f>
        <v>0</v>
      </c>
      <c r="AE84" s="240">
        <f t="shared" si="95"/>
        <v>0</v>
      </c>
      <c r="AF84" s="240">
        <f t="shared" si="95"/>
        <v>0</v>
      </c>
      <c r="AG84" s="240">
        <f t="shared" si="95"/>
        <v>0</v>
      </c>
      <c r="AH84" s="240">
        <f t="shared" si="95"/>
        <v>0</v>
      </c>
      <c r="AI84" s="240">
        <f t="shared" si="95"/>
        <v>0</v>
      </c>
      <c r="AJ84" s="240">
        <f t="shared" si="95"/>
        <v>0</v>
      </c>
      <c r="AK84" s="241" t="str">
        <f t="shared" si="85"/>
        <v>In Balance</v>
      </c>
    </row>
    <row r="85" spans="2:37" outlineLevel="2" x14ac:dyDescent="0.15">
      <c r="B85" s="172">
        <v>80</v>
      </c>
      <c r="C85" s="192">
        <v>4060</v>
      </c>
      <c r="D85" s="193" t="s">
        <v>642</v>
      </c>
      <c r="E85" s="204">
        <f>Administrative!E85+'Buildings &amp; Grounds'!E85+'Sacred Life &amp; Worship'!E85+'Christian Formation'!E85+'Social Ministry'!E85+Other!E85</f>
        <v>0</v>
      </c>
      <c r="F85" s="204">
        <f>Administrative!F85+'Buildings &amp; Grounds'!F85+'Sacred Life &amp; Worship'!F85+'Christian Formation'!F85+'Social Ministry'!F85+Other!F85</f>
        <v>0</v>
      </c>
      <c r="G85" s="204">
        <f>Administrative!G85+'Buildings &amp; Grounds'!G85+'Sacred Life &amp; Worship'!G85+'Christian Formation'!G85+'Social Ministry'!G85+Other!G85</f>
        <v>0</v>
      </c>
      <c r="H85" s="204">
        <f>Administrative!H85+'Buildings &amp; Grounds'!H85+'Sacred Life &amp; Worship'!H85+'Christian Formation'!H85+'Social Ministry'!H85+Other!H85</f>
        <v>0</v>
      </c>
      <c r="I85" s="49"/>
      <c r="J85" s="196"/>
      <c r="K85" s="32"/>
      <c r="L85" s="196"/>
      <c r="M85" s="196"/>
      <c r="N85" s="197"/>
      <c r="O85" s="204">
        <f>Administrative!O85+'Buildings &amp; Grounds'!O85+'Sacred Life &amp; Worship'!O85+'Christian Formation'!O85+'Social Ministry'!O85+Other!O85</f>
        <v>0</v>
      </c>
      <c r="P85" s="273">
        <f t="shared" ref="P85:P89" si="96">ROUND(($O85-$H85),0)</f>
        <v>0</v>
      </c>
      <c r="Q85" s="275">
        <f t="shared" ref="Q85:Q90" si="97">IFERROR(P85/H85, 0)</f>
        <v>0</v>
      </c>
      <c r="R85" s="29">
        <f t="shared" ref="R85:R89" si="98">ROUND(($O85-$F85),0)</f>
        <v>0</v>
      </c>
      <c r="S85" s="275">
        <f t="shared" ref="S85:S90" si="99">IFERROR(R85/F85, 0)</f>
        <v>0</v>
      </c>
      <c r="T85" s="739"/>
      <c r="U85" s="740"/>
      <c r="W85" s="200"/>
      <c r="X85" s="204">
        <f>Administrative!X85+'Buildings &amp; Grounds'!X85+'Sacred Life &amp; Worship'!X85+'Christian Formation'!X85+'Social Ministry'!X85+Other!X85</f>
        <v>0</v>
      </c>
      <c r="Y85" s="204">
        <f>Administrative!Y85+'Buildings &amp; Grounds'!Y85+'Sacred Life &amp; Worship'!Y85+'Christian Formation'!Y85+'Social Ministry'!Y85+Other!Y85</f>
        <v>0</v>
      </c>
      <c r="Z85" s="204">
        <f>Administrative!Z85+'Buildings &amp; Grounds'!Z85+'Sacred Life &amp; Worship'!Z85+'Christian Formation'!Z85+'Social Ministry'!Z85+Other!Z85</f>
        <v>0</v>
      </c>
      <c r="AA85" s="204">
        <f>Administrative!AA85+'Buildings &amp; Grounds'!AA85+'Sacred Life &amp; Worship'!AA85+'Christian Formation'!AA85+'Social Ministry'!AA85+Other!AA85</f>
        <v>0</v>
      </c>
      <c r="AB85" s="204">
        <f>Administrative!AB85+'Buildings &amp; Grounds'!AB85+'Sacred Life &amp; Worship'!AB85+'Christian Formation'!AB85+'Social Ministry'!AB85+Other!AB85</f>
        <v>0</v>
      </c>
      <c r="AC85" s="204">
        <f>Administrative!AC85+'Buildings &amp; Grounds'!AC85+'Sacred Life &amp; Worship'!AC85+'Christian Formation'!AC85+'Social Ministry'!AC85+Other!AC85</f>
        <v>0</v>
      </c>
      <c r="AD85" s="204">
        <f>Administrative!AD85+'Buildings &amp; Grounds'!AD85+'Sacred Life &amp; Worship'!AD85+'Christian Formation'!AD85+'Social Ministry'!AD85+Other!AD85</f>
        <v>0</v>
      </c>
      <c r="AE85" s="204">
        <f>Administrative!AE85+'Buildings &amp; Grounds'!AE85+'Sacred Life &amp; Worship'!AE85+'Christian Formation'!AE85+'Social Ministry'!AE85+Other!AE85</f>
        <v>0</v>
      </c>
      <c r="AF85" s="204">
        <f>Administrative!AF85+'Buildings &amp; Grounds'!AF85+'Sacred Life &amp; Worship'!AF85+'Christian Formation'!AF85+'Social Ministry'!AF85+Other!AF85</f>
        <v>0</v>
      </c>
      <c r="AG85" s="204">
        <f>Administrative!AG85+'Buildings &amp; Grounds'!AG85+'Sacred Life &amp; Worship'!AG85+'Christian Formation'!AG85+'Social Ministry'!AG85+Other!AG85</f>
        <v>0</v>
      </c>
      <c r="AH85" s="204">
        <f>Administrative!AH85+'Buildings &amp; Grounds'!AH85+'Sacred Life &amp; Worship'!AH85+'Christian Formation'!AH85+'Social Ministry'!AH85+Other!AH85</f>
        <v>0</v>
      </c>
      <c r="AI85" s="204">
        <f>Administrative!AI85+'Buildings &amp; Grounds'!AI85+'Sacred Life &amp; Worship'!AI85+'Christian Formation'!AI85+'Social Ministry'!AI85+Other!AI85</f>
        <v>0</v>
      </c>
      <c r="AJ85" s="204">
        <f>Administrative!AJ85+'Buildings &amp; Grounds'!AJ85+'Sacred Life &amp; Worship'!AJ85+'Christian Formation'!AJ85+'Social Ministry'!AJ85+Other!AJ85</f>
        <v>0</v>
      </c>
      <c r="AK85" s="195" t="str">
        <f t="shared" si="85"/>
        <v>In Balance</v>
      </c>
    </row>
    <row r="86" spans="2:37" outlineLevel="2" x14ac:dyDescent="0.15">
      <c r="B86" s="172">
        <v>81</v>
      </c>
      <c r="C86" s="192">
        <v>4080</v>
      </c>
      <c r="D86" s="193" t="s">
        <v>641</v>
      </c>
      <c r="E86" s="204">
        <f>Administrative!E86+'Buildings &amp; Grounds'!E86+'Sacred Life &amp; Worship'!E86+'Christian Formation'!E86+'Social Ministry'!E86+Other!E86</f>
        <v>0</v>
      </c>
      <c r="F86" s="204">
        <f>Administrative!F86+'Buildings &amp; Grounds'!F86+'Sacred Life &amp; Worship'!F86+'Christian Formation'!F86+'Social Ministry'!F86+Other!F86</f>
        <v>0</v>
      </c>
      <c r="G86" s="204">
        <f>Administrative!G86+'Buildings &amp; Grounds'!G86+'Sacred Life &amp; Worship'!G86+'Christian Formation'!G86+'Social Ministry'!G86+Other!G86</f>
        <v>0</v>
      </c>
      <c r="H86" s="204">
        <f>Administrative!H86+'Buildings &amp; Grounds'!H86+'Sacred Life &amp; Worship'!H86+'Christian Formation'!H86+'Social Ministry'!H86+Other!H86</f>
        <v>0</v>
      </c>
      <c r="I86" s="49"/>
      <c r="J86" s="196"/>
      <c r="K86" s="32"/>
      <c r="L86" s="196"/>
      <c r="M86" s="196"/>
      <c r="N86" s="197"/>
      <c r="O86" s="204">
        <f>Administrative!O86+'Buildings &amp; Grounds'!O86+'Sacred Life &amp; Worship'!O86+'Christian Formation'!O86+'Social Ministry'!O86+Other!O86</f>
        <v>0</v>
      </c>
      <c r="P86" s="273">
        <f t="shared" si="96"/>
        <v>0</v>
      </c>
      <c r="Q86" s="275">
        <f t="shared" si="97"/>
        <v>0</v>
      </c>
      <c r="R86" s="29">
        <f t="shared" si="98"/>
        <v>0</v>
      </c>
      <c r="S86" s="275">
        <f t="shared" si="99"/>
        <v>0</v>
      </c>
      <c r="T86" s="739"/>
      <c r="U86" s="740"/>
      <c r="W86" s="200"/>
      <c r="X86" s="204">
        <f>Administrative!X86+'Buildings &amp; Grounds'!X86+'Sacred Life &amp; Worship'!X86+'Christian Formation'!X86+'Social Ministry'!X86+Other!X86</f>
        <v>0</v>
      </c>
      <c r="Y86" s="204">
        <f>Administrative!Y86+'Buildings &amp; Grounds'!Y86+'Sacred Life &amp; Worship'!Y86+'Christian Formation'!Y86+'Social Ministry'!Y86+Other!Y86</f>
        <v>0</v>
      </c>
      <c r="Z86" s="204">
        <f>Administrative!Z86+'Buildings &amp; Grounds'!Z86+'Sacred Life &amp; Worship'!Z86+'Christian Formation'!Z86+'Social Ministry'!Z86+Other!Z86</f>
        <v>0</v>
      </c>
      <c r="AA86" s="204">
        <f>Administrative!AA86+'Buildings &amp; Grounds'!AA86+'Sacred Life &amp; Worship'!AA86+'Christian Formation'!AA86+'Social Ministry'!AA86+Other!AA86</f>
        <v>0</v>
      </c>
      <c r="AB86" s="204">
        <f>Administrative!AB86+'Buildings &amp; Grounds'!AB86+'Sacred Life &amp; Worship'!AB86+'Christian Formation'!AB86+'Social Ministry'!AB86+Other!AB86</f>
        <v>0</v>
      </c>
      <c r="AC86" s="204">
        <f>Administrative!AC86+'Buildings &amp; Grounds'!AC86+'Sacred Life &amp; Worship'!AC86+'Christian Formation'!AC86+'Social Ministry'!AC86+Other!AC86</f>
        <v>0</v>
      </c>
      <c r="AD86" s="204">
        <f>Administrative!AD86+'Buildings &amp; Grounds'!AD86+'Sacred Life &amp; Worship'!AD86+'Christian Formation'!AD86+'Social Ministry'!AD86+Other!AD86</f>
        <v>0</v>
      </c>
      <c r="AE86" s="204">
        <f>Administrative!AE86+'Buildings &amp; Grounds'!AE86+'Sacred Life &amp; Worship'!AE86+'Christian Formation'!AE86+'Social Ministry'!AE86+Other!AE86</f>
        <v>0</v>
      </c>
      <c r="AF86" s="204">
        <f>Administrative!AF86+'Buildings &amp; Grounds'!AF86+'Sacred Life &amp; Worship'!AF86+'Christian Formation'!AF86+'Social Ministry'!AF86+Other!AF86</f>
        <v>0</v>
      </c>
      <c r="AG86" s="204">
        <f>Administrative!AG86+'Buildings &amp; Grounds'!AG86+'Sacred Life &amp; Worship'!AG86+'Christian Formation'!AG86+'Social Ministry'!AG86+Other!AG86</f>
        <v>0</v>
      </c>
      <c r="AH86" s="204">
        <f>Administrative!AH86+'Buildings &amp; Grounds'!AH86+'Sacred Life &amp; Worship'!AH86+'Christian Formation'!AH86+'Social Ministry'!AH86+Other!AH86</f>
        <v>0</v>
      </c>
      <c r="AI86" s="204">
        <f>Administrative!AI86+'Buildings &amp; Grounds'!AI86+'Sacred Life &amp; Worship'!AI86+'Christian Formation'!AI86+'Social Ministry'!AI86+Other!AI86</f>
        <v>0</v>
      </c>
      <c r="AJ86" s="204">
        <f>Administrative!AJ86+'Buildings &amp; Grounds'!AJ86+'Sacred Life &amp; Worship'!AJ86+'Christian Formation'!AJ86+'Social Ministry'!AJ86+Other!AJ86</f>
        <v>0</v>
      </c>
      <c r="AK86" s="195" t="str">
        <f t="shared" si="85"/>
        <v>In Balance</v>
      </c>
    </row>
    <row r="87" spans="2:37" outlineLevel="2" x14ac:dyDescent="0.15">
      <c r="B87" s="172">
        <v>82</v>
      </c>
      <c r="C87" s="192">
        <v>4090</v>
      </c>
      <c r="D87" s="193" t="s">
        <v>640</v>
      </c>
      <c r="E87" s="204">
        <f>Administrative!E87+'Buildings &amp; Grounds'!E87+'Sacred Life &amp; Worship'!E87+'Christian Formation'!E87+'Social Ministry'!E87+Other!E87</f>
        <v>0</v>
      </c>
      <c r="F87" s="204">
        <f>Administrative!F87+'Buildings &amp; Grounds'!F87+'Sacred Life &amp; Worship'!F87+'Christian Formation'!F87+'Social Ministry'!F87+Other!F87</f>
        <v>0</v>
      </c>
      <c r="G87" s="204">
        <f>Administrative!G87+'Buildings &amp; Grounds'!G87+'Sacred Life &amp; Worship'!G87+'Christian Formation'!G87+'Social Ministry'!G87+Other!G87</f>
        <v>0</v>
      </c>
      <c r="H87" s="204">
        <f>Administrative!H87+'Buildings &amp; Grounds'!H87+'Sacred Life &amp; Worship'!H87+'Christian Formation'!H87+'Social Ministry'!H87+Other!H87</f>
        <v>0</v>
      </c>
      <c r="I87" s="49"/>
      <c r="J87" s="196"/>
      <c r="K87" s="32"/>
      <c r="L87" s="196"/>
      <c r="M87" s="196"/>
      <c r="N87" s="197"/>
      <c r="O87" s="204">
        <f>Administrative!O87+'Buildings &amp; Grounds'!O87+'Sacred Life &amp; Worship'!O87+'Christian Formation'!O87+'Social Ministry'!O87+Other!O87</f>
        <v>0</v>
      </c>
      <c r="P87" s="273">
        <f t="shared" si="96"/>
        <v>0</v>
      </c>
      <c r="Q87" s="275">
        <f t="shared" si="97"/>
        <v>0</v>
      </c>
      <c r="R87" s="29">
        <f t="shared" si="98"/>
        <v>0</v>
      </c>
      <c r="S87" s="275">
        <f t="shared" si="99"/>
        <v>0</v>
      </c>
      <c r="T87" s="739"/>
      <c r="U87" s="740"/>
      <c r="W87" s="200"/>
      <c r="X87" s="204">
        <f>Administrative!X87+'Buildings &amp; Grounds'!X87+'Sacred Life &amp; Worship'!X87+'Christian Formation'!X87+'Social Ministry'!X87+Other!X87</f>
        <v>0</v>
      </c>
      <c r="Y87" s="204">
        <f>Administrative!Y87+'Buildings &amp; Grounds'!Y87+'Sacred Life &amp; Worship'!Y87+'Christian Formation'!Y87+'Social Ministry'!Y87+Other!Y87</f>
        <v>0</v>
      </c>
      <c r="Z87" s="204">
        <f>Administrative!Z87+'Buildings &amp; Grounds'!Z87+'Sacred Life &amp; Worship'!Z87+'Christian Formation'!Z87+'Social Ministry'!Z87+Other!Z87</f>
        <v>0</v>
      </c>
      <c r="AA87" s="204">
        <f>Administrative!AA87+'Buildings &amp; Grounds'!AA87+'Sacred Life &amp; Worship'!AA87+'Christian Formation'!AA87+'Social Ministry'!AA87+Other!AA87</f>
        <v>0</v>
      </c>
      <c r="AB87" s="204">
        <f>Administrative!AB87+'Buildings &amp; Grounds'!AB87+'Sacred Life &amp; Worship'!AB87+'Christian Formation'!AB87+'Social Ministry'!AB87+Other!AB87</f>
        <v>0</v>
      </c>
      <c r="AC87" s="204">
        <f>Administrative!AC87+'Buildings &amp; Grounds'!AC87+'Sacred Life &amp; Worship'!AC87+'Christian Formation'!AC87+'Social Ministry'!AC87+Other!AC87</f>
        <v>0</v>
      </c>
      <c r="AD87" s="204">
        <f>Administrative!AD87+'Buildings &amp; Grounds'!AD87+'Sacred Life &amp; Worship'!AD87+'Christian Formation'!AD87+'Social Ministry'!AD87+Other!AD87</f>
        <v>0</v>
      </c>
      <c r="AE87" s="204">
        <f>Administrative!AE87+'Buildings &amp; Grounds'!AE87+'Sacred Life &amp; Worship'!AE87+'Christian Formation'!AE87+'Social Ministry'!AE87+Other!AE87</f>
        <v>0</v>
      </c>
      <c r="AF87" s="204">
        <f>Administrative!AF87+'Buildings &amp; Grounds'!AF87+'Sacred Life &amp; Worship'!AF87+'Christian Formation'!AF87+'Social Ministry'!AF87+Other!AF87</f>
        <v>0</v>
      </c>
      <c r="AG87" s="204">
        <f>Administrative!AG87+'Buildings &amp; Grounds'!AG87+'Sacred Life &amp; Worship'!AG87+'Christian Formation'!AG87+'Social Ministry'!AG87+Other!AG87</f>
        <v>0</v>
      </c>
      <c r="AH87" s="204">
        <f>Administrative!AH87+'Buildings &amp; Grounds'!AH87+'Sacred Life &amp; Worship'!AH87+'Christian Formation'!AH87+'Social Ministry'!AH87+Other!AH87</f>
        <v>0</v>
      </c>
      <c r="AI87" s="204">
        <f>Administrative!AI87+'Buildings &amp; Grounds'!AI87+'Sacred Life &amp; Worship'!AI87+'Christian Formation'!AI87+'Social Ministry'!AI87+Other!AI87</f>
        <v>0</v>
      </c>
      <c r="AJ87" s="204">
        <f>Administrative!AJ87+'Buildings &amp; Grounds'!AJ87+'Sacred Life &amp; Worship'!AJ87+'Christian Formation'!AJ87+'Social Ministry'!AJ87+Other!AJ87</f>
        <v>0</v>
      </c>
      <c r="AK87" s="195" t="str">
        <f t="shared" si="85"/>
        <v>In Balance</v>
      </c>
    </row>
    <row r="88" spans="2:37" outlineLevel="2" x14ac:dyDescent="0.15">
      <c r="B88" s="172">
        <v>83</v>
      </c>
      <c r="C88" s="192">
        <v>4110</v>
      </c>
      <c r="D88" s="193" t="s">
        <v>639</v>
      </c>
      <c r="E88" s="204">
        <f>Administrative!E88+'Buildings &amp; Grounds'!E88+'Sacred Life &amp; Worship'!E88+'Christian Formation'!E88+'Social Ministry'!E88+Other!E88</f>
        <v>0</v>
      </c>
      <c r="F88" s="204">
        <f>Administrative!F88+'Buildings &amp; Grounds'!F88+'Sacred Life &amp; Worship'!F88+'Christian Formation'!F88+'Social Ministry'!F88+Other!F88</f>
        <v>0</v>
      </c>
      <c r="G88" s="204">
        <f>Administrative!G88+'Buildings &amp; Grounds'!G88+'Sacred Life &amp; Worship'!G88+'Christian Formation'!G88+'Social Ministry'!G88+Other!G88</f>
        <v>0</v>
      </c>
      <c r="H88" s="204">
        <f>Administrative!H88+'Buildings &amp; Grounds'!H88+'Sacred Life &amp; Worship'!H88+'Christian Formation'!H88+'Social Ministry'!H88+Other!H88</f>
        <v>0</v>
      </c>
      <c r="I88" s="49"/>
      <c r="J88" s="196"/>
      <c r="K88" s="32"/>
      <c r="L88" s="196"/>
      <c r="M88" s="196"/>
      <c r="N88" s="197"/>
      <c r="O88" s="204">
        <f>Administrative!O88+'Buildings &amp; Grounds'!O88+'Sacred Life &amp; Worship'!O88+'Christian Formation'!O88+'Social Ministry'!O88+Other!O88</f>
        <v>0</v>
      </c>
      <c r="P88" s="273">
        <f t="shared" si="96"/>
        <v>0</v>
      </c>
      <c r="Q88" s="275">
        <f t="shared" si="97"/>
        <v>0</v>
      </c>
      <c r="R88" s="29">
        <f t="shared" si="98"/>
        <v>0</v>
      </c>
      <c r="S88" s="275">
        <f t="shared" si="99"/>
        <v>0</v>
      </c>
      <c r="T88" s="739"/>
      <c r="U88" s="740"/>
      <c r="W88" s="200"/>
      <c r="X88" s="204">
        <f>Administrative!X88+'Buildings &amp; Grounds'!X88+'Sacred Life &amp; Worship'!X88+'Christian Formation'!X88+'Social Ministry'!X88+Other!X88</f>
        <v>0</v>
      </c>
      <c r="Y88" s="204">
        <f>Administrative!Y88+'Buildings &amp; Grounds'!Y88+'Sacred Life &amp; Worship'!Y88+'Christian Formation'!Y88+'Social Ministry'!Y88+Other!Y88</f>
        <v>0</v>
      </c>
      <c r="Z88" s="204">
        <f>Administrative!Z88+'Buildings &amp; Grounds'!Z88+'Sacred Life &amp; Worship'!Z88+'Christian Formation'!Z88+'Social Ministry'!Z88+Other!Z88</f>
        <v>0</v>
      </c>
      <c r="AA88" s="204">
        <f>Administrative!AA88+'Buildings &amp; Grounds'!AA88+'Sacred Life &amp; Worship'!AA88+'Christian Formation'!AA88+'Social Ministry'!AA88+Other!AA88</f>
        <v>0</v>
      </c>
      <c r="AB88" s="204">
        <f>Administrative!AB88+'Buildings &amp; Grounds'!AB88+'Sacred Life &amp; Worship'!AB88+'Christian Formation'!AB88+'Social Ministry'!AB88+Other!AB88</f>
        <v>0</v>
      </c>
      <c r="AC88" s="204">
        <f>Administrative!AC88+'Buildings &amp; Grounds'!AC88+'Sacred Life &amp; Worship'!AC88+'Christian Formation'!AC88+'Social Ministry'!AC88+Other!AC88</f>
        <v>0</v>
      </c>
      <c r="AD88" s="204">
        <f>Administrative!AD88+'Buildings &amp; Grounds'!AD88+'Sacred Life &amp; Worship'!AD88+'Christian Formation'!AD88+'Social Ministry'!AD88+Other!AD88</f>
        <v>0</v>
      </c>
      <c r="AE88" s="204">
        <f>Administrative!AE88+'Buildings &amp; Grounds'!AE88+'Sacred Life &amp; Worship'!AE88+'Christian Formation'!AE88+'Social Ministry'!AE88+Other!AE88</f>
        <v>0</v>
      </c>
      <c r="AF88" s="204">
        <f>Administrative!AF88+'Buildings &amp; Grounds'!AF88+'Sacred Life &amp; Worship'!AF88+'Christian Formation'!AF88+'Social Ministry'!AF88+Other!AF88</f>
        <v>0</v>
      </c>
      <c r="AG88" s="204">
        <f>Administrative!AG88+'Buildings &amp; Grounds'!AG88+'Sacred Life &amp; Worship'!AG88+'Christian Formation'!AG88+'Social Ministry'!AG88+Other!AG88</f>
        <v>0</v>
      </c>
      <c r="AH88" s="204">
        <f>Administrative!AH88+'Buildings &amp; Grounds'!AH88+'Sacred Life &amp; Worship'!AH88+'Christian Formation'!AH88+'Social Ministry'!AH88+Other!AH88</f>
        <v>0</v>
      </c>
      <c r="AI88" s="204">
        <f>Administrative!AI88+'Buildings &amp; Grounds'!AI88+'Sacred Life &amp; Worship'!AI88+'Christian Formation'!AI88+'Social Ministry'!AI88+Other!AI88</f>
        <v>0</v>
      </c>
      <c r="AJ88" s="204">
        <f>Administrative!AJ88+'Buildings &amp; Grounds'!AJ88+'Sacred Life &amp; Worship'!AJ88+'Christian Formation'!AJ88+'Social Ministry'!AJ88+Other!AJ88</f>
        <v>0</v>
      </c>
      <c r="AK88" s="195" t="str">
        <f t="shared" si="85"/>
        <v>In Balance</v>
      </c>
    </row>
    <row r="89" spans="2:37" outlineLevel="2" x14ac:dyDescent="0.15">
      <c r="B89" s="172">
        <v>84</v>
      </c>
      <c r="C89" s="192">
        <v>4190</v>
      </c>
      <c r="D89" s="193" t="s">
        <v>931</v>
      </c>
      <c r="E89" s="204">
        <f>Administrative!E89+'Buildings &amp; Grounds'!E89+'Sacred Life &amp; Worship'!E89+'Christian Formation'!E89+'Social Ministry'!E89+Other!E89</f>
        <v>0</v>
      </c>
      <c r="F89" s="204">
        <f>Administrative!F89+'Buildings &amp; Grounds'!F89+'Sacred Life &amp; Worship'!F89+'Christian Formation'!F89+'Social Ministry'!F89+Other!F89</f>
        <v>0</v>
      </c>
      <c r="G89" s="204">
        <f>Administrative!G89+'Buildings &amp; Grounds'!G89+'Sacred Life &amp; Worship'!G89+'Christian Formation'!G89+'Social Ministry'!G89+Other!G89</f>
        <v>0</v>
      </c>
      <c r="H89" s="204">
        <f>Administrative!H89+'Buildings &amp; Grounds'!H89+'Sacred Life &amp; Worship'!H89+'Christian Formation'!H89+'Social Ministry'!H89+Other!H89</f>
        <v>0</v>
      </c>
      <c r="I89" s="49"/>
      <c r="J89" s="196"/>
      <c r="K89" s="32"/>
      <c r="L89" s="196"/>
      <c r="M89" s="196"/>
      <c r="N89" s="197"/>
      <c r="O89" s="204">
        <f>Administrative!O89+'Buildings &amp; Grounds'!O89+'Sacred Life &amp; Worship'!O89+'Christian Formation'!O89+'Social Ministry'!O89+Other!O89</f>
        <v>0</v>
      </c>
      <c r="P89" s="273">
        <f t="shared" si="96"/>
        <v>0</v>
      </c>
      <c r="Q89" s="275">
        <f t="shared" si="97"/>
        <v>0</v>
      </c>
      <c r="R89" s="29">
        <f t="shared" si="98"/>
        <v>0</v>
      </c>
      <c r="S89" s="275">
        <f t="shared" si="99"/>
        <v>0</v>
      </c>
      <c r="T89" s="739"/>
      <c r="U89" s="740"/>
      <c r="W89" s="200"/>
      <c r="X89" s="204">
        <f>Administrative!X89+'Buildings &amp; Grounds'!X89+'Sacred Life &amp; Worship'!X89+'Christian Formation'!X89+'Social Ministry'!X89+Other!X89</f>
        <v>0</v>
      </c>
      <c r="Y89" s="204">
        <f>Administrative!Y89+'Buildings &amp; Grounds'!Y89+'Sacred Life &amp; Worship'!Y89+'Christian Formation'!Y89+'Social Ministry'!Y89+Other!Y89</f>
        <v>0</v>
      </c>
      <c r="Z89" s="204">
        <f>Administrative!Z89+'Buildings &amp; Grounds'!Z89+'Sacred Life &amp; Worship'!Z89+'Christian Formation'!Z89+'Social Ministry'!Z89+Other!Z89</f>
        <v>0</v>
      </c>
      <c r="AA89" s="204">
        <f>Administrative!AA89+'Buildings &amp; Grounds'!AA89+'Sacred Life &amp; Worship'!AA89+'Christian Formation'!AA89+'Social Ministry'!AA89+Other!AA89</f>
        <v>0</v>
      </c>
      <c r="AB89" s="204">
        <f>Administrative!AB89+'Buildings &amp; Grounds'!AB89+'Sacred Life &amp; Worship'!AB89+'Christian Formation'!AB89+'Social Ministry'!AB89+Other!AB89</f>
        <v>0</v>
      </c>
      <c r="AC89" s="204">
        <f>Administrative!AC89+'Buildings &amp; Grounds'!AC89+'Sacred Life &amp; Worship'!AC89+'Christian Formation'!AC89+'Social Ministry'!AC89+Other!AC89</f>
        <v>0</v>
      </c>
      <c r="AD89" s="204">
        <f>Administrative!AD89+'Buildings &amp; Grounds'!AD89+'Sacred Life &amp; Worship'!AD89+'Christian Formation'!AD89+'Social Ministry'!AD89+Other!AD89</f>
        <v>0</v>
      </c>
      <c r="AE89" s="204">
        <f>Administrative!AE89+'Buildings &amp; Grounds'!AE89+'Sacred Life &amp; Worship'!AE89+'Christian Formation'!AE89+'Social Ministry'!AE89+Other!AE89</f>
        <v>0</v>
      </c>
      <c r="AF89" s="204">
        <f>Administrative!AF89+'Buildings &amp; Grounds'!AF89+'Sacred Life &amp; Worship'!AF89+'Christian Formation'!AF89+'Social Ministry'!AF89+Other!AF89</f>
        <v>0</v>
      </c>
      <c r="AG89" s="204">
        <f>Administrative!AG89+'Buildings &amp; Grounds'!AG89+'Sacred Life &amp; Worship'!AG89+'Christian Formation'!AG89+'Social Ministry'!AG89+Other!AG89</f>
        <v>0</v>
      </c>
      <c r="AH89" s="204">
        <f>Administrative!AH89+'Buildings &amp; Grounds'!AH89+'Sacred Life &amp; Worship'!AH89+'Christian Formation'!AH89+'Social Ministry'!AH89+Other!AH89</f>
        <v>0</v>
      </c>
      <c r="AI89" s="204">
        <f>Administrative!AI89+'Buildings &amp; Grounds'!AI89+'Sacred Life &amp; Worship'!AI89+'Christian Formation'!AI89+'Social Ministry'!AI89+Other!AI89</f>
        <v>0</v>
      </c>
      <c r="AJ89" s="204">
        <f>Administrative!AJ89+'Buildings &amp; Grounds'!AJ89+'Sacred Life &amp; Worship'!AJ89+'Christian Formation'!AJ89+'Social Ministry'!AJ89+Other!AJ89</f>
        <v>0</v>
      </c>
      <c r="AK89" s="195" t="str">
        <f t="shared" si="85"/>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c r="M90" s="34"/>
      <c r="N90" s="37"/>
      <c r="O90" s="34">
        <f>O78+SUM(O79:O80)+O84+SUM(O85:O89)</f>
        <v>0</v>
      </c>
      <c r="P90" s="34">
        <f>P78+SUM(P79:P80)+P84+SUM(P85:P89)</f>
        <v>0</v>
      </c>
      <c r="Q90" s="36">
        <f t="shared" si="97"/>
        <v>0</v>
      </c>
      <c r="R90" s="34">
        <f>R78+SUM(R79:R80)+R84+SUM(R85:R89)</f>
        <v>0</v>
      </c>
      <c r="S90" s="36">
        <f t="shared" si="99"/>
        <v>0</v>
      </c>
      <c r="T90" s="206"/>
      <c r="U90" s="207"/>
      <c r="W90" s="209"/>
      <c r="X90" s="34">
        <f t="shared" ref="X90:AJ90" si="100">X78+SUM(X79:X80)+X84+SUM(X85:X89)</f>
        <v>0</v>
      </c>
      <c r="Y90" s="34">
        <f t="shared" si="100"/>
        <v>0</v>
      </c>
      <c r="Z90" s="34">
        <f t="shared" si="100"/>
        <v>0</v>
      </c>
      <c r="AA90" s="34">
        <f t="shared" si="100"/>
        <v>0</v>
      </c>
      <c r="AB90" s="34">
        <f t="shared" si="100"/>
        <v>0</v>
      </c>
      <c r="AC90" s="34">
        <f t="shared" si="100"/>
        <v>0</v>
      </c>
      <c r="AD90" s="34">
        <f t="shared" si="100"/>
        <v>0</v>
      </c>
      <c r="AE90" s="34">
        <f t="shared" si="100"/>
        <v>0</v>
      </c>
      <c r="AF90" s="34">
        <f t="shared" si="100"/>
        <v>0</v>
      </c>
      <c r="AG90" s="34">
        <f t="shared" si="100"/>
        <v>0</v>
      </c>
      <c r="AH90" s="34">
        <f t="shared" si="100"/>
        <v>0</v>
      </c>
      <c r="AI90" s="34">
        <f t="shared" si="100"/>
        <v>0</v>
      </c>
      <c r="AJ90" s="34">
        <f t="shared" si="100"/>
        <v>0</v>
      </c>
      <c r="AK90" s="210" t="str">
        <f t="shared" si="85"/>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204">
        <f>Administrative!E92+'Buildings &amp; Grounds'!E92+'Sacred Life &amp; Worship'!E92+'Christian Formation'!E92+'Social Ministry'!E92+Other!E92</f>
        <v>0</v>
      </c>
      <c r="F92" s="204">
        <f>Administrative!F92+'Buildings &amp; Grounds'!F92+'Sacred Life &amp; Worship'!F92+'Christian Formation'!F92+'Social Ministry'!F92+Other!F92</f>
        <v>0</v>
      </c>
      <c r="G92" s="204">
        <f>Administrative!G92+'Buildings &amp; Grounds'!G92+'Sacred Life &amp; Worship'!G92+'Christian Formation'!G92+'Social Ministry'!G92+Other!G92</f>
        <v>0</v>
      </c>
      <c r="H92" s="204">
        <f>Administrative!H92+'Buildings &amp; Grounds'!H92+'Sacred Life &amp; Worship'!H92+'Christian Formation'!H92+'Social Ministry'!H92+Other!H92</f>
        <v>0</v>
      </c>
      <c r="I92" s="49"/>
      <c r="J92" s="196"/>
      <c r="K92" s="32"/>
      <c r="L92" s="196"/>
      <c r="M92" s="196"/>
      <c r="N92" s="197"/>
      <c r="O92" s="204">
        <f>Administrative!O92+'Buildings &amp; Grounds'!O92+'Sacred Life &amp; Worship'!O92+'Christian Formation'!O92+'Social Ministry'!O92+Other!O92</f>
        <v>0</v>
      </c>
      <c r="P92" s="273">
        <f t="shared" ref="P92:P102" si="101">ROUND(($O92-$H92),0)</f>
        <v>0</v>
      </c>
      <c r="Q92" s="275">
        <f t="shared" ref="Q92:Q103" si="102">IFERROR(P92/H92, 0)</f>
        <v>0</v>
      </c>
      <c r="R92" s="29">
        <f t="shared" ref="R92:R102" si="103">ROUND(($O92-$F92),0)</f>
        <v>0</v>
      </c>
      <c r="S92" s="275">
        <f t="shared" ref="S92:S103" si="104">IFERROR(R92/F92, 0)</f>
        <v>0</v>
      </c>
      <c r="T92" s="739"/>
      <c r="U92" s="740"/>
      <c r="W92" s="200"/>
      <c r="X92" s="204">
        <f>Administrative!X92+'Buildings &amp; Grounds'!X92+'Sacred Life &amp; Worship'!X92+'Christian Formation'!X92+'Social Ministry'!X92+Other!X92</f>
        <v>0</v>
      </c>
      <c r="Y92" s="204">
        <f>Administrative!Y92+'Buildings &amp; Grounds'!Y92+'Sacred Life &amp; Worship'!Y92+'Christian Formation'!Y92+'Social Ministry'!Y92+Other!Y92</f>
        <v>0</v>
      </c>
      <c r="Z92" s="204">
        <f>Administrative!Z92+'Buildings &amp; Grounds'!Z92+'Sacred Life &amp; Worship'!Z92+'Christian Formation'!Z92+'Social Ministry'!Z92+Other!Z92</f>
        <v>0</v>
      </c>
      <c r="AA92" s="204">
        <f>Administrative!AA92+'Buildings &amp; Grounds'!AA92+'Sacred Life &amp; Worship'!AA92+'Christian Formation'!AA92+'Social Ministry'!AA92+Other!AA92</f>
        <v>0</v>
      </c>
      <c r="AB92" s="204">
        <f>Administrative!AB92+'Buildings &amp; Grounds'!AB92+'Sacred Life &amp; Worship'!AB92+'Christian Formation'!AB92+'Social Ministry'!AB92+Other!AB92</f>
        <v>0</v>
      </c>
      <c r="AC92" s="204">
        <f>Administrative!AC92+'Buildings &amp; Grounds'!AC92+'Sacred Life &amp; Worship'!AC92+'Christian Formation'!AC92+'Social Ministry'!AC92+Other!AC92</f>
        <v>0</v>
      </c>
      <c r="AD92" s="204">
        <f>Administrative!AD92+'Buildings &amp; Grounds'!AD92+'Sacred Life &amp; Worship'!AD92+'Christian Formation'!AD92+'Social Ministry'!AD92+Other!AD92</f>
        <v>0</v>
      </c>
      <c r="AE92" s="204">
        <f>Administrative!AE92+'Buildings &amp; Grounds'!AE92+'Sacred Life &amp; Worship'!AE92+'Christian Formation'!AE92+'Social Ministry'!AE92+Other!AE92</f>
        <v>0</v>
      </c>
      <c r="AF92" s="204">
        <f>Administrative!AF92+'Buildings &amp; Grounds'!AF92+'Sacred Life &amp; Worship'!AF92+'Christian Formation'!AF92+'Social Ministry'!AF92+Other!AF92</f>
        <v>0</v>
      </c>
      <c r="AG92" s="204">
        <f>Administrative!AG92+'Buildings &amp; Grounds'!AG92+'Sacred Life &amp; Worship'!AG92+'Christian Formation'!AG92+'Social Ministry'!AG92+Other!AG92</f>
        <v>0</v>
      </c>
      <c r="AH92" s="204">
        <f>Administrative!AH92+'Buildings &amp; Grounds'!AH92+'Sacred Life &amp; Worship'!AH92+'Christian Formation'!AH92+'Social Ministry'!AH92+Other!AH92</f>
        <v>0</v>
      </c>
      <c r="AI92" s="204">
        <f>Administrative!AI92+'Buildings &amp; Grounds'!AI92+'Sacred Life &amp; Worship'!AI92+'Christian Formation'!AI92+'Social Ministry'!AI92+Other!AI92</f>
        <v>0</v>
      </c>
      <c r="AJ92" s="204">
        <f>Administrative!AJ92+'Buildings &amp; Grounds'!AJ92+'Sacred Life &amp; Worship'!AJ92+'Christian Formation'!AJ92+'Social Ministry'!AJ92+Other!AJ92</f>
        <v>0</v>
      </c>
      <c r="AK92" s="195" t="str">
        <f t="shared" ref="AK92:AK103" si="105">IF(AJ92=O92,"In Balance",CONCATENATE("Out of Balance by $",AJ92-O92))</f>
        <v>In Balance</v>
      </c>
    </row>
    <row r="93" spans="2:37" outlineLevel="2" x14ac:dyDescent="0.15">
      <c r="B93" s="172">
        <v>88</v>
      </c>
      <c r="C93" s="192">
        <v>4220</v>
      </c>
      <c r="D93" s="193" t="s">
        <v>637</v>
      </c>
      <c r="E93" s="204">
        <f>Administrative!E93+'Buildings &amp; Grounds'!E93+'Sacred Life &amp; Worship'!E93+'Christian Formation'!E93+'Social Ministry'!E93+Other!E93</f>
        <v>0</v>
      </c>
      <c r="F93" s="204">
        <f>Administrative!F93+'Buildings &amp; Grounds'!F93+'Sacred Life &amp; Worship'!F93+'Christian Formation'!F93+'Social Ministry'!F93+Other!F93</f>
        <v>0</v>
      </c>
      <c r="G93" s="204">
        <f>Administrative!G93+'Buildings &amp; Grounds'!G93+'Sacred Life &amp; Worship'!G93+'Christian Formation'!G93+'Social Ministry'!G93+Other!G93</f>
        <v>0</v>
      </c>
      <c r="H93" s="204">
        <f>Administrative!H93+'Buildings &amp; Grounds'!H93+'Sacred Life &amp; Worship'!H93+'Christian Formation'!H93+'Social Ministry'!H93+Other!H93</f>
        <v>0</v>
      </c>
      <c r="I93" s="49"/>
      <c r="J93" s="196"/>
      <c r="K93" s="32"/>
      <c r="L93" s="196"/>
      <c r="M93" s="196"/>
      <c r="N93" s="197"/>
      <c r="O93" s="204">
        <f>Administrative!O93+'Buildings &amp; Grounds'!O93+'Sacred Life &amp; Worship'!O93+'Christian Formation'!O93+'Social Ministry'!O93+Other!O93</f>
        <v>0</v>
      </c>
      <c r="P93" s="273">
        <f t="shared" si="101"/>
        <v>0</v>
      </c>
      <c r="Q93" s="275">
        <f t="shared" si="102"/>
        <v>0</v>
      </c>
      <c r="R93" s="29">
        <f t="shared" si="103"/>
        <v>0</v>
      </c>
      <c r="S93" s="275">
        <f t="shared" si="104"/>
        <v>0</v>
      </c>
      <c r="T93" s="739"/>
      <c r="U93" s="740"/>
      <c r="W93" s="200"/>
      <c r="X93" s="204">
        <f>Administrative!X93+'Buildings &amp; Grounds'!X93+'Sacred Life &amp; Worship'!X93+'Christian Formation'!X93+'Social Ministry'!X93+Other!X93</f>
        <v>0</v>
      </c>
      <c r="Y93" s="204">
        <f>Administrative!Y93+'Buildings &amp; Grounds'!Y93+'Sacred Life &amp; Worship'!Y93+'Christian Formation'!Y93+'Social Ministry'!Y93+Other!Y93</f>
        <v>0</v>
      </c>
      <c r="Z93" s="204">
        <f>Administrative!Z93+'Buildings &amp; Grounds'!Z93+'Sacred Life &amp; Worship'!Z93+'Christian Formation'!Z93+'Social Ministry'!Z93+Other!Z93</f>
        <v>0</v>
      </c>
      <c r="AA93" s="204">
        <f>Administrative!AA93+'Buildings &amp; Grounds'!AA93+'Sacred Life &amp; Worship'!AA93+'Christian Formation'!AA93+'Social Ministry'!AA93+Other!AA93</f>
        <v>0</v>
      </c>
      <c r="AB93" s="204">
        <f>Administrative!AB93+'Buildings &amp; Grounds'!AB93+'Sacred Life &amp; Worship'!AB93+'Christian Formation'!AB93+'Social Ministry'!AB93+Other!AB93</f>
        <v>0</v>
      </c>
      <c r="AC93" s="204">
        <f>Administrative!AC93+'Buildings &amp; Grounds'!AC93+'Sacred Life &amp; Worship'!AC93+'Christian Formation'!AC93+'Social Ministry'!AC93+Other!AC93</f>
        <v>0</v>
      </c>
      <c r="AD93" s="204">
        <f>Administrative!AD93+'Buildings &amp; Grounds'!AD93+'Sacred Life &amp; Worship'!AD93+'Christian Formation'!AD93+'Social Ministry'!AD93+Other!AD93</f>
        <v>0</v>
      </c>
      <c r="AE93" s="204">
        <f>Administrative!AE93+'Buildings &amp; Grounds'!AE93+'Sacred Life &amp; Worship'!AE93+'Christian Formation'!AE93+'Social Ministry'!AE93+Other!AE93</f>
        <v>0</v>
      </c>
      <c r="AF93" s="204">
        <f>Administrative!AF93+'Buildings &amp; Grounds'!AF93+'Sacred Life &amp; Worship'!AF93+'Christian Formation'!AF93+'Social Ministry'!AF93+Other!AF93</f>
        <v>0</v>
      </c>
      <c r="AG93" s="204">
        <f>Administrative!AG93+'Buildings &amp; Grounds'!AG93+'Sacred Life &amp; Worship'!AG93+'Christian Formation'!AG93+'Social Ministry'!AG93+Other!AG93</f>
        <v>0</v>
      </c>
      <c r="AH93" s="204">
        <f>Administrative!AH93+'Buildings &amp; Grounds'!AH93+'Sacred Life &amp; Worship'!AH93+'Christian Formation'!AH93+'Social Ministry'!AH93+Other!AH93</f>
        <v>0</v>
      </c>
      <c r="AI93" s="204">
        <f>Administrative!AI93+'Buildings &amp; Grounds'!AI93+'Sacred Life &amp; Worship'!AI93+'Christian Formation'!AI93+'Social Ministry'!AI93+Other!AI93</f>
        <v>0</v>
      </c>
      <c r="AJ93" s="204">
        <f>Administrative!AJ93+'Buildings &amp; Grounds'!AJ93+'Sacred Life &amp; Worship'!AJ93+'Christian Formation'!AJ93+'Social Ministry'!AJ93+Other!AJ93</f>
        <v>0</v>
      </c>
      <c r="AK93" s="195" t="str">
        <f t="shared" si="105"/>
        <v>In Balance</v>
      </c>
    </row>
    <row r="94" spans="2:37" outlineLevel="2" x14ac:dyDescent="0.15">
      <c r="B94" s="172">
        <v>89</v>
      </c>
      <c r="C94" s="192">
        <v>4230</v>
      </c>
      <c r="D94" s="193" t="s">
        <v>883</v>
      </c>
      <c r="E94" s="204">
        <f>Administrative!E94+'Buildings &amp; Grounds'!E94+'Sacred Life &amp; Worship'!E94+'Christian Formation'!E94+'Social Ministry'!E94+Other!E94</f>
        <v>0</v>
      </c>
      <c r="F94" s="204">
        <f>Administrative!F94+'Buildings &amp; Grounds'!F94+'Sacred Life &amp; Worship'!F94+'Christian Formation'!F94+'Social Ministry'!F94+Other!F94</f>
        <v>0</v>
      </c>
      <c r="G94" s="204">
        <f>Administrative!G94+'Buildings &amp; Grounds'!G94+'Sacred Life &amp; Worship'!G94+'Christian Formation'!G94+'Social Ministry'!G94+Other!G94</f>
        <v>0</v>
      </c>
      <c r="H94" s="204">
        <f>Administrative!H94+'Buildings &amp; Grounds'!H94+'Sacred Life &amp; Worship'!H94+'Christian Formation'!H94+'Social Ministry'!H94+Other!H94</f>
        <v>0</v>
      </c>
      <c r="I94" s="49"/>
      <c r="J94" s="196"/>
      <c r="K94" s="32"/>
      <c r="L94" s="196"/>
      <c r="M94" s="196"/>
      <c r="N94" s="197"/>
      <c r="O94" s="204">
        <f>Administrative!O94+'Buildings &amp; Grounds'!O94+'Sacred Life &amp; Worship'!O94+'Christian Formation'!O94+'Social Ministry'!O94+Other!O94</f>
        <v>0</v>
      </c>
      <c r="P94" s="273">
        <f t="shared" si="101"/>
        <v>0</v>
      </c>
      <c r="Q94" s="275">
        <f t="shared" si="102"/>
        <v>0</v>
      </c>
      <c r="R94" s="29">
        <f t="shared" si="103"/>
        <v>0</v>
      </c>
      <c r="S94" s="275">
        <f t="shared" si="104"/>
        <v>0</v>
      </c>
      <c r="T94" s="739"/>
      <c r="U94" s="740"/>
      <c r="W94" s="200"/>
      <c r="X94" s="204">
        <f>Administrative!X94+'Buildings &amp; Grounds'!X94+'Sacred Life &amp; Worship'!X94+'Christian Formation'!X94+'Social Ministry'!X94+Other!X94</f>
        <v>0</v>
      </c>
      <c r="Y94" s="204">
        <f>Administrative!Y94+'Buildings &amp; Grounds'!Y94+'Sacred Life &amp; Worship'!Y94+'Christian Formation'!Y94+'Social Ministry'!Y94+Other!Y94</f>
        <v>0</v>
      </c>
      <c r="Z94" s="204">
        <f>Administrative!Z94+'Buildings &amp; Grounds'!Z94+'Sacred Life &amp; Worship'!Z94+'Christian Formation'!Z94+'Social Ministry'!Z94+Other!Z94</f>
        <v>0</v>
      </c>
      <c r="AA94" s="204">
        <f>Administrative!AA94+'Buildings &amp; Grounds'!AA94+'Sacred Life &amp; Worship'!AA94+'Christian Formation'!AA94+'Social Ministry'!AA94+Other!AA94</f>
        <v>0</v>
      </c>
      <c r="AB94" s="204">
        <f>Administrative!AB94+'Buildings &amp; Grounds'!AB94+'Sacred Life &amp; Worship'!AB94+'Christian Formation'!AB94+'Social Ministry'!AB94+Other!AB94</f>
        <v>0</v>
      </c>
      <c r="AC94" s="204">
        <f>Administrative!AC94+'Buildings &amp; Grounds'!AC94+'Sacred Life &amp; Worship'!AC94+'Christian Formation'!AC94+'Social Ministry'!AC94+Other!AC94</f>
        <v>0</v>
      </c>
      <c r="AD94" s="204">
        <f>Administrative!AD94+'Buildings &amp; Grounds'!AD94+'Sacred Life &amp; Worship'!AD94+'Christian Formation'!AD94+'Social Ministry'!AD94+Other!AD94</f>
        <v>0</v>
      </c>
      <c r="AE94" s="204">
        <f>Administrative!AE94+'Buildings &amp; Grounds'!AE94+'Sacred Life &amp; Worship'!AE94+'Christian Formation'!AE94+'Social Ministry'!AE94+Other!AE94</f>
        <v>0</v>
      </c>
      <c r="AF94" s="204">
        <f>Administrative!AF94+'Buildings &amp; Grounds'!AF94+'Sacred Life &amp; Worship'!AF94+'Christian Formation'!AF94+'Social Ministry'!AF94+Other!AF94</f>
        <v>0</v>
      </c>
      <c r="AG94" s="204">
        <f>Administrative!AG94+'Buildings &amp; Grounds'!AG94+'Sacred Life &amp; Worship'!AG94+'Christian Formation'!AG94+'Social Ministry'!AG94+Other!AG94</f>
        <v>0</v>
      </c>
      <c r="AH94" s="204">
        <f>Administrative!AH94+'Buildings &amp; Grounds'!AH94+'Sacred Life &amp; Worship'!AH94+'Christian Formation'!AH94+'Social Ministry'!AH94+Other!AH94</f>
        <v>0</v>
      </c>
      <c r="AI94" s="204">
        <f>Administrative!AI94+'Buildings &amp; Grounds'!AI94+'Sacred Life &amp; Worship'!AI94+'Christian Formation'!AI94+'Social Ministry'!AI94+Other!AI94</f>
        <v>0</v>
      </c>
      <c r="AJ94" s="204">
        <f>Administrative!AJ94+'Buildings &amp; Grounds'!AJ94+'Sacred Life &amp; Worship'!AJ94+'Christian Formation'!AJ94+'Social Ministry'!AJ94+Other!AJ94</f>
        <v>0</v>
      </c>
      <c r="AK94" s="195" t="str">
        <f t="shared" si="105"/>
        <v>In Balance</v>
      </c>
    </row>
    <row r="95" spans="2:37" outlineLevel="2" x14ac:dyDescent="0.15">
      <c r="B95" s="172">
        <v>90</v>
      </c>
      <c r="C95" s="192">
        <v>4240</v>
      </c>
      <c r="D95" s="193" t="s">
        <v>636</v>
      </c>
      <c r="E95" s="204">
        <f>Administrative!E95+'Buildings &amp; Grounds'!E95+'Sacred Life &amp; Worship'!E95+'Christian Formation'!E95+'Social Ministry'!E95+Other!E95</f>
        <v>0</v>
      </c>
      <c r="F95" s="204">
        <f>Administrative!F95+'Buildings &amp; Grounds'!F95+'Sacred Life &amp; Worship'!F95+'Christian Formation'!F95+'Social Ministry'!F95+Other!F95</f>
        <v>0</v>
      </c>
      <c r="G95" s="204">
        <f>Administrative!G95+'Buildings &amp; Grounds'!G95+'Sacred Life &amp; Worship'!G95+'Christian Formation'!G95+'Social Ministry'!G95+Other!G95</f>
        <v>0</v>
      </c>
      <c r="H95" s="204">
        <f>Administrative!H95+'Buildings &amp; Grounds'!H95+'Sacred Life &amp; Worship'!H95+'Christian Formation'!H95+'Social Ministry'!H95+Other!H95</f>
        <v>0</v>
      </c>
      <c r="I95" s="49"/>
      <c r="J95" s="196"/>
      <c r="K95" s="32"/>
      <c r="L95" s="196"/>
      <c r="M95" s="196"/>
      <c r="N95" s="197"/>
      <c r="O95" s="204">
        <f>Administrative!O95+'Buildings &amp; Grounds'!O95+'Sacred Life &amp; Worship'!O95+'Christian Formation'!O95+'Social Ministry'!O95+Other!O95</f>
        <v>0</v>
      </c>
      <c r="P95" s="273">
        <f t="shared" si="101"/>
        <v>0</v>
      </c>
      <c r="Q95" s="275">
        <f t="shared" si="102"/>
        <v>0</v>
      </c>
      <c r="R95" s="29">
        <f t="shared" si="103"/>
        <v>0</v>
      </c>
      <c r="S95" s="275">
        <f t="shared" si="104"/>
        <v>0</v>
      </c>
      <c r="T95" s="739"/>
      <c r="U95" s="740"/>
      <c r="W95" s="200"/>
      <c r="X95" s="204">
        <f>Administrative!X95+'Buildings &amp; Grounds'!X95+'Sacred Life &amp; Worship'!X95+'Christian Formation'!X95+'Social Ministry'!X95+Other!X95</f>
        <v>0</v>
      </c>
      <c r="Y95" s="204">
        <f>Administrative!Y95+'Buildings &amp; Grounds'!Y95+'Sacred Life &amp; Worship'!Y95+'Christian Formation'!Y95+'Social Ministry'!Y95+Other!Y95</f>
        <v>0</v>
      </c>
      <c r="Z95" s="204">
        <f>Administrative!Z95+'Buildings &amp; Grounds'!Z95+'Sacred Life &amp; Worship'!Z95+'Christian Formation'!Z95+'Social Ministry'!Z95+Other!Z95</f>
        <v>0</v>
      </c>
      <c r="AA95" s="204">
        <f>Administrative!AA95+'Buildings &amp; Grounds'!AA95+'Sacred Life &amp; Worship'!AA95+'Christian Formation'!AA95+'Social Ministry'!AA95+Other!AA95</f>
        <v>0</v>
      </c>
      <c r="AB95" s="204">
        <f>Administrative!AB95+'Buildings &amp; Grounds'!AB95+'Sacred Life &amp; Worship'!AB95+'Christian Formation'!AB95+'Social Ministry'!AB95+Other!AB95</f>
        <v>0</v>
      </c>
      <c r="AC95" s="204">
        <f>Administrative!AC95+'Buildings &amp; Grounds'!AC95+'Sacred Life &amp; Worship'!AC95+'Christian Formation'!AC95+'Social Ministry'!AC95+Other!AC95</f>
        <v>0</v>
      </c>
      <c r="AD95" s="204">
        <f>Administrative!AD95+'Buildings &amp; Grounds'!AD95+'Sacred Life &amp; Worship'!AD95+'Christian Formation'!AD95+'Social Ministry'!AD95+Other!AD95</f>
        <v>0</v>
      </c>
      <c r="AE95" s="204">
        <f>Administrative!AE95+'Buildings &amp; Grounds'!AE95+'Sacred Life &amp; Worship'!AE95+'Christian Formation'!AE95+'Social Ministry'!AE95+Other!AE95</f>
        <v>0</v>
      </c>
      <c r="AF95" s="204">
        <f>Administrative!AF95+'Buildings &amp; Grounds'!AF95+'Sacred Life &amp; Worship'!AF95+'Christian Formation'!AF95+'Social Ministry'!AF95+Other!AF95</f>
        <v>0</v>
      </c>
      <c r="AG95" s="204">
        <f>Administrative!AG95+'Buildings &amp; Grounds'!AG95+'Sacred Life &amp; Worship'!AG95+'Christian Formation'!AG95+'Social Ministry'!AG95+Other!AG95</f>
        <v>0</v>
      </c>
      <c r="AH95" s="204">
        <f>Administrative!AH95+'Buildings &amp; Grounds'!AH95+'Sacred Life &amp; Worship'!AH95+'Christian Formation'!AH95+'Social Ministry'!AH95+Other!AH95</f>
        <v>0</v>
      </c>
      <c r="AI95" s="204">
        <f>Administrative!AI95+'Buildings &amp; Grounds'!AI95+'Sacred Life &amp; Worship'!AI95+'Christian Formation'!AI95+'Social Ministry'!AI95+Other!AI95</f>
        <v>0</v>
      </c>
      <c r="AJ95" s="204">
        <f>Administrative!AJ95+'Buildings &amp; Grounds'!AJ95+'Sacred Life &amp; Worship'!AJ95+'Christian Formation'!AJ95+'Social Ministry'!AJ95+Other!AJ95</f>
        <v>0</v>
      </c>
      <c r="AK95" s="195" t="str">
        <f t="shared" si="105"/>
        <v>In Balance</v>
      </c>
    </row>
    <row r="96" spans="2:37" outlineLevel="2" x14ac:dyDescent="0.15">
      <c r="B96" s="172">
        <v>91</v>
      </c>
      <c r="C96" s="192">
        <v>4250</v>
      </c>
      <c r="D96" s="193" t="s">
        <v>635</v>
      </c>
      <c r="E96" s="204">
        <f>Administrative!E96+'Buildings &amp; Grounds'!E96+'Sacred Life &amp; Worship'!E96+'Christian Formation'!E96+'Social Ministry'!E96+Other!E96</f>
        <v>0</v>
      </c>
      <c r="F96" s="204">
        <f>Administrative!F96+'Buildings &amp; Grounds'!F96+'Sacred Life &amp; Worship'!F96+'Christian Formation'!F96+'Social Ministry'!F96+Other!F96</f>
        <v>0</v>
      </c>
      <c r="G96" s="204">
        <f>Administrative!G96+'Buildings &amp; Grounds'!G96+'Sacred Life &amp; Worship'!G96+'Christian Formation'!G96+'Social Ministry'!G96+Other!G96</f>
        <v>0</v>
      </c>
      <c r="H96" s="204">
        <f>Administrative!H96+'Buildings &amp; Grounds'!H96+'Sacred Life &amp; Worship'!H96+'Christian Formation'!H96+'Social Ministry'!H96+Other!H96</f>
        <v>0</v>
      </c>
      <c r="I96" s="49"/>
      <c r="J96" s="196"/>
      <c r="K96" s="32"/>
      <c r="L96" s="196"/>
      <c r="M96" s="196"/>
      <c r="N96" s="197"/>
      <c r="O96" s="204">
        <f>Administrative!O96+'Buildings &amp; Grounds'!O96+'Sacred Life &amp; Worship'!O96+'Christian Formation'!O96+'Social Ministry'!O96+Other!O96</f>
        <v>0</v>
      </c>
      <c r="P96" s="273">
        <f t="shared" si="101"/>
        <v>0</v>
      </c>
      <c r="Q96" s="275">
        <f t="shared" si="102"/>
        <v>0</v>
      </c>
      <c r="R96" s="29">
        <f t="shared" si="103"/>
        <v>0</v>
      </c>
      <c r="S96" s="275">
        <f t="shared" si="104"/>
        <v>0</v>
      </c>
      <c r="T96" s="739"/>
      <c r="U96" s="740"/>
      <c r="W96" s="200"/>
      <c r="X96" s="204">
        <f>Administrative!X96+'Buildings &amp; Grounds'!X96+'Sacred Life &amp; Worship'!X96+'Christian Formation'!X96+'Social Ministry'!X96+Other!X96</f>
        <v>0</v>
      </c>
      <c r="Y96" s="204">
        <f>Administrative!Y96+'Buildings &amp; Grounds'!Y96+'Sacred Life &amp; Worship'!Y96+'Christian Formation'!Y96+'Social Ministry'!Y96+Other!Y96</f>
        <v>0</v>
      </c>
      <c r="Z96" s="204">
        <f>Administrative!Z96+'Buildings &amp; Grounds'!Z96+'Sacred Life &amp; Worship'!Z96+'Christian Formation'!Z96+'Social Ministry'!Z96+Other!Z96</f>
        <v>0</v>
      </c>
      <c r="AA96" s="204">
        <f>Administrative!AA96+'Buildings &amp; Grounds'!AA96+'Sacred Life &amp; Worship'!AA96+'Christian Formation'!AA96+'Social Ministry'!AA96+Other!AA96</f>
        <v>0</v>
      </c>
      <c r="AB96" s="204">
        <f>Administrative!AB96+'Buildings &amp; Grounds'!AB96+'Sacred Life &amp; Worship'!AB96+'Christian Formation'!AB96+'Social Ministry'!AB96+Other!AB96</f>
        <v>0</v>
      </c>
      <c r="AC96" s="204">
        <f>Administrative!AC96+'Buildings &amp; Grounds'!AC96+'Sacred Life &amp; Worship'!AC96+'Christian Formation'!AC96+'Social Ministry'!AC96+Other!AC96</f>
        <v>0</v>
      </c>
      <c r="AD96" s="204">
        <f>Administrative!AD96+'Buildings &amp; Grounds'!AD96+'Sacred Life &amp; Worship'!AD96+'Christian Formation'!AD96+'Social Ministry'!AD96+Other!AD96</f>
        <v>0</v>
      </c>
      <c r="AE96" s="204">
        <f>Administrative!AE96+'Buildings &amp; Grounds'!AE96+'Sacred Life &amp; Worship'!AE96+'Christian Formation'!AE96+'Social Ministry'!AE96+Other!AE96</f>
        <v>0</v>
      </c>
      <c r="AF96" s="204">
        <f>Administrative!AF96+'Buildings &amp; Grounds'!AF96+'Sacred Life &amp; Worship'!AF96+'Christian Formation'!AF96+'Social Ministry'!AF96+Other!AF96</f>
        <v>0</v>
      </c>
      <c r="AG96" s="204">
        <f>Administrative!AG96+'Buildings &amp; Grounds'!AG96+'Sacred Life &amp; Worship'!AG96+'Christian Formation'!AG96+'Social Ministry'!AG96+Other!AG96</f>
        <v>0</v>
      </c>
      <c r="AH96" s="204">
        <f>Administrative!AH96+'Buildings &amp; Grounds'!AH96+'Sacred Life &amp; Worship'!AH96+'Christian Formation'!AH96+'Social Ministry'!AH96+Other!AH96</f>
        <v>0</v>
      </c>
      <c r="AI96" s="204">
        <f>Administrative!AI96+'Buildings &amp; Grounds'!AI96+'Sacred Life &amp; Worship'!AI96+'Christian Formation'!AI96+'Social Ministry'!AI96+Other!AI96</f>
        <v>0</v>
      </c>
      <c r="AJ96" s="204">
        <f>Administrative!AJ96+'Buildings &amp; Grounds'!AJ96+'Sacred Life &amp; Worship'!AJ96+'Christian Formation'!AJ96+'Social Ministry'!AJ96+Other!AJ96</f>
        <v>0</v>
      </c>
      <c r="AK96" s="195" t="str">
        <f t="shared" si="105"/>
        <v>In Balance</v>
      </c>
    </row>
    <row r="97" spans="2:37" outlineLevel="2" x14ac:dyDescent="0.15">
      <c r="B97" s="172">
        <v>92</v>
      </c>
      <c r="C97" s="192">
        <v>4260</v>
      </c>
      <c r="D97" s="193" t="s">
        <v>634</v>
      </c>
      <c r="E97" s="204">
        <f>Administrative!E97+'Buildings &amp; Grounds'!E97+'Sacred Life &amp; Worship'!E97+'Christian Formation'!E97+'Social Ministry'!E97+Other!E97</f>
        <v>0</v>
      </c>
      <c r="F97" s="204">
        <f>Administrative!F97+'Buildings &amp; Grounds'!F97+'Sacred Life &amp; Worship'!F97+'Christian Formation'!F97+'Social Ministry'!F97+Other!F97</f>
        <v>0</v>
      </c>
      <c r="G97" s="204">
        <f>Administrative!G97+'Buildings &amp; Grounds'!G97+'Sacred Life &amp; Worship'!G97+'Christian Formation'!G97+'Social Ministry'!G97+Other!G97</f>
        <v>0</v>
      </c>
      <c r="H97" s="204">
        <f>Administrative!H97+'Buildings &amp; Grounds'!H97+'Sacred Life &amp; Worship'!H97+'Christian Formation'!H97+'Social Ministry'!H97+Other!H97</f>
        <v>0</v>
      </c>
      <c r="I97" s="49"/>
      <c r="J97" s="196"/>
      <c r="K97" s="32"/>
      <c r="L97" s="196"/>
      <c r="M97" s="196"/>
      <c r="N97" s="197"/>
      <c r="O97" s="204">
        <f>Administrative!O97+'Buildings &amp; Grounds'!O97+'Sacred Life &amp; Worship'!O97+'Christian Formation'!O97+'Social Ministry'!O97+Other!O97</f>
        <v>0</v>
      </c>
      <c r="P97" s="273">
        <f t="shared" si="101"/>
        <v>0</v>
      </c>
      <c r="Q97" s="275">
        <f t="shared" si="102"/>
        <v>0</v>
      </c>
      <c r="R97" s="29">
        <f t="shared" si="103"/>
        <v>0</v>
      </c>
      <c r="S97" s="275">
        <f t="shared" si="104"/>
        <v>0</v>
      </c>
      <c r="T97" s="739"/>
      <c r="U97" s="740"/>
      <c r="W97" s="200"/>
      <c r="X97" s="204">
        <f>Administrative!X97+'Buildings &amp; Grounds'!X97+'Sacred Life &amp; Worship'!X97+'Christian Formation'!X97+'Social Ministry'!X97+Other!X97</f>
        <v>0</v>
      </c>
      <c r="Y97" s="204">
        <f>Administrative!Y97+'Buildings &amp; Grounds'!Y97+'Sacred Life &amp; Worship'!Y97+'Christian Formation'!Y97+'Social Ministry'!Y97+Other!Y97</f>
        <v>0</v>
      </c>
      <c r="Z97" s="204">
        <f>Administrative!Z97+'Buildings &amp; Grounds'!Z97+'Sacred Life &amp; Worship'!Z97+'Christian Formation'!Z97+'Social Ministry'!Z97+Other!Z97</f>
        <v>0</v>
      </c>
      <c r="AA97" s="204">
        <f>Administrative!AA97+'Buildings &amp; Grounds'!AA97+'Sacred Life &amp; Worship'!AA97+'Christian Formation'!AA97+'Social Ministry'!AA97+Other!AA97</f>
        <v>0</v>
      </c>
      <c r="AB97" s="204">
        <f>Administrative!AB97+'Buildings &amp; Grounds'!AB97+'Sacred Life &amp; Worship'!AB97+'Christian Formation'!AB97+'Social Ministry'!AB97+Other!AB97</f>
        <v>0</v>
      </c>
      <c r="AC97" s="204">
        <f>Administrative!AC97+'Buildings &amp; Grounds'!AC97+'Sacred Life &amp; Worship'!AC97+'Christian Formation'!AC97+'Social Ministry'!AC97+Other!AC97</f>
        <v>0</v>
      </c>
      <c r="AD97" s="204">
        <f>Administrative!AD97+'Buildings &amp; Grounds'!AD97+'Sacred Life &amp; Worship'!AD97+'Christian Formation'!AD97+'Social Ministry'!AD97+Other!AD97</f>
        <v>0</v>
      </c>
      <c r="AE97" s="204">
        <f>Administrative!AE97+'Buildings &amp; Grounds'!AE97+'Sacred Life &amp; Worship'!AE97+'Christian Formation'!AE97+'Social Ministry'!AE97+Other!AE97</f>
        <v>0</v>
      </c>
      <c r="AF97" s="204">
        <f>Administrative!AF97+'Buildings &amp; Grounds'!AF97+'Sacred Life &amp; Worship'!AF97+'Christian Formation'!AF97+'Social Ministry'!AF97+Other!AF97</f>
        <v>0</v>
      </c>
      <c r="AG97" s="204">
        <f>Administrative!AG97+'Buildings &amp; Grounds'!AG97+'Sacred Life &amp; Worship'!AG97+'Christian Formation'!AG97+'Social Ministry'!AG97+Other!AG97</f>
        <v>0</v>
      </c>
      <c r="AH97" s="204">
        <f>Administrative!AH97+'Buildings &amp; Grounds'!AH97+'Sacred Life &amp; Worship'!AH97+'Christian Formation'!AH97+'Social Ministry'!AH97+Other!AH97</f>
        <v>0</v>
      </c>
      <c r="AI97" s="204">
        <f>Administrative!AI97+'Buildings &amp; Grounds'!AI97+'Sacred Life &amp; Worship'!AI97+'Christian Formation'!AI97+'Social Ministry'!AI97+Other!AI97</f>
        <v>0</v>
      </c>
      <c r="AJ97" s="204">
        <f>Administrative!AJ97+'Buildings &amp; Grounds'!AJ97+'Sacred Life &amp; Worship'!AJ97+'Christian Formation'!AJ97+'Social Ministry'!AJ97+Other!AJ97</f>
        <v>0</v>
      </c>
      <c r="AK97" s="195" t="str">
        <f t="shared" si="105"/>
        <v>In Balance</v>
      </c>
    </row>
    <row r="98" spans="2:37" outlineLevel="2" x14ac:dyDescent="0.15">
      <c r="B98" s="172">
        <v>93</v>
      </c>
      <c r="C98" s="192">
        <v>4270</v>
      </c>
      <c r="D98" s="193" t="s">
        <v>633</v>
      </c>
      <c r="E98" s="204">
        <f>Administrative!E98+'Buildings &amp; Grounds'!E98+'Sacred Life &amp; Worship'!E98+'Christian Formation'!E98+'Social Ministry'!E98+Other!E98</f>
        <v>0</v>
      </c>
      <c r="F98" s="204">
        <f>Administrative!F98+'Buildings &amp; Grounds'!F98+'Sacred Life &amp; Worship'!F98+'Christian Formation'!F98+'Social Ministry'!F98+Other!F98</f>
        <v>0</v>
      </c>
      <c r="G98" s="204">
        <f>Administrative!G98+'Buildings &amp; Grounds'!G98+'Sacred Life &amp; Worship'!G98+'Christian Formation'!G98+'Social Ministry'!G98+Other!G98</f>
        <v>0</v>
      </c>
      <c r="H98" s="204">
        <f>Administrative!H98+'Buildings &amp; Grounds'!H98+'Sacred Life &amp; Worship'!H98+'Christian Formation'!H98+'Social Ministry'!H98+Other!H98</f>
        <v>0</v>
      </c>
      <c r="I98" s="49"/>
      <c r="J98" s="196"/>
      <c r="K98" s="32"/>
      <c r="L98" s="196"/>
      <c r="M98" s="196"/>
      <c r="N98" s="197"/>
      <c r="O98" s="204">
        <f>Administrative!O98+'Buildings &amp; Grounds'!O98+'Sacred Life &amp; Worship'!O98+'Christian Formation'!O98+'Social Ministry'!O98+Other!O98</f>
        <v>0</v>
      </c>
      <c r="P98" s="273">
        <f t="shared" si="101"/>
        <v>0</v>
      </c>
      <c r="Q98" s="275">
        <f t="shared" si="102"/>
        <v>0</v>
      </c>
      <c r="R98" s="29">
        <f t="shared" si="103"/>
        <v>0</v>
      </c>
      <c r="S98" s="275">
        <f t="shared" si="104"/>
        <v>0</v>
      </c>
      <c r="T98" s="739"/>
      <c r="U98" s="740"/>
      <c r="W98" s="200"/>
      <c r="X98" s="204">
        <f>Administrative!X98+'Buildings &amp; Grounds'!X98+'Sacred Life &amp; Worship'!X98+'Christian Formation'!X98+'Social Ministry'!X98+Other!X98</f>
        <v>0</v>
      </c>
      <c r="Y98" s="204">
        <f>Administrative!Y98+'Buildings &amp; Grounds'!Y98+'Sacred Life &amp; Worship'!Y98+'Christian Formation'!Y98+'Social Ministry'!Y98+Other!Y98</f>
        <v>0</v>
      </c>
      <c r="Z98" s="204">
        <f>Administrative!Z98+'Buildings &amp; Grounds'!Z98+'Sacred Life &amp; Worship'!Z98+'Christian Formation'!Z98+'Social Ministry'!Z98+Other!Z98</f>
        <v>0</v>
      </c>
      <c r="AA98" s="204">
        <f>Administrative!AA98+'Buildings &amp; Grounds'!AA98+'Sacred Life &amp; Worship'!AA98+'Christian Formation'!AA98+'Social Ministry'!AA98+Other!AA98</f>
        <v>0</v>
      </c>
      <c r="AB98" s="204">
        <f>Administrative!AB98+'Buildings &amp; Grounds'!AB98+'Sacred Life &amp; Worship'!AB98+'Christian Formation'!AB98+'Social Ministry'!AB98+Other!AB98</f>
        <v>0</v>
      </c>
      <c r="AC98" s="204">
        <f>Administrative!AC98+'Buildings &amp; Grounds'!AC98+'Sacred Life &amp; Worship'!AC98+'Christian Formation'!AC98+'Social Ministry'!AC98+Other!AC98</f>
        <v>0</v>
      </c>
      <c r="AD98" s="204">
        <f>Administrative!AD98+'Buildings &amp; Grounds'!AD98+'Sacred Life &amp; Worship'!AD98+'Christian Formation'!AD98+'Social Ministry'!AD98+Other!AD98</f>
        <v>0</v>
      </c>
      <c r="AE98" s="204">
        <f>Administrative!AE98+'Buildings &amp; Grounds'!AE98+'Sacred Life &amp; Worship'!AE98+'Christian Formation'!AE98+'Social Ministry'!AE98+Other!AE98</f>
        <v>0</v>
      </c>
      <c r="AF98" s="204">
        <f>Administrative!AF98+'Buildings &amp; Grounds'!AF98+'Sacred Life &amp; Worship'!AF98+'Christian Formation'!AF98+'Social Ministry'!AF98+Other!AF98</f>
        <v>0</v>
      </c>
      <c r="AG98" s="204">
        <f>Administrative!AG98+'Buildings &amp; Grounds'!AG98+'Sacred Life &amp; Worship'!AG98+'Christian Formation'!AG98+'Social Ministry'!AG98+Other!AG98</f>
        <v>0</v>
      </c>
      <c r="AH98" s="204">
        <f>Administrative!AH98+'Buildings &amp; Grounds'!AH98+'Sacred Life &amp; Worship'!AH98+'Christian Formation'!AH98+'Social Ministry'!AH98+Other!AH98</f>
        <v>0</v>
      </c>
      <c r="AI98" s="204">
        <f>Administrative!AI98+'Buildings &amp; Grounds'!AI98+'Sacred Life &amp; Worship'!AI98+'Christian Formation'!AI98+'Social Ministry'!AI98+Other!AI98</f>
        <v>0</v>
      </c>
      <c r="AJ98" s="204">
        <f>Administrative!AJ98+'Buildings &amp; Grounds'!AJ98+'Sacred Life &amp; Worship'!AJ98+'Christian Formation'!AJ98+'Social Ministry'!AJ98+Other!AJ98</f>
        <v>0</v>
      </c>
      <c r="AK98" s="195" t="str">
        <f t="shared" si="105"/>
        <v>In Balance</v>
      </c>
    </row>
    <row r="99" spans="2:37" outlineLevel="2" x14ac:dyDescent="0.15">
      <c r="B99" s="172">
        <v>94</v>
      </c>
      <c r="C99" s="192">
        <v>4320</v>
      </c>
      <c r="D99" s="193" t="s">
        <v>632</v>
      </c>
      <c r="E99" s="204">
        <f>Administrative!E99+'Buildings &amp; Grounds'!E99+'Sacred Life &amp; Worship'!E99+'Christian Formation'!E99+'Social Ministry'!E99+Other!E99</f>
        <v>0</v>
      </c>
      <c r="F99" s="204">
        <f>Administrative!F99+'Buildings &amp; Grounds'!F99+'Sacred Life &amp; Worship'!F99+'Christian Formation'!F99+'Social Ministry'!F99+Other!F99</f>
        <v>0</v>
      </c>
      <c r="G99" s="204">
        <f>Administrative!G99+'Buildings &amp; Grounds'!G99+'Sacred Life &amp; Worship'!G99+'Christian Formation'!G99+'Social Ministry'!G99+Other!G99</f>
        <v>0</v>
      </c>
      <c r="H99" s="204">
        <f>Administrative!H99+'Buildings &amp; Grounds'!H99+'Sacred Life &amp; Worship'!H99+'Christian Formation'!H99+'Social Ministry'!H99+Other!H99</f>
        <v>0</v>
      </c>
      <c r="I99" s="49"/>
      <c r="J99" s="196"/>
      <c r="K99" s="32"/>
      <c r="L99" s="196"/>
      <c r="M99" s="196"/>
      <c r="N99" s="197"/>
      <c r="O99" s="204">
        <f>Administrative!O99+'Buildings &amp; Grounds'!O99+'Sacred Life &amp; Worship'!O99+'Christian Formation'!O99+'Social Ministry'!O99+Other!O99</f>
        <v>0</v>
      </c>
      <c r="P99" s="273">
        <f t="shared" si="101"/>
        <v>0</v>
      </c>
      <c r="Q99" s="275">
        <f t="shared" si="102"/>
        <v>0</v>
      </c>
      <c r="R99" s="29">
        <f t="shared" si="103"/>
        <v>0</v>
      </c>
      <c r="S99" s="275">
        <f t="shared" si="104"/>
        <v>0</v>
      </c>
      <c r="T99" s="739"/>
      <c r="U99" s="740"/>
      <c r="W99" s="200"/>
      <c r="X99" s="204">
        <f>Administrative!X99+'Buildings &amp; Grounds'!X99+'Sacred Life &amp; Worship'!X99+'Christian Formation'!X99+'Social Ministry'!X99+Other!X99</f>
        <v>0</v>
      </c>
      <c r="Y99" s="204">
        <f>Administrative!Y99+'Buildings &amp; Grounds'!Y99+'Sacred Life &amp; Worship'!Y99+'Christian Formation'!Y99+'Social Ministry'!Y99+Other!Y99</f>
        <v>0</v>
      </c>
      <c r="Z99" s="204">
        <f>Administrative!Z99+'Buildings &amp; Grounds'!Z99+'Sacred Life &amp; Worship'!Z99+'Christian Formation'!Z99+'Social Ministry'!Z99+Other!Z99</f>
        <v>0</v>
      </c>
      <c r="AA99" s="204">
        <f>Administrative!AA99+'Buildings &amp; Grounds'!AA99+'Sacred Life &amp; Worship'!AA99+'Christian Formation'!AA99+'Social Ministry'!AA99+Other!AA99</f>
        <v>0</v>
      </c>
      <c r="AB99" s="204">
        <f>Administrative!AB99+'Buildings &amp; Grounds'!AB99+'Sacred Life &amp; Worship'!AB99+'Christian Formation'!AB99+'Social Ministry'!AB99+Other!AB99</f>
        <v>0</v>
      </c>
      <c r="AC99" s="204">
        <f>Administrative!AC99+'Buildings &amp; Grounds'!AC99+'Sacred Life &amp; Worship'!AC99+'Christian Formation'!AC99+'Social Ministry'!AC99+Other!AC99</f>
        <v>0</v>
      </c>
      <c r="AD99" s="204">
        <f>Administrative!AD99+'Buildings &amp; Grounds'!AD99+'Sacred Life &amp; Worship'!AD99+'Christian Formation'!AD99+'Social Ministry'!AD99+Other!AD99</f>
        <v>0</v>
      </c>
      <c r="AE99" s="204">
        <f>Administrative!AE99+'Buildings &amp; Grounds'!AE99+'Sacred Life &amp; Worship'!AE99+'Christian Formation'!AE99+'Social Ministry'!AE99+Other!AE99</f>
        <v>0</v>
      </c>
      <c r="AF99" s="204">
        <f>Administrative!AF99+'Buildings &amp; Grounds'!AF99+'Sacred Life &amp; Worship'!AF99+'Christian Formation'!AF99+'Social Ministry'!AF99+Other!AF99</f>
        <v>0</v>
      </c>
      <c r="AG99" s="204">
        <f>Administrative!AG99+'Buildings &amp; Grounds'!AG99+'Sacred Life &amp; Worship'!AG99+'Christian Formation'!AG99+'Social Ministry'!AG99+Other!AG99</f>
        <v>0</v>
      </c>
      <c r="AH99" s="204">
        <f>Administrative!AH99+'Buildings &amp; Grounds'!AH99+'Sacred Life &amp; Worship'!AH99+'Christian Formation'!AH99+'Social Ministry'!AH99+Other!AH99</f>
        <v>0</v>
      </c>
      <c r="AI99" s="204">
        <f>Administrative!AI99+'Buildings &amp; Grounds'!AI99+'Sacred Life &amp; Worship'!AI99+'Christian Formation'!AI99+'Social Ministry'!AI99+Other!AI99</f>
        <v>0</v>
      </c>
      <c r="AJ99" s="204">
        <f>Administrative!AJ99+'Buildings &amp; Grounds'!AJ99+'Sacred Life &amp; Worship'!AJ99+'Christian Formation'!AJ99+'Social Ministry'!AJ99+Other!AJ99</f>
        <v>0</v>
      </c>
      <c r="AK99" s="195" t="str">
        <f t="shared" si="105"/>
        <v>In Balance</v>
      </c>
    </row>
    <row r="100" spans="2:37" outlineLevel="2" x14ac:dyDescent="0.15">
      <c r="B100" s="172">
        <v>95</v>
      </c>
      <c r="C100" s="192">
        <v>4340</v>
      </c>
      <c r="D100" s="193" t="s">
        <v>631</v>
      </c>
      <c r="E100" s="204">
        <f>Administrative!E100+'Buildings &amp; Grounds'!E100+'Sacred Life &amp; Worship'!E100+'Christian Formation'!E100+'Social Ministry'!E100+Other!E100</f>
        <v>0</v>
      </c>
      <c r="F100" s="204">
        <f>Administrative!F100+'Buildings &amp; Grounds'!F100+'Sacred Life &amp; Worship'!F100+'Christian Formation'!F100+'Social Ministry'!F100+Other!F100</f>
        <v>0</v>
      </c>
      <c r="G100" s="204">
        <f>Administrative!G100+'Buildings &amp; Grounds'!G100+'Sacred Life &amp; Worship'!G100+'Christian Formation'!G100+'Social Ministry'!G100+Other!G100</f>
        <v>0</v>
      </c>
      <c r="H100" s="204">
        <f>Administrative!H100+'Buildings &amp; Grounds'!H100+'Sacred Life &amp; Worship'!H100+'Christian Formation'!H100+'Social Ministry'!H100+Other!H100</f>
        <v>0</v>
      </c>
      <c r="I100" s="49"/>
      <c r="J100" s="196"/>
      <c r="K100" s="32"/>
      <c r="L100" s="196"/>
      <c r="M100" s="196"/>
      <c r="N100" s="197"/>
      <c r="O100" s="204">
        <f>Administrative!O100+'Buildings &amp; Grounds'!O100+'Sacred Life &amp; Worship'!O100+'Christian Formation'!O100+'Social Ministry'!O100+Other!O100</f>
        <v>0</v>
      </c>
      <c r="P100" s="273">
        <f t="shared" si="101"/>
        <v>0</v>
      </c>
      <c r="Q100" s="275">
        <f t="shared" si="102"/>
        <v>0</v>
      </c>
      <c r="R100" s="29">
        <f t="shared" si="103"/>
        <v>0</v>
      </c>
      <c r="S100" s="275">
        <f t="shared" si="104"/>
        <v>0</v>
      </c>
      <c r="T100" s="739"/>
      <c r="U100" s="740"/>
      <c r="W100" s="200"/>
      <c r="X100" s="204">
        <f>Administrative!X100+'Buildings &amp; Grounds'!X100+'Sacred Life &amp; Worship'!X100+'Christian Formation'!X100+'Social Ministry'!X100+Other!X100</f>
        <v>0</v>
      </c>
      <c r="Y100" s="204">
        <f>Administrative!Y100+'Buildings &amp; Grounds'!Y100+'Sacred Life &amp; Worship'!Y100+'Christian Formation'!Y100+'Social Ministry'!Y100+Other!Y100</f>
        <v>0</v>
      </c>
      <c r="Z100" s="204">
        <f>Administrative!Z100+'Buildings &amp; Grounds'!Z100+'Sacred Life &amp; Worship'!Z100+'Christian Formation'!Z100+'Social Ministry'!Z100+Other!Z100</f>
        <v>0</v>
      </c>
      <c r="AA100" s="204">
        <f>Administrative!AA100+'Buildings &amp; Grounds'!AA100+'Sacred Life &amp; Worship'!AA100+'Christian Formation'!AA100+'Social Ministry'!AA100+Other!AA100</f>
        <v>0</v>
      </c>
      <c r="AB100" s="204">
        <f>Administrative!AB100+'Buildings &amp; Grounds'!AB100+'Sacred Life &amp; Worship'!AB100+'Christian Formation'!AB100+'Social Ministry'!AB100+Other!AB100</f>
        <v>0</v>
      </c>
      <c r="AC100" s="204">
        <f>Administrative!AC100+'Buildings &amp; Grounds'!AC100+'Sacred Life &amp; Worship'!AC100+'Christian Formation'!AC100+'Social Ministry'!AC100+Other!AC100</f>
        <v>0</v>
      </c>
      <c r="AD100" s="204">
        <f>Administrative!AD100+'Buildings &amp; Grounds'!AD100+'Sacred Life &amp; Worship'!AD100+'Christian Formation'!AD100+'Social Ministry'!AD100+Other!AD100</f>
        <v>0</v>
      </c>
      <c r="AE100" s="204">
        <f>Administrative!AE100+'Buildings &amp; Grounds'!AE100+'Sacred Life &amp; Worship'!AE100+'Christian Formation'!AE100+'Social Ministry'!AE100+Other!AE100</f>
        <v>0</v>
      </c>
      <c r="AF100" s="204">
        <f>Administrative!AF100+'Buildings &amp; Grounds'!AF100+'Sacred Life &amp; Worship'!AF100+'Christian Formation'!AF100+'Social Ministry'!AF100+Other!AF100</f>
        <v>0</v>
      </c>
      <c r="AG100" s="204">
        <f>Administrative!AG100+'Buildings &amp; Grounds'!AG100+'Sacred Life &amp; Worship'!AG100+'Christian Formation'!AG100+'Social Ministry'!AG100+Other!AG100</f>
        <v>0</v>
      </c>
      <c r="AH100" s="204">
        <f>Administrative!AH100+'Buildings &amp; Grounds'!AH100+'Sacred Life &amp; Worship'!AH100+'Christian Formation'!AH100+'Social Ministry'!AH100+Other!AH100</f>
        <v>0</v>
      </c>
      <c r="AI100" s="204">
        <f>Administrative!AI100+'Buildings &amp; Grounds'!AI100+'Sacred Life &amp; Worship'!AI100+'Christian Formation'!AI100+'Social Ministry'!AI100+Other!AI100</f>
        <v>0</v>
      </c>
      <c r="AJ100" s="204">
        <f>Administrative!AJ100+'Buildings &amp; Grounds'!AJ100+'Sacred Life &amp; Worship'!AJ100+'Christian Formation'!AJ100+'Social Ministry'!AJ100+Other!AJ100</f>
        <v>0</v>
      </c>
      <c r="AK100" s="195" t="str">
        <f t="shared" si="105"/>
        <v>In Balance</v>
      </c>
    </row>
    <row r="101" spans="2:37" outlineLevel="2" x14ac:dyDescent="0.15">
      <c r="B101" s="172">
        <v>96</v>
      </c>
      <c r="C101" s="192">
        <v>4350</v>
      </c>
      <c r="D101" s="193" t="s">
        <v>630</v>
      </c>
      <c r="E101" s="204">
        <f>Administrative!E101+'Buildings &amp; Grounds'!E101+'Sacred Life &amp; Worship'!E101+'Christian Formation'!E101+'Social Ministry'!E101+Other!E101</f>
        <v>0</v>
      </c>
      <c r="F101" s="204">
        <f>Administrative!F101+'Buildings &amp; Grounds'!F101+'Sacred Life &amp; Worship'!F101+'Christian Formation'!F101+'Social Ministry'!F101+Other!F101</f>
        <v>0</v>
      </c>
      <c r="G101" s="204">
        <f>Administrative!G101+'Buildings &amp; Grounds'!G101+'Sacred Life &amp; Worship'!G101+'Christian Formation'!G101+'Social Ministry'!G101+Other!G101</f>
        <v>0</v>
      </c>
      <c r="H101" s="204">
        <f>Administrative!H101+'Buildings &amp; Grounds'!H101+'Sacred Life &amp; Worship'!H101+'Christian Formation'!H101+'Social Ministry'!H101+Other!H101</f>
        <v>0</v>
      </c>
      <c r="I101" s="49"/>
      <c r="J101" s="196"/>
      <c r="K101" s="32"/>
      <c r="L101" s="196"/>
      <c r="M101" s="196"/>
      <c r="N101" s="197"/>
      <c r="O101" s="204">
        <f>Administrative!O101+'Buildings &amp; Grounds'!O101+'Sacred Life &amp; Worship'!O101+'Christian Formation'!O101+'Social Ministry'!O101+Other!O101</f>
        <v>0</v>
      </c>
      <c r="P101" s="273">
        <f t="shared" si="101"/>
        <v>0</v>
      </c>
      <c r="Q101" s="275">
        <f t="shared" si="102"/>
        <v>0</v>
      </c>
      <c r="R101" s="29">
        <f t="shared" si="103"/>
        <v>0</v>
      </c>
      <c r="S101" s="275">
        <f t="shared" si="104"/>
        <v>0</v>
      </c>
      <c r="T101" s="739"/>
      <c r="U101" s="740"/>
      <c r="W101" s="200"/>
      <c r="X101" s="204">
        <f>Administrative!X101+'Buildings &amp; Grounds'!X101+'Sacred Life &amp; Worship'!X101+'Christian Formation'!X101+'Social Ministry'!X101+Other!X101</f>
        <v>0</v>
      </c>
      <c r="Y101" s="204">
        <f>Administrative!Y101+'Buildings &amp; Grounds'!Y101+'Sacred Life &amp; Worship'!Y101+'Christian Formation'!Y101+'Social Ministry'!Y101+Other!Y101</f>
        <v>0</v>
      </c>
      <c r="Z101" s="204">
        <f>Administrative!Z101+'Buildings &amp; Grounds'!Z101+'Sacred Life &amp; Worship'!Z101+'Christian Formation'!Z101+'Social Ministry'!Z101+Other!Z101</f>
        <v>0</v>
      </c>
      <c r="AA101" s="204">
        <f>Administrative!AA101+'Buildings &amp; Grounds'!AA101+'Sacred Life &amp; Worship'!AA101+'Christian Formation'!AA101+'Social Ministry'!AA101+Other!AA101</f>
        <v>0</v>
      </c>
      <c r="AB101" s="204">
        <f>Administrative!AB101+'Buildings &amp; Grounds'!AB101+'Sacred Life &amp; Worship'!AB101+'Christian Formation'!AB101+'Social Ministry'!AB101+Other!AB101</f>
        <v>0</v>
      </c>
      <c r="AC101" s="204">
        <f>Administrative!AC101+'Buildings &amp; Grounds'!AC101+'Sacred Life &amp; Worship'!AC101+'Christian Formation'!AC101+'Social Ministry'!AC101+Other!AC101</f>
        <v>0</v>
      </c>
      <c r="AD101" s="204">
        <f>Administrative!AD101+'Buildings &amp; Grounds'!AD101+'Sacred Life &amp; Worship'!AD101+'Christian Formation'!AD101+'Social Ministry'!AD101+Other!AD101</f>
        <v>0</v>
      </c>
      <c r="AE101" s="204">
        <f>Administrative!AE101+'Buildings &amp; Grounds'!AE101+'Sacred Life &amp; Worship'!AE101+'Christian Formation'!AE101+'Social Ministry'!AE101+Other!AE101</f>
        <v>0</v>
      </c>
      <c r="AF101" s="204">
        <f>Administrative!AF101+'Buildings &amp; Grounds'!AF101+'Sacred Life &amp; Worship'!AF101+'Christian Formation'!AF101+'Social Ministry'!AF101+Other!AF101</f>
        <v>0</v>
      </c>
      <c r="AG101" s="204">
        <f>Administrative!AG101+'Buildings &amp; Grounds'!AG101+'Sacred Life &amp; Worship'!AG101+'Christian Formation'!AG101+'Social Ministry'!AG101+Other!AG101</f>
        <v>0</v>
      </c>
      <c r="AH101" s="204">
        <f>Administrative!AH101+'Buildings &amp; Grounds'!AH101+'Sacred Life &amp; Worship'!AH101+'Christian Formation'!AH101+'Social Ministry'!AH101+Other!AH101</f>
        <v>0</v>
      </c>
      <c r="AI101" s="204">
        <f>Administrative!AI101+'Buildings &amp; Grounds'!AI101+'Sacred Life &amp; Worship'!AI101+'Christian Formation'!AI101+'Social Ministry'!AI101+Other!AI101</f>
        <v>0</v>
      </c>
      <c r="AJ101" s="204">
        <f>Administrative!AJ101+'Buildings &amp; Grounds'!AJ101+'Sacred Life &amp; Worship'!AJ101+'Christian Formation'!AJ101+'Social Ministry'!AJ101+Other!AJ101</f>
        <v>0</v>
      </c>
      <c r="AK101" s="195" t="str">
        <f t="shared" si="105"/>
        <v>In Balance</v>
      </c>
    </row>
    <row r="102" spans="2:37" outlineLevel="2" x14ac:dyDescent="0.15">
      <c r="B102" s="172">
        <v>97</v>
      </c>
      <c r="C102" s="192">
        <v>4390</v>
      </c>
      <c r="D102" s="193" t="s">
        <v>881</v>
      </c>
      <c r="E102" s="204">
        <f>Administrative!E102+'Buildings &amp; Grounds'!E102+'Sacred Life &amp; Worship'!E102+'Christian Formation'!E102+'Social Ministry'!E102+Other!E102</f>
        <v>0</v>
      </c>
      <c r="F102" s="204">
        <f>Administrative!F102+'Buildings &amp; Grounds'!F102+'Sacred Life &amp; Worship'!F102+'Christian Formation'!F102+'Social Ministry'!F102+Other!F102</f>
        <v>0</v>
      </c>
      <c r="G102" s="204">
        <f>Administrative!G102+'Buildings &amp; Grounds'!G102+'Sacred Life &amp; Worship'!G102+'Christian Formation'!G102+'Social Ministry'!G102+Other!G102</f>
        <v>0</v>
      </c>
      <c r="H102" s="204">
        <f>Administrative!H102+'Buildings &amp; Grounds'!H102+'Sacred Life &amp; Worship'!H102+'Christian Formation'!H102+'Social Ministry'!H102+Other!H102</f>
        <v>0</v>
      </c>
      <c r="I102" s="49"/>
      <c r="J102" s="196"/>
      <c r="K102" s="32"/>
      <c r="L102" s="196"/>
      <c r="M102" s="196"/>
      <c r="N102" s="197"/>
      <c r="O102" s="204">
        <f>Administrative!O102+'Buildings &amp; Grounds'!O102+'Sacred Life &amp; Worship'!O102+'Christian Formation'!O102+'Social Ministry'!O102+Other!O102</f>
        <v>0</v>
      </c>
      <c r="P102" s="273">
        <f t="shared" si="101"/>
        <v>0</v>
      </c>
      <c r="Q102" s="275">
        <f t="shared" si="102"/>
        <v>0</v>
      </c>
      <c r="R102" s="29">
        <f t="shared" si="103"/>
        <v>0</v>
      </c>
      <c r="S102" s="275">
        <f t="shared" si="104"/>
        <v>0</v>
      </c>
      <c r="T102" s="739"/>
      <c r="U102" s="740"/>
      <c r="W102" s="200"/>
      <c r="X102" s="204">
        <f>Administrative!X102+'Buildings &amp; Grounds'!X102+'Sacred Life &amp; Worship'!X102+'Christian Formation'!X102+'Social Ministry'!X102+Other!X102</f>
        <v>0</v>
      </c>
      <c r="Y102" s="204">
        <f>Administrative!Y102+'Buildings &amp; Grounds'!Y102+'Sacred Life &amp; Worship'!Y102+'Christian Formation'!Y102+'Social Ministry'!Y102+Other!Y102</f>
        <v>0</v>
      </c>
      <c r="Z102" s="204">
        <f>Administrative!Z102+'Buildings &amp; Grounds'!Z102+'Sacred Life &amp; Worship'!Z102+'Christian Formation'!Z102+'Social Ministry'!Z102+Other!Z102</f>
        <v>0</v>
      </c>
      <c r="AA102" s="204">
        <f>Administrative!AA102+'Buildings &amp; Grounds'!AA102+'Sacred Life &amp; Worship'!AA102+'Christian Formation'!AA102+'Social Ministry'!AA102+Other!AA102</f>
        <v>0</v>
      </c>
      <c r="AB102" s="204">
        <f>Administrative!AB102+'Buildings &amp; Grounds'!AB102+'Sacred Life &amp; Worship'!AB102+'Christian Formation'!AB102+'Social Ministry'!AB102+Other!AB102</f>
        <v>0</v>
      </c>
      <c r="AC102" s="204">
        <f>Administrative!AC102+'Buildings &amp; Grounds'!AC102+'Sacred Life &amp; Worship'!AC102+'Christian Formation'!AC102+'Social Ministry'!AC102+Other!AC102</f>
        <v>0</v>
      </c>
      <c r="AD102" s="204">
        <f>Administrative!AD102+'Buildings &amp; Grounds'!AD102+'Sacred Life &amp; Worship'!AD102+'Christian Formation'!AD102+'Social Ministry'!AD102+Other!AD102</f>
        <v>0</v>
      </c>
      <c r="AE102" s="204">
        <f>Administrative!AE102+'Buildings &amp; Grounds'!AE102+'Sacred Life &amp; Worship'!AE102+'Christian Formation'!AE102+'Social Ministry'!AE102+Other!AE102</f>
        <v>0</v>
      </c>
      <c r="AF102" s="204">
        <f>Administrative!AF102+'Buildings &amp; Grounds'!AF102+'Sacred Life &amp; Worship'!AF102+'Christian Formation'!AF102+'Social Ministry'!AF102+Other!AF102</f>
        <v>0</v>
      </c>
      <c r="AG102" s="204">
        <f>Administrative!AG102+'Buildings &amp; Grounds'!AG102+'Sacred Life &amp; Worship'!AG102+'Christian Formation'!AG102+'Social Ministry'!AG102+Other!AG102</f>
        <v>0</v>
      </c>
      <c r="AH102" s="204">
        <f>Administrative!AH102+'Buildings &amp; Grounds'!AH102+'Sacred Life &amp; Worship'!AH102+'Christian Formation'!AH102+'Social Ministry'!AH102+Other!AH102</f>
        <v>0</v>
      </c>
      <c r="AI102" s="204">
        <f>Administrative!AI102+'Buildings &amp; Grounds'!AI102+'Sacred Life &amp; Worship'!AI102+'Christian Formation'!AI102+'Social Ministry'!AI102+Other!AI102</f>
        <v>0</v>
      </c>
      <c r="AJ102" s="204">
        <f>Administrative!AJ102+'Buildings &amp; Grounds'!AJ102+'Sacred Life &amp; Worship'!AJ102+'Christian Formation'!AJ102+'Social Ministry'!AJ102+Other!AJ102</f>
        <v>0</v>
      </c>
      <c r="AK102" s="195" t="str">
        <f t="shared" si="105"/>
        <v>In Balance</v>
      </c>
    </row>
    <row r="103" spans="2:37" s="208" customFormat="1" outlineLevel="1" x14ac:dyDescent="0.15">
      <c r="B103" s="172">
        <v>98</v>
      </c>
      <c r="C103" s="205" t="s">
        <v>933</v>
      </c>
      <c r="D103" s="206" t="s">
        <v>629</v>
      </c>
      <c r="E103" s="34">
        <f>SUM(E92:E102)</f>
        <v>0</v>
      </c>
      <c r="F103" s="34">
        <f>SUM(F92:F102)</f>
        <v>0</v>
      </c>
      <c r="G103" s="34">
        <f t="shared" ref="G103:H103" si="106">SUM(G92:G102)</f>
        <v>0</v>
      </c>
      <c r="H103" s="34">
        <f t="shared" si="106"/>
        <v>0</v>
      </c>
      <c r="I103" s="35"/>
      <c r="J103" s="34"/>
      <c r="K103" s="36"/>
      <c r="L103" s="34"/>
      <c r="M103" s="34"/>
      <c r="N103" s="37"/>
      <c r="O103" s="34">
        <f t="shared" ref="O103:R103" si="107">SUM(O92:O102)</f>
        <v>0</v>
      </c>
      <c r="P103" s="34">
        <f t="shared" si="107"/>
        <v>0</v>
      </c>
      <c r="Q103" s="36">
        <f t="shared" si="102"/>
        <v>0</v>
      </c>
      <c r="R103" s="34">
        <f t="shared" si="107"/>
        <v>0</v>
      </c>
      <c r="S103" s="36">
        <f t="shared" si="104"/>
        <v>0</v>
      </c>
      <c r="T103" s="206"/>
      <c r="U103" s="207"/>
      <c r="W103" s="209"/>
      <c r="X103" s="34">
        <f t="shared" ref="X103:AJ103" si="108">SUM(X92:X102)</f>
        <v>0</v>
      </c>
      <c r="Y103" s="34">
        <f t="shared" si="108"/>
        <v>0</v>
      </c>
      <c r="Z103" s="34">
        <f t="shared" si="108"/>
        <v>0</v>
      </c>
      <c r="AA103" s="34">
        <f t="shared" si="108"/>
        <v>0</v>
      </c>
      <c r="AB103" s="34">
        <f t="shared" si="108"/>
        <v>0</v>
      </c>
      <c r="AC103" s="34">
        <f t="shared" si="108"/>
        <v>0</v>
      </c>
      <c r="AD103" s="34">
        <f t="shared" si="108"/>
        <v>0</v>
      </c>
      <c r="AE103" s="34">
        <f t="shared" si="108"/>
        <v>0</v>
      </c>
      <c r="AF103" s="34">
        <f t="shared" si="108"/>
        <v>0</v>
      </c>
      <c r="AG103" s="34">
        <f t="shared" si="108"/>
        <v>0</v>
      </c>
      <c r="AH103" s="34">
        <f t="shared" si="108"/>
        <v>0</v>
      </c>
      <c r="AI103" s="34">
        <f t="shared" si="108"/>
        <v>0</v>
      </c>
      <c r="AJ103" s="34">
        <f t="shared" si="108"/>
        <v>0</v>
      </c>
      <c r="AK103" s="210" t="str">
        <f t="shared" si="105"/>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204">
        <f>Administrative!E105+'Buildings &amp; Grounds'!E105+'Sacred Life &amp; Worship'!E105+'Christian Formation'!E105+'Social Ministry'!E105+Other!E105</f>
        <v>0</v>
      </c>
      <c r="F105" s="204">
        <f>Administrative!F105+'Buildings &amp; Grounds'!F105+'Sacred Life &amp; Worship'!F105+'Christian Formation'!F105+'Social Ministry'!F105+Other!F105</f>
        <v>0</v>
      </c>
      <c r="G105" s="204">
        <f>Administrative!G105+'Buildings &amp; Grounds'!G105+'Sacred Life &amp; Worship'!G105+'Christian Formation'!G105+'Social Ministry'!G105+Other!G105</f>
        <v>0</v>
      </c>
      <c r="H105" s="204">
        <f>Administrative!H105+'Buildings &amp; Grounds'!H105+'Sacred Life &amp; Worship'!H105+'Christian Formation'!H105+'Social Ministry'!H105+Other!H105</f>
        <v>0</v>
      </c>
      <c r="I105" s="49"/>
      <c r="J105" s="196"/>
      <c r="K105" s="32"/>
      <c r="L105" s="196"/>
      <c r="M105" s="196"/>
      <c r="N105" s="197"/>
      <c r="O105" s="204">
        <f>Administrative!O105+'Buildings &amp; Grounds'!O105+'Sacred Life &amp; Worship'!O105+'Christian Formation'!O105+'Social Ministry'!O105+Other!O105</f>
        <v>0</v>
      </c>
      <c r="P105" s="273">
        <f t="shared" ref="P105:P114" si="109">ROUND(($O105-$H105),0)</f>
        <v>0</v>
      </c>
      <c r="Q105" s="275">
        <f t="shared" ref="Q105:Q115" si="110">IFERROR(P105/H105, 0)</f>
        <v>0</v>
      </c>
      <c r="R105" s="29">
        <f t="shared" ref="R105:R114" si="111">ROUND(($O105-$F105),0)</f>
        <v>0</v>
      </c>
      <c r="S105" s="275">
        <f t="shared" ref="S105:S115" si="112">IFERROR(R105/F105, 0)</f>
        <v>0</v>
      </c>
      <c r="T105" s="739"/>
      <c r="U105" s="740"/>
      <c r="W105" s="200"/>
      <c r="X105" s="204">
        <f>Administrative!X105+'Buildings &amp; Grounds'!X105+'Sacred Life &amp; Worship'!X105+'Christian Formation'!X105+'Social Ministry'!X105+Other!X105</f>
        <v>0</v>
      </c>
      <c r="Y105" s="204">
        <f>Administrative!Y105+'Buildings &amp; Grounds'!Y105+'Sacred Life &amp; Worship'!Y105+'Christian Formation'!Y105+'Social Ministry'!Y105+Other!Y105</f>
        <v>0</v>
      </c>
      <c r="Z105" s="204">
        <f>Administrative!Z105+'Buildings &amp; Grounds'!Z105+'Sacred Life &amp; Worship'!Z105+'Christian Formation'!Z105+'Social Ministry'!Z105+Other!Z105</f>
        <v>0</v>
      </c>
      <c r="AA105" s="204">
        <f>Administrative!AA105+'Buildings &amp; Grounds'!AA105+'Sacred Life &amp; Worship'!AA105+'Christian Formation'!AA105+'Social Ministry'!AA105+Other!AA105</f>
        <v>0</v>
      </c>
      <c r="AB105" s="204">
        <f>Administrative!AB105+'Buildings &amp; Grounds'!AB105+'Sacred Life &amp; Worship'!AB105+'Christian Formation'!AB105+'Social Ministry'!AB105+Other!AB105</f>
        <v>0</v>
      </c>
      <c r="AC105" s="204">
        <f>Administrative!AC105+'Buildings &amp; Grounds'!AC105+'Sacred Life &amp; Worship'!AC105+'Christian Formation'!AC105+'Social Ministry'!AC105+Other!AC105</f>
        <v>0</v>
      </c>
      <c r="AD105" s="204">
        <f>Administrative!AD105+'Buildings &amp; Grounds'!AD105+'Sacred Life &amp; Worship'!AD105+'Christian Formation'!AD105+'Social Ministry'!AD105+Other!AD105</f>
        <v>0</v>
      </c>
      <c r="AE105" s="204">
        <f>Administrative!AE105+'Buildings &amp; Grounds'!AE105+'Sacred Life &amp; Worship'!AE105+'Christian Formation'!AE105+'Social Ministry'!AE105+Other!AE105</f>
        <v>0</v>
      </c>
      <c r="AF105" s="204">
        <f>Administrative!AF105+'Buildings &amp; Grounds'!AF105+'Sacred Life &amp; Worship'!AF105+'Christian Formation'!AF105+'Social Ministry'!AF105+Other!AF105</f>
        <v>0</v>
      </c>
      <c r="AG105" s="204">
        <f>Administrative!AG105+'Buildings &amp; Grounds'!AG105+'Sacred Life &amp; Worship'!AG105+'Christian Formation'!AG105+'Social Ministry'!AG105+Other!AG105</f>
        <v>0</v>
      </c>
      <c r="AH105" s="204">
        <f>Administrative!AH105+'Buildings &amp; Grounds'!AH105+'Sacred Life &amp; Worship'!AH105+'Christian Formation'!AH105+'Social Ministry'!AH105+Other!AH105</f>
        <v>0</v>
      </c>
      <c r="AI105" s="204">
        <f>Administrative!AI105+'Buildings &amp; Grounds'!AI105+'Sacred Life &amp; Worship'!AI105+'Christian Formation'!AI105+'Social Ministry'!AI105+Other!AI105</f>
        <v>0</v>
      </c>
      <c r="AJ105" s="204">
        <f>Administrative!AJ105+'Buildings &amp; Grounds'!AJ105+'Sacred Life &amp; Worship'!AJ105+'Christian Formation'!AJ105+'Social Ministry'!AJ105+Other!AJ105</f>
        <v>0</v>
      </c>
      <c r="AK105" s="195" t="str">
        <f t="shared" ref="AK105:AK118" si="113">IF(AJ105=O105,"In Balance",CONCATENATE("Out of Balance by $",AJ105-O105))</f>
        <v>In Balance</v>
      </c>
    </row>
    <row r="106" spans="2:37" outlineLevel="2" x14ac:dyDescent="0.15">
      <c r="B106" s="172">
        <v>101</v>
      </c>
      <c r="C106" s="192">
        <v>4420</v>
      </c>
      <c r="D106" s="193" t="s">
        <v>626</v>
      </c>
      <c r="E106" s="204">
        <f>Administrative!E106+'Buildings &amp; Grounds'!E106+'Sacred Life &amp; Worship'!E106+'Christian Formation'!E106+'Social Ministry'!E106+Other!E106</f>
        <v>0</v>
      </c>
      <c r="F106" s="204">
        <f>Administrative!F106+'Buildings &amp; Grounds'!F106+'Sacred Life &amp; Worship'!F106+'Christian Formation'!F106+'Social Ministry'!F106+Other!F106</f>
        <v>0</v>
      </c>
      <c r="G106" s="204">
        <f>Administrative!G106+'Buildings &amp; Grounds'!G106+'Sacred Life &amp; Worship'!G106+'Christian Formation'!G106+'Social Ministry'!G106+Other!G106</f>
        <v>0</v>
      </c>
      <c r="H106" s="204">
        <f>Administrative!H106+'Buildings &amp; Grounds'!H106+'Sacred Life &amp; Worship'!H106+'Christian Formation'!H106+'Social Ministry'!H106+Other!H106</f>
        <v>0</v>
      </c>
      <c r="I106" s="49"/>
      <c r="J106" s="196"/>
      <c r="K106" s="32"/>
      <c r="L106" s="196"/>
      <c r="M106" s="196"/>
      <c r="N106" s="197"/>
      <c r="O106" s="204">
        <f>Administrative!O106+'Buildings &amp; Grounds'!O106+'Sacred Life &amp; Worship'!O106+'Christian Formation'!O106+'Social Ministry'!O106+Other!O106</f>
        <v>0</v>
      </c>
      <c r="P106" s="273">
        <f t="shared" si="109"/>
        <v>0</v>
      </c>
      <c r="Q106" s="275">
        <f t="shared" si="110"/>
        <v>0</v>
      </c>
      <c r="R106" s="29">
        <f t="shared" si="111"/>
        <v>0</v>
      </c>
      <c r="S106" s="275">
        <f t="shared" si="112"/>
        <v>0</v>
      </c>
      <c r="T106" s="739"/>
      <c r="U106" s="740"/>
      <c r="W106" s="200"/>
      <c r="X106" s="204">
        <f>Administrative!X106+'Buildings &amp; Grounds'!X106+'Sacred Life &amp; Worship'!X106+'Christian Formation'!X106+'Social Ministry'!X106+Other!X106</f>
        <v>0</v>
      </c>
      <c r="Y106" s="204">
        <f>Administrative!Y106+'Buildings &amp; Grounds'!Y106+'Sacred Life &amp; Worship'!Y106+'Christian Formation'!Y106+'Social Ministry'!Y106+Other!Y106</f>
        <v>0</v>
      </c>
      <c r="Z106" s="204">
        <f>Administrative!Z106+'Buildings &amp; Grounds'!Z106+'Sacred Life &amp; Worship'!Z106+'Christian Formation'!Z106+'Social Ministry'!Z106+Other!Z106</f>
        <v>0</v>
      </c>
      <c r="AA106" s="204">
        <f>Administrative!AA106+'Buildings &amp; Grounds'!AA106+'Sacred Life &amp; Worship'!AA106+'Christian Formation'!AA106+'Social Ministry'!AA106+Other!AA106</f>
        <v>0</v>
      </c>
      <c r="AB106" s="204">
        <f>Administrative!AB106+'Buildings &amp; Grounds'!AB106+'Sacred Life &amp; Worship'!AB106+'Christian Formation'!AB106+'Social Ministry'!AB106+Other!AB106</f>
        <v>0</v>
      </c>
      <c r="AC106" s="204">
        <f>Administrative!AC106+'Buildings &amp; Grounds'!AC106+'Sacred Life &amp; Worship'!AC106+'Christian Formation'!AC106+'Social Ministry'!AC106+Other!AC106</f>
        <v>0</v>
      </c>
      <c r="AD106" s="204">
        <f>Administrative!AD106+'Buildings &amp; Grounds'!AD106+'Sacred Life &amp; Worship'!AD106+'Christian Formation'!AD106+'Social Ministry'!AD106+Other!AD106</f>
        <v>0</v>
      </c>
      <c r="AE106" s="204">
        <f>Administrative!AE106+'Buildings &amp; Grounds'!AE106+'Sacred Life &amp; Worship'!AE106+'Christian Formation'!AE106+'Social Ministry'!AE106+Other!AE106</f>
        <v>0</v>
      </c>
      <c r="AF106" s="204">
        <f>Administrative!AF106+'Buildings &amp; Grounds'!AF106+'Sacred Life &amp; Worship'!AF106+'Christian Formation'!AF106+'Social Ministry'!AF106+Other!AF106</f>
        <v>0</v>
      </c>
      <c r="AG106" s="204">
        <f>Administrative!AG106+'Buildings &amp; Grounds'!AG106+'Sacred Life &amp; Worship'!AG106+'Christian Formation'!AG106+'Social Ministry'!AG106+Other!AG106</f>
        <v>0</v>
      </c>
      <c r="AH106" s="204">
        <f>Administrative!AH106+'Buildings &amp; Grounds'!AH106+'Sacred Life &amp; Worship'!AH106+'Christian Formation'!AH106+'Social Ministry'!AH106+Other!AH106</f>
        <v>0</v>
      </c>
      <c r="AI106" s="204">
        <f>Administrative!AI106+'Buildings &amp; Grounds'!AI106+'Sacred Life &amp; Worship'!AI106+'Christian Formation'!AI106+'Social Ministry'!AI106+Other!AI106</f>
        <v>0</v>
      </c>
      <c r="AJ106" s="204">
        <f>Administrative!AJ106+'Buildings &amp; Grounds'!AJ106+'Sacred Life &amp; Worship'!AJ106+'Christian Formation'!AJ106+'Social Ministry'!AJ106+Other!AJ106</f>
        <v>0</v>
      </c>
      <c r="AK106" s="195" t="str">
        <f t="shared" si="113"/>
        <v>In Balance</v>
      </c>
    </row>
    <row r="107" spans="2:37" outlineLevel="2" x14ac:dyDescent="0.15">
      <c r="B107" s="172">
        <v>102</v>
      </c>
      <c r="C107" s="192">
        <v>4430</v>
      </c>
      <c r="D107" s="193" t="s">
        <v>625</v>
      </c>
      <c r="E107" s="204">
        <f>Administrative!E107+'Buildings &amp; Grounds'!E107+'Sacred Life &amp; Worship'!E107+'Christian Formation'!E107+'Social Ministry'!E107+Other!E107</f>
        <v>0</v>
      </c>
      <c r="F107" s="204">
        <f>Administrative!F107+'Buildings &amp; Grounds'!F107+'Sacred Life &amp; Worship'!F107+'Christian Formation'!F107+'Social Ministry'!F107+Other!F107</f>
        <v>0</v>
      </c>
      <c r="G107" s="204">
        <f>Administrative!G107+'Buildings &amp; Grounds'!G107+'Sacred Life &amp; Worship'!G107+'Christian Formation'!G107+'Social Ministry'!G107+Other!G107</f>
        <v>0</v>
      </c>
      <c r="H107" s="204">
        <f>Administrative!H107+'Buildings &amp; Grounds'!H107+'Sacred Life &amp; Worship'!H107+'Christian Formation'!H107+'Social Ministry'!H107+Other!H107</f>
        <v>0</v>
      </c>
      <c r="I107" s="49"/>
      <c r="J107" s="196"/>
      <c r="K107" s="32"/>
      <c r="L107" s="196"/>
      <c r="M107" s="196"/>
      <c r="N107" s="197"/>
      <c r="O107" s="204">
        <f>Administrative!O107+'Buildings &amp; Grounds'!O107+'Sacred Life &amp; Worship'!O107+'Christian Formation'!O107+'Social Ministry'!O107+Other!O107</f>
        <v>0</v>
      </c>
      <c r="P107" s="273">
        <f t="shared" si="109"/>
        <v>0</v>
      </c>
      <c r="Q107" s="275">
        <f t="shared" si="110"/>
        <v>0</v>
      </c>
      <c r="R107" s="29">
        <f t="shared" si="111"/>
        <v>0</v>
      </c>
      <c r="S107" s="275">
        <f t="shared" si="112"/>
        <v>0</v>
      </c>
      <c r="T107" s="739"/>
      <c r="U107" s="740"/>
      <c r="W107" s="200"/>
      <c r="X107" s="204">
        <f>Administrative!X107+'Buildings &amp; Grounds'!X107+'Sacred Life &amp; Worship'!X107+'Christian Formation'!X107+'Social Ministry'!X107+Other!X107</f>
        <v>0</v>
      </c>
      <c r="Y107" s="204">
        <f>Administrative!Y107+'Buildings &amp; Grounds'!Y107+'Sacred Life &amp; Worship'!Y107+'Christian Formation'!Y107+'Social Ministry'!Y107+Other!Y107</f>
        <v>0</v>
      </c>
      <c r="Z107" s="204">
        <f>Administrative!Z107+'Buildings &amp; Grounds'!Z107+'Sacred Life &amp; Worship'!Z107+'Christian Formation'!Z107+'Social Ministry'!Z107+Other!Z107</f>
        <v>0</v>
      </c>
      <c r="AA107" s="204">
        <f>Administrative!AA107+'Buildings &amp; Grounds'!AA107+'Sacred Life &amp; Worship'!AA107+'Christian Formation'!AA107+'Social Ministry'!AA107+Other!AA107</f>
        <v>0</v>
      </c>
      <c r="AB107" s="204">
        <f>Administrative!AB107+'Buildings &amp; Grounds'!AB107+'Sacred Life &amp; Worship'!AB107+'Christian Formation'!AB107+'Social Ministry'!AB107+Other!AB107</f>
        <v>0</v>
      </c>
      <c r="AC107" s="204">
        <f>Administrative!AC107+'Buildings &amp; Grounds'!AC107+'Sacred Life &amp; Worship'!AC107+'Christian Formation'!AC107+'Social Ministry'!AC107+Other!AC107</f>
        <v>0</v>
      </c>
      <c r="AD107" s="204">
        <f>Administrative!AD107+'Buildings &amp; Grounds'!AD107+'Sacred Life &amp; Worship'!AD107+'Christian Formation'!AD107+'Social Ministry'!AD107+Other!AD107</f>
        <v>0</v>
      </c>
      <c r="AE107" s="204">
        <f>Administrative!AE107+'Buildings &amp; Grounds'!AE107+'Sacred Life &amp; Worship'!AE107+'Christian Formation'!AE107+'Social Ministry'!AE107+Other!AE107</f>
        <v>0</v>
      </c>
      <c r="AF107" s="204">
        <f>Administrative!AF107+'Buildings &amp; Grounds'!AF107+'Sacred Life &amp; Worship'!AF107+'Christian Formation'!AF107+'Social Ministry'!AF107+Other!AF107</f>
        <v>0</v>
      </c>
      <c r="AG107" s="204">
        <f>Administrative!AG107+'Buildings &amp; Grounds'!AG107+'Sacred Life &amp; Worship'!AG107+'Christian Formation'!AG107+'Social Ministry'!AG107+Other!AG107</f>
        <v>0</v>
      </c>
      <c r="AH107" s="204">
        <f>Administrative!AH107+'Buildings &amp; Grounds'!AH107+'Sacred Life &amp; Worship'!AH107+'Christian Formation'!AH107+'Social Ministry'!AH107+Other!AH107</f>
        <v>0</v>
      </c>
      <c r="AI107" s="204">
        <f>Administrative!AI107+'Buildings &amp; Grounds'!AI107+'Sacred Life &amp; Worship'!AI107+'Christian Formation'!AI107+'Social Ministry'!AI107+Other!AI107</f>
        <v>0</v>
      </c>
      <c r="AJ107" s="204">
        <f>Administrative!AJ107+'Buildings &amp; Grounds'!AJ107+'Sacred Life &amp; Worship'!AJ107+'Christian Formation'!AJ107+'Social Ministry'!AJ107+Other!AJ107</f>
        <v>0</v>
      </c>
      <c r="AK107" s="195" t="str">
        <f t="shared" si="113"/>
        <v>In Balance</v>
      </c>
    </row>
    <row r="108" spans="2:37" outlineLevel="2" x14ac:dyDescent="0.15">
      <c r="B108" s="172">
        <v>103</v>
      </c>
      <c r="C108" s="192">
        <v>4440</v>
      </c>
      <c r="D108" s="193" t="s">
        <v>624</v>
      </c>
      <c r="E108" s="204">
        <f>Administrative!E108+'Buildings &amp; Grounds'!E108+'Sacred Life &amp; Worship'!E108+'Christian Formation'!E108+'Social Ministry'!E108+Other!E108</f>
        <v>0</v>
      </c>
      <c r="F108" s="204">
        <f>Administrative!F108+'Buildings &amp; Grounds'!F108+'Sacred Life &amp; Worship'!F108+'Christian Formation'!F108+'Social Ministry'!F108+Other!F108</f>
        <v>0</v>
      </c>
      <c r="G108" s="204">
        <f>Administrative!G108+'Buildings &amp; Grounds'!G108+'Sacred Life &amp; Worship'!G108+'Christian Formation'!G108+'Social Ministry'!G108+Other!G108</f>
        <v>0</v>
      </c>
      <c r="H108" s="204">
        <f>Administrative!H108+'Buildings &amp; Grounds'!H108+'Sacred Life &amp; Worship'!H108+'Christian Formation'!H108+'Social Ministry'!H108+Other!H108</f>
        <v>0</v>
      </c>
      <c r="I108" s="49"/>
      <c r="J108" s="196"/>
      <c r="K108" s="32"/>
      <c r="L108" s="196"/>
      <c r="M108" s="196"/>
      <c r="N108" s="197"/>
      <c r="O108" s="204">
        <f>Administrative!O108+'Buildings &amp; Grounds'!O108+'Sacred Life &amp; Worship'!O108+'Christian Formation'!O108+'Social Ministry'!O108+Other!O108</f>
        <v>0</v>
      </c>
      <c r="P108" s="273">
        <f t="shared" si="109"/>
        <v>0</v>
      </c>
      <c r="Q108" s="275">
        <f t="shared" si="110"/>
        <v>0</v>
      </c>
      <c r="R108" s="29">
        <f t="shared" si="111"/>
        <v>0</v>
      </c>
      <c r="S108" s="275">
        <f t="shared" si="112"/>
        <v>0</v>
      </c>
      <c r="T108" s="739"/>
      <c r="U108" s="740"/>
      <c r="W108" s="200"/>
      <c r="X108" s="204">
        <f>Administrative!X108+'Buildings &amp; Grounds'!X108+'Sacred Life &amp; Worship'!X108+'Christian Formation'!X108+'Social Ministry'!X108+Other!X108</f>
        <v>0</v>
      </c>
      <c r="Y108" s="204">
        <f>Administrative!Y108+'Buildings &amp; Grounds'!Y108+'Sacred Life &amp; Worship'!Y108+'Christian Formation'!Y108+'Social Ministry'!Y108+Other!Y108</f>
        <v>0</v>
      </c>
      <c r="Z108" s="204">
        <f>Administrative!Z108+'Buildings &amp; Grounds'!Z108+'Sacred Life &amp; Worship'!Z108+'Christian Formation'!Z108+'Social Ministry'!Z108+Other!Z108</f>
        <v>0</v>
      </c>
      <c r="AA108" s="204">
        <f>Administrative!AA108+'Buildings &amp; Grounds'!AA108+'Sacred Life &amp; Worship'!AA108+'Christian Formation'!AA108+'Social Ministry'!AA108+Other!AA108</f>
        <v>0</v>
      </c>
      <c r="AB108" s="204">
        <f>Administrative!AB108+'Buildings &amp; Grounds'!AB108+'Sacred Life &amp; Worship'!AB108+'Christian Formation'!AB108+'Social Ministry'!AB108+Other!AB108</f>
        <v>0</v>
      </c>
      <c r="AC108" s="204">
        <f>Administrative!AC108+'Buildings &amp; Grounds'!AC108+'Sacred Life &amp; Worship'!AC108+'Christian Formation'!AC108+'Social Ministry'!AC108+Other!AC108</f>
        <v>0</v>
      </c>
      <c r="AD108" s="204">
        <f>Administrative!AD108+'Buildings &amp; Grounds'!AD108+'Sacred Life &amp; Worship'!AD108+'Christian Formation'!AD108+'Social Ministry'!AD108+Other!AD108</f>
        <v>0</v>
      </c>
      <c r="AE108" s="204">
        <f>Administrative!AE108+'Buildings &amp; Grounds'!AE108+'Sacred Life &amp; Worship'!AE108+'Christian Formation'!AE108+'Social Ministry'!AE108+Other!AE108</f>
        <v>0</v>
      </c>
      <c r="AF108" s="204">
        <f>Administrative!AF108+'Buildings &amp; Grounds'!AF108+'Sacred Life &amp; Worship'!AF108+'Christian Formation'!AF108+'Social Ministry'!AF108+Other!AF108</f>
        <v>0</v>
      </c>
      <c r="AG108" s="204">
        <f>Administrative!AG108+'Buildings &amp; Grounds'!AG108+'Sacred Life &amp; Worship'!AG108+'Christian Formation'!AG108+'Social Ministry'!AG108+Other!AG108</f>
        <v>0</v>
      </c>
      <c r="AH108" s="204">
        <f>Administrative!AH108+'Buildings &amp; Grounds'!AH108+'Sacred Life &amp; Worship'!AH108+'Christian Formation'!AH108+'Social Ministry'!AH108+Other!AH108</f>
        <v>0</v>
      </c>
      <c r="AI108" s="204">
        <f>Administrative!AI108+'Buildings &amp; Grounds'!AI108+'Sacred Life &amp; Worship'!AI108+'Christian Formation'!AI108+'Social Ministry'!AI108+Other!AI108</f>
        <v>0</v>
      </c>
      <c r="AJ108" s="204">
        <f>Administrative!AJ108+'Buildings &amp; Grounds'!AJ108+'Sacred Life &amp; Worship'!AJ108+'Christian Formation'!AJ108+'Social Ministry'!AJ108+Other!AJ108</f>
        <v>0</v>
      </c>
      <c r="AK108" s="195" t="str">
        <f t="shared" si="113"/>
        <v>In Balance</v>
      </c>
    </row>
    <row r="109" spans="2:37" outlineLevel="2" x14ac:dyDescent="0.15">
      <c r="B109" s="172">
        <v>104</v>
      </c>
      <c r="C109" s="192">
        <v>4450</v>
      </c>
      <c r="D109" s="193" t="s">
        <v>623</v>
      </c>
      <c r="E109" s="204">
        <f>Administrative!E109+'Buildings &amp; Grounds'!E109+'Sacred Life &amp; Worship'!E109+'Christian Formation'!E109+'Social Ministry'!E109+Other!E109</f>
        <v>0</v>
      </c>
      <c r="F109" s="204">
        <f>Administrative!F109+'Buildings &amp; Grounds'!F109+'Sacred Life &amp; Worship'!F109+'Christian Formation'!F109+'Social Ministry'!F109+Other!F109</f>
        <v>0</v>
      </c>
      <c r="G109" s="204">
        <f>Administrative!G109+'Buildings &amp; Grounds'!G109+'Sacred Life &amp; Worship'!G109+'Christian Formation'!G109+'Social Ministry'!G109+Other!G109</f>
        <v>0</v>
      </c>
      <c r="H109" s="204">
        <f>Administrative!H109+'Buildings &amp; Grounds'!H109+'Sacred Life &amp; Worship'!H109+'Christian Formation'!H109+'Social Ministry'!H109+Other!H109</f>
        <v>0</v>
      </c>
      <c r="I109" s="49"/>
      <c r="J109" s="196"/>
      <c r="K109" s="32"/>
      <c r="L109" s="196"/>
      <c r="M109" s="196"/>
      <c r="N109" s="197"/>
      <c r="O109" s="204">
        <f>Administrative!O109+'Buildings &amp; Grounds'!O109+'Sacred Life &amp; Worship'!O109+'Christian Formation'!O109+'Social Ministry'!O109+Other!O109</f>
        <v>0</v>
      </c>
      <c r="P109" s="273">
        <f t="shared" si="109"/>
        <v>0</v>
      </c>
      <c r="Q109" s="275">
        <f t="shared" si="110"/>
        <v>0</v>
      </c>
      <c r="R109" s="29">
        <f t="shared" si="111"/>
        <v>0</v>
      </c>
      <c r="S109" s="275">
        <f t="shared" si="112"/>
        <v>0</v>
      </c>
      <c r="T109" s="739"/>
      <c r="U109" s="740"/>
      <c r="W109" s="200"/>
      <c r="X109" s="204">
        <f>Administrative!X109+'Buildings &amp; Grounds'!X109+'Sacred Life &amp; Worship'!X109+'Christian Formation'!X109+'Social Ministry'!X109+Other!X109</f>
        <v>0</v>
      </c>
      <c r="Y109" s="204">
        <f>Administrative!Y109+'Buildings &amp; Grounds'!Y109+'Sacred Life &amp; Worship'!Y109+'Christian Formation'!Y109+'Social Ministry'!Y109+Other!Y109</f>
        <v>0</v>
      </c>
      <c r="Z109" s="204">
        <f>Administrative!Z109+'Buildings &amp; Grounds'!Z109+'Sacred Life &amp; Worship'!Z109+'Christian Formation'!Z109+'Social Ministry'!Z109+Other!Z109</f>
        <v>0</v>
      </c>
      <c r="AA109" s="204">
        <f>Administrative!AA109+'Buildings &amp; Grounds'!AA109+'Sacred Life &amp; Worship'!AA109+'Christian Formation'!AA109+'Social Ministry'!AA109+Other!AA109</f>
        <v>0</v>
      </c>
      <c r="AB109" s="204">
        <f>Administrative!AB109+'Buildings &amp; Grounds'!AB109+'Sacred Life &amp; Worship'!AB109+'Christian Formation'!AB109+'Social Ministry'!AB109+Other!AB109</f>
        <v>0</v>
      </c>
      <c r="AC109" s="204">
        <f>Administrative!AC109+'Buildings &amp; Grounds'!AC109+'Sacred Life &amp; Worship'!AC109+'Christian Formation'!AC109+'Social Ministry'!AC109+Other!AC109</f>
        <v>0</v>
      </c>
      <c r="AD109" s="204">
        <f>Administrative!AD109+'Buildings &amp; Grounds'!AD109+'Sacred Life &amp; Worship'!AD109+'Christian Formation'!AD109+'Social Ministry'!AD109+Other!AD109</f>
        <v>0</v>
      </c>
      <c r="AE109" s="204">
        <f>Administrative!AE109+'Buildings &amp; Grounds'!AE109+'Sacred Life &amp; Worship'!AE109+'Christian Formation'!AE109+'Social Ministry'!AE109+Other!AE109</f>
        <v>0</v>
      </c>
      <c r="AF109" s="204">
        <f>Administrative!AF109+'Buildings &amp; Grounds'!AF109+'Sacred Life &amp; Worship'!AF109+'Christian Formation'!AF109+'Social Ministry'!AF109+Other!AF109</f>
        <v>0</v>
      </c>
      <c r="AG109" s="204">
        <f>Administrative!AG109+'Buildings &amp; Grounds'!AG109+'Sacred Life &amp; Worship'!AG109+'Christian Formation'!AG109+'Social Ministry'!AG109+Other!AG109</f>
        <v>0</v>
      </c>
      <c r="AH109" s="204">
        <f>Administrative!AH109+'Buildings &amp; Grounds'!AH109+'Sacred Life &amp; Worship'!AH109+'Christian Formation'!AH109+'Social Ministry'!AH109+Other!AH109</f>
        <v>0</v>
      </c>
      <c r="AI109" s="204">
        <f>Administrative!AI109+'Buildings &amp; Grounds'!AI109+'Sacred Life &amp; Worship'!AI109+'Christian Formation'!AI109+'Social Ministry'!AI109+Other!AI109</f>
        <v>0</v>
      </c>
      <c r="AJ109" s="204">
        <f>Administrative!AJ109+'Buildings &amp; Grounds'!AJ109+'Sacred Life &amp; Worship'!AJ109+'Christian Formation'!AJ109+'Social Ministry'!AJ109+Other!AJ109</f>
        <v>0</v>
      </c>
      <c r="AK109" s="195" t="str">
        <f t="shared" si="113"/>
        <v>In Balance</v>
      </c>
    </row>
    <row r="110" spans="2:37" outlineLevel="2" x14ac:dyDescent="0.15">
      <c r="B110" s="172">
        <v>105</v>
      </c>
      <c r="C110" s="192">
        <v>4460</v>
      </c>
      <c r="D110" s="193" t="s">
        <v>622</v>
      </c>
      <c r="E110" s="204">
        <f>Administrative!E110+'Buildings &amp; Grounds'!E110+'Sacred Life &amp; Worship'!E110+'Christian Formation'!E110+'Social Ministry'!E110+Other!E110</f>
        <v>0</v>
      </c>
      <c r="F110" s="204">
        <f>Administrative!F110+'Buildings &amp; Grounds'!F110+'Sacred Life &amp; Worship'!F110+'Christian Formation'!F110+'Social Ministry'!F110+Other!F110</f>
        <v>0</v>
      </c>
      <c r="G110" s="204">
        <f>Administrative!G110+'Buildings &amp; Grounds'!G110+'Sacred Life &amp; Worship'!G110+'Christian Formation'!G110+'Social Ministry'!G110+Other!G110</f>
        <v>0</v>
      </c>
      <c r="H110" s="204">
        <f>Administrative!H110+'Buildings &amp; Grounds'!H110+'Sacred Life &amp; Worship'!H110+'Christian Formation'!H110+'Social Ministry'!H110+Other!H110</f>
        <v>0</v>
      </c>
      <c r="I110" s="49"/>
      <c r="J110" s="196"/>
      <c r="K110" s="32"/>
      <c r="L110" s="196"/>
      <c r="M110" s="196"/>
      <c r="N110" s="197"/>
      <c r="O110" s="204">
        <f>Administrative!O110+'Buildings &amp; Grounds'!O110+'Sacred Life &amp; Worship'!O110+'Christian Formation'!O110+'Social Ministry'!O110+Other!O110</f>
        <v>0</v>
      </c>
      <c r="P110" s="273">
        <f t="shared" si="109"/>
        <v>0</v>
      </c>
      <c r="Q110" s="275">
        <f t="shared" si="110"/>
        <v>0</v>
      </c>
      <c r="R110" s="29">
        <f t="shared" si="111"/>
        <v>0</v>
      </c>
      <c r="S110" s="275">
        <f t="shared" si="112"/>
        <v>0</v>
      </c>
      <c r="T110" s="739"/>
      <c r="U110" s="740"/>
      <c r="W110" s="200"/>
      <c r="X110" s="204">
        <f>Administrative!X110+'Buildings &amp; Grounds'!X110+'Sacred Life &amp; Worship'!X110+'Christian Formation'!X110+'Social Ministry'!X110+Other!X110</f>
        <v>0</v>
      </c>
      <c r="Y110" s="204">
        <f>Administrative!Y110+'Buildings &amp; Grounds'!Y110+'Sacred Life &amp; Worship'!Y110+'Christian Formation'!Y110+'Social Ministry'!Y110+Other!Y110</f>
        <v>0</v>
      </c>
      <c r="Z110" s="204">
        <f>Administrative!Z110+'Buildings &amp; Grounds'!Z110+'Sacred Life &amp; Worship'!Z110+'Christian Formation'!Z110+'Social Ministry'!Z110+Other!Z110</f>
        <v>0</v>
      </c>
      <c r="AA110" s="204">
        <f>Administrative!AA110+'Buildings &amp; Grounds'!AA110+'Sacred Life &amp; Worship'!AA110+'Christian Formation'!AA110+'Social Ministry'!AA110+Other!AA110</f>
        <v>0</v>
      </c>
      <c r="AB110" s="204">
        <f>Administrative!AB110+'Buildings &amp; Grounds'!AB110+'Sacred Life &amp; Worship'!AB110+'Christian Formation'!AB110+'Social Ministry'!AB110+Other!AB110</f>
        <v>0</v>
      </c>
      <c r="AC110" s="204">
        <f>Administrative!AC110+'Buildings &amp; Grounds'!AC110+'Sacred Life &amp; Worship'!AC110+'Christian Formation'!AC110+'Social Ministry'!AC110+Other!AC110</f>
        <v>0</v>
      </c>
      <c r="AD110" s="204">
        <f>Administrative!AD110+'Buildings &amp; Grounds'!AD110+'Sacred Life &amp; Worship'!AD110+'Christian Formation'!AD110+'Social Ministry'!AD110+Other!AD110</f>
        <v>0</v>
      </c>
      <c r="AE110" s="204">
        <f>Administrative!AE110+'Buildings &amp; Grounds'!AE110+'Sacred Life &amp; Worship'!AE110+'Christian Formation'!AE110+'Social Ministry'!AE110+Other!AE110</f>
        <v>0</v>
      </c>
      <c r="AF110" s="204">
        <f>Administrative!AF110+'Buildings &amp; Grounds'!AF110+'Sacred Life &amp; Worship'!AF110+'Christian Formation'!AF110+'Social Ministry'!AF110+Other!AF110</f>
        <v>0</v>
      </c>
      <c r="AG110" s="204">
        <f>Administrative!AG110+'Buildings &amp; Grounds'!AG110+'Sacred Life &amp; Worship'!AG110+'Christian Formation'!AG110+'Social Ministry'!AG110+Other!AG110</f>
        <v>0</v>
      </c>
      <c r="AH110" s="204">
        <f>Administrative!AH110+'Buildings &amp; Grounds'!AH110+'Sacred Life &amp; Worship'!AH110+'Christian Formation'!AH110+'Social Ministry'!AH110+Other!AH110</f>
        <v>0</v>
      </c>
      <c r="AI110" s="204">
        <f>Administrative!AI110+'Buildings &amp; Grounds'!AI110+'Sacred Life &amp; Worship'!AI110+'Christian Formation'!AI110+'Social Ministry'!AI110+Other!AI110</f>
        <v>0</v>
      </c>
      <c r="AJ110" s="204">
        <f>Administrative!AJ110+'Buildings &amp; Grounds'!AJ110+'Sacred Life &amp; Worship'!AJ110+'Christian Formation'!AJ110+'Social Ministry'!AJ110+Other!AJ110</f>
        <v>0</v>
      </c>
      <c r="AK110" s="195" t="str">
        <f t="shared" si="113"/>
        <v>In Balance</v>
      </c>
    </row>
    <row r="111" spans="2:37" outlineLevel="2" x14ac:dyDescent="0.15">
      <c r="B111" s="172">
        <v>106</v>
      </c>
      <c r="C111" s="192">
        <v>4470</v>
      </c>
      <c r="D111" s="193" t="s">
        <v>621</v>
      </c>
      <c r="E111" s="204">
        <f>Administrative!E111+'Buildings &amp; Grounds'!E111+'Sacred Life &amp; Worship'!E111+'Christian Formation'!E111+'Social Ministry'!E111+Other!E111</f>
        <v>0</v>
      </c>
      <c r="F111" s="204">
        <f>Administrative!F111+'Buildings &amp; Grounds'!F111+'Sacred Life &amp; Worship'!F111+'Christian Formation'!F111+'Social Ministry'!F111+Other!F111</f>
        <v>0</v>
      </c>
      <c r="G111" s="204">
        <f>Administrative!G111+'Buildings &amp; Grounds'!G111+'Sacred Life &amp; Worship'!G111+'Christian Formation'!G111+'Social Ministry'!G111+Other!G111</f>
        <v>0</v>
      </c>
      <c r="H111" s="204">
        <f>Administrative!H111+'Buildings &amp; Grounds'!H111+'Sacred Life &amp; Worship'!H111+'Christian Formation'!H111+'Social Ministry'!H111+Other!H111</f>
        <v>0</v>
      </c>
      <c r="I111" s="49"/>
      <c r="J111" s="196"/>
      <c r="K111" s="32"/>
      <c r="L111" s="196"/>
      <c r="M111" s="196"/>
      <c r="N111" s="197"/>
      <c r="O111" s="204">
        <f>Administrative!O111+'Buildings &amp; Grounds'!O111+'Sacred Life &amp; Worship'!O111+'Christian Formation'!O111+'Social Ministry'!O111+Other!O111</f>
        <v>0</v>
      </c>
      <c r="P111" s="273">
        <f t="shared" si="109"/>
        <v>0</v>
      </c>
      <c r="Q111" s="275">
        <f t="shared" si="110"/>
        <v>0</v>
      </c>
      <c r="R111" s="29">
        <f t="shared" si="111"/>
        <v>0</v>
      </c>
      <c r="S111" s="275">
        <f t="shared" si="112"/>
        <v>0</v>
      </c>
      <c r="T111" s="739"/>
      <c r="U111" s="740"/>
      <c r="W111" s="200"/>
      <c r="X111" s="204">
        <f>Administrative!X111+'Buildings &amp; Grounds'!X111+'Sacred Life &amp; Worship'!X111+'Christian Formation'!X111+'Social Ministry'!X111+Other!X111</f>
        <v>0</v>
      </c>
      <c r="Y111" s="204">
        <f>Administrative!Y111+'Buildings &amp; Grounds'!Y111+'Sacred Life &amp; Worship'!Y111+'Christian Formation'!Y111+'Social Ministry'!Y111+Other!Y111</f>
        <v>0</v>
      </c>
      <c r="Z111" s="204">
        <f>Administrative!Z111+'Buildings &amp; Grounds'!Z111+'Sacred Life &amp; Worship'!Z111+'Christian Formation'!Z111+'Social Ministry'!Z111+Other!Z111</f>
        <v>0</v>
      </c>
      <c r="AA111" s="204">
        <f>Administrative!AA111+'Buildings &amp; Grounds'!AA111+'Sacred Life &amp; Worship'!AA111+'Christian Formation'!AA111+'Social Ministry'!AA111+Other!AA111</f>
        <v>0</v>
      </c>
      <c r="AB111" s="204">
        <f>Administrative!AB111+'Buildings &amp; Grounds'!AB111+'Sacred Life &amp; Worship'!AB111+'Christian Formation'!AB111+'Social Ministry'!AB111+Other!AB111</f>
        <v>0</v>
      </c>
      <c r="AC111" s="204">
        <f>Administrative!AC111+'Buildings &amp; Grounds'!AC111+'Sacred Life &amp; Worship'!AC111+'Christian Formation'!AC111+'Social Ministry'!AC111+Other!AC111</f>
        <v>0</v>
      </c>
      <c r="AD111" s="204">
        <f>Administrative!AD111+'Buildings &amp; Grounds'!AD111+'Sacred Life &amp; Worship'!AD111+'Christian Formation'!AD111+'Social Ministry'!AD111+Other!AD111</f>
        <v>0</v>
      </c>
      <c r="AE111" s="204">
        <f>Administrative!AE111+'Buildings &amp; Grounds'!AE111+'Sacred Life &amp; Worship'!AE111+'Christian Formation'!AE111+'Social Ministry'!AE111+Other!AE111</f>
        <v>0</v>
      </c>
      <c r="AF111" s="204">
        <f>Administrative!AF111+'Buildings &amp; Grounds'!AF111+'Sacred Life &amp; Worship'!AF111+'Christian Formation'!AF111+'Social Ministry'!AF111+Other!AF111</f>
        <v>0</v>
      </c>
      <c r="AG111" s="204">
        <f>Administrative!AG111+'Buildings &amp; Grounds'!AG111+'Sacred Life &amp; Worship'!AG111+'Christian Formation'!AG111+'Social Ministry'!AG111+Other!AG111</f>
        <v>0</v>
      </c>
      <c r="AH111" s="204">
        <f>Administrative!AH111+'Buildings &amp; Grounds'!AH111+'Sacred Life &amp; Worship'!AH111+'Christian Formation'!AH111+'Social Ministry'!AH111+Other!AH111</f>
        <v>0</v>
      </c>
      <c r="AI111" s="204">
        <f>Administrative!AI111+'Buildings &amp; Grounds'!AI111+'Sacred Life &amp; Worship'!AI111+'Christian Formation'!AI111+'Social Ministry'!AI111+Other!AI111</f>
        <v>0</v>
      </c>
      <c r="AJ111" s="204">
        <f>Administrative!AJ111+'Buildings &amp; Grounds'!AJ111+'Sacred Life &amp; Worship'!AJ111+'Christian Formation'!AJ111+'Social Ministry'!AJ111+Other!AJ111</f>
        <v>0</v>
      </c>
      <c r="AK111" s="195" t="str">
        <f t="shared" si="113"/>
        <v>In Balance</v>
      </c>
    </row>
    <row r="112" spans="2:37" outlineLevel="2" x14ac:dyDescent="0.15">
      <c r="B112" s="172">
        <v>107</v>
      </c>
      <c r="C112" s="192">
        <v>4480</v>
      </c>
      <c r="D112" s="193" t="s">
        <v>620</v>
      </c>
      <c r="E112" s="204">
        <f>Administrative!E112+'Buildings &amp; Grounds'!E112+'Sacred Life &amp; Worship'!E112+'Christian Formation'!E112+'Social Ministry'!E112+Other!E112</f>
        <v>0</v>
      </c>
      <c r="F112" s="204">
        <f>Administrative!F112+'Buildings &amp; Grounds'!F112+'Sacred Life &amp; Worship'!F112+'Christian Formation'!F112+'Social Ministry'!F112+Other!F112</f>
        <v>0</v>
      </c>
      <c r="G112" s="204">
        <f>Administrative!G112+'Buildings &amp; Grounds'!G112+'Sacred Life &amp; Worship'!G112+'Christian Formation'!G112+'Social Ministry'!G112+Other!G112</f>
        <v>0</v>
      </c>
      <c r="H112" s="204">
        <f>Administrative!H112+'Buildings &amp; Grounds'!H112+'Sacred Life &amp; Worship'!H112+'Christian Formation'!H112+'Social Ministry'!H112+Other!H112</f>
        <v>0</v>
      </c>
      <c r="I112" s="49"/>
      <c r="J112" s="196"/>
      <c r="K112" s="32"/>
      <c r="L112" s="196"/>
      <c r="M112" s="196"/>
      <c r="N112" s="197"/>
      <c r="O112" s="204">
        <f>Administrative!O112+'Buildings &amp; Grounds'!O112+'Sacred Life &amp; Worship'!O112+'Christian Formation'!O112+'Social Ministry'!O112+Other!O112</f>
        <v>0</v>
      </c>
      <c r="P112" s="273">
        <f t="shared" si="109"/>
        <v>0</v>
      </c>
      <c r="Q112" s="275">
        <f t="shared" si="110"/>
        <v>0</v>
      </c>
      <c r="R112" s="29">
        <f t="shared" si="111"/>
        <v>0</v>
      </c>
      <c r="S112" s="275">
        <f t="shared" si="112"/>
        <v>0</v>
      </c>
      <c r="T112" s="739"/>
      <c r="U112" s="740"/>
      <c r="W112" s="200"/>
      <c r="X112" s="204">
        <f>Administrative!X112+'Buildings &amp; Grounds'!X112+'Sacred Life &amp; Worship'!X112+'Christian Formation'!X112+'Social Ministry'!X112+Other!X112</f>
        <v>0</v>
      </c>
      <c r="Y112" s="204">
        <f>Administrative!Y112+'Buildings &amp; Grounds'!Y112+'Sacred Life &amp; Worship'!Y112+'Christian Formation'!Y112+'Social Ministry'!Y112+Other!Y112</f>
        <v>0</v>
      </c>
      <c r="Z112" s="204">
        <f>Administrative!Z112+'Buildings &amp; Grounds'!Z112+'Sacred Life &amp; Worship'!Z112+'Christian Formation'!Z112+'Social Ministry'!Z112+Other!Z112</f>
        <v>0</v>
      </c>
      <c r="AA112" s="204">
        <f>Administrative!AA112+'Buildings &amp; Grounds'!AA112+'Sacred Life &amp; Worship'!AA112+'Christian Formation'!AA112+'Social Ministry'!AA112+Other!AA112</f>
        <v>0</v>
      </c>
      <c r="AB112" s="204">
        <f>Administrative!AB112+'Buildings &amp; Grounds'!AB112+'Sacred Life &amp; Worship'!AB112+'Christian Formation'!AB112+'Social Ministry'!AB112+Other!AB112</f>
        <v>0</v>
      </c>
      <c r="AC112" s="204">
        <f>Administrative!AC112+'Buildings &amp; Grounds'!AC112+'Sacred Life &amp; Worship'!AC112+'Christian Formation'!AC112+'Social Ministry'!AC112+Other!AC112</f>
        <v>0</v>
      </c>
      <c r="AD112" s="204">
        <f>Administrative!AD112+'Buildings &amp; Grounds'!AD112+'Sacred Life &amp; Worship'!AD112+'Christian Formation'!AD112+'Social Ministry'!AD112+Other!AD112</f>
        <v>0</v>
      </c>
      <c r="AE112" s="204">
        <f>Administrative!AE112+'Buildings &amp; Grounds'!AE112+'Sacred Life &amp; Worship'!AE112+'Christian Formation'!AE112+'Social Ministry'!AE112+Other!AE112</f>
        <v>0</v>
      </c>
      <c r="AF112" s="204">
        <f>Administrative!AF112+'Buildings &amp; Grounds'!AF112+'Sacred Life &amp; Worship'!AF112+'Christian Formation'!AF112+'Social Ministry'!AF112+Other!AF112</f>
        <v>0</v>
      </c>
      <c r="AG112" s="204">
        <f>Administrative!AG112+'Buildings &amp; Grounds'!AG112+'Sacred Life &amp; Worship'!AG112+'Christian Formation'!AG112+'Social Ministry'!AG112+Other!AG112</f>
        <v>0</v>
      </c>
      <c r="AH112" s="204">
        <f>Administrative!AH112+'Buildings &amp; Grounds'!AH112+'Sacred Life &amp; Worship'!AH112+'Christian Formation'!AH112+'Social Ministry'!AH112+Other!AH112</f>
        <v>0</v>
      </c>
      <c r="AI112" s="204">
        <f>Administrative!AI112+'Buildings &amp; Grounds'!AI112+'Sacred Life &amp; Worship'!AI112+'Christian Formation'!AI112+'Social Ministry'!AI112+Other!AI112</f>
        <v>0</v>
      </c>
      <c r="AJ112" s="204">
        <f>Administrative!AJ112+'Buildings &amp; Grounds'!AJ112+'Sacred Life &amp; Worship'!AJ112+'Christian Formation'!AJ112+'Social Ministry'!AJ112+Other!AJ112</f>
        <v>0</v>
      </c>
      <c r="AK112" s="195" t="str">
        <f t="shared" si="113"/>
        <v>In Balance</v>
      </c>
    </row>
    <row r="113" spans="2:37" outlineLevel="2" x14ac:dyDescent="0.15">
      <c r="B113" s="172">
        <v>108</v>
      </c>
      <c r="C113" s="192">
        <v>4510.1000000000004</v>
      </c>
      <c r="D113" s="193" t="s">
        <v>684</v>
      </c>
      <c r="E113" s="204">
        <f>Administrative!E113+'Buildings &amp; Grounds'!E113+'Sacred Life &amp; Worship'!E113+'Christian Formation'!E113+'Social Ministry'!E113+Other!E113</f>
        <v>0</v>
      </c>
      <c r="F113" s="204">
        <f>Administrative!F113+'Buildings &amp; Grounds'!F113+'Sacred Life &amp; Worship'!F113+'Christian Formation'!F113+'Social Ministry'!F113+Other!F113</f>
        <v>0</v>
      </c>
      <c r="G113" s="204">
        <f>Administrative!G113+'Buildings &amp; Grounds'!G113+'Sacred Life &amp; Worship'!G113+'Christian Formation'!G113+'Social Ministry'!G113+Other!G113</f>
        <v>0</v>
      </c>
      <c r="H113" s="204">
        <f>Administrative!H113+'Buildings &amp; Grounds'!H113+'Sacred Life &amp; Worship'!H113+'Christian Formation'!H113+'Social Ministry'!H113+Other!H113</f>
        <v>0</v>
      </c>
      <c r="I113" s="49"/>
      <c r="J113" s="196"/>
      <c r="K113" s="32"/>
      <c r="L113" s="196"/>
      <c r="M113" s="196"/>
      <c r="N113" s="197"/>
      <c r="O113" s="204">
        <f>Administrative!O113+'Buildings &amp; Grounds'!O113+'Sacred Life &amp; Worship'!O113+'Christian Formation'!O113+'Social Ministry'!O113+Other!O113</f>
        <v>0</v>
      </c>
      <c r="P113" s="273">
        <f t="shared" si="109"/>
        <v>0</v>
      </c>
      <c r="Q113" s="275">
        <f t="shared" si="110"/>
        <v>0</v>
      </c>
      <c r="R113" s="29">
        <f t="shared" si="111"/>
        <v>0</v>
      </c>
      <c r="S113" s="275">
        <f t="shared" si="112"/>
        <v>0</v>
      </c>
      <c r="T113" s="739"/>
      <c r="U113" s="740"/>
      <c r="W113" s="200"/>
      <c r="X113" s="204">
        <f>Administrative!X113+'Buildings &amp; Grounds'!X113+'Sacred Life &amp; Worship'!X113+'Christian Formation'!X113+'Social Ministry'!X113+Other!X113</f>
        <v>0</v>
      </c>
      <c r="Y113" s="204">
        <f>Administrative!Y113+'Buildings &amp; Grounds'!Y113+'Sacred Life &amp; Worship'!Y113+'Christian Formation'!Y113+'Social Ministry'!Y113+Other!Y113</f>
        <v>0</v>
      </c>
      <c r="Z113" s="204">
        <f>Administrative!Z113+'Buildings &amp; Grounds'!Z113+'Sacred Life &amp; Worship'!Z113+'Christian Formation'!Z113+'Social Ministry'!Z113+Other!Z113</f>
        <v>0</v>
      </c>
      <c r="AA113" s="204">
        <f>Administrative!AA113+'Buildings &amp; Grounds'!AA113+'Sacred Life &amp; Worship'!AA113+'Christian Formation'!AA113+'Social Ministry'!AA113+Other!AA113</f>
        <v>0</v>
      </c>
      <c r="AB113" s="204">
        <f>Administrative!AB113+'Buildings &amp; Grounds'!AB113+'Sacred Life &amp; Worship'!AB113+'Christian Formation'!AB113+'Social Ministry'!AB113+Other!AB113</f>
        <v>0</v>
      </c>
      <c r="AC113" s="204">
        <f>Administrative!AC113+'Buildings &amp; Grounds'!AC113+'Sacred Life &amp; Worship'!AC113+'Christian Formation'!AC113+'Social Ministry'!AC113+Other!AC113</f>
        <v>0</v>
      </c>
      <c r="AD113" s="204">
        <f>Administrative!AD113+'Buildings &amp; Grounds'!AD113+'Sacred Life &amp; Worship'!AD113+'Christian Formation'!AD113+'Social Ministry'!AD113+Other!AD113</f>
        <v>0</v>
      </c>
      <c r="AE113" s="204">
        <f>Administrative!AE113+'Buildings &amp; Grounds'!AE113+'Sacred Life &amp; Worship'!AE113+'Christian Formation'!AE113+'Social Ministry'!AE113+Other!AE113</f>
        <v>0</v>
      </c>
      <c r="AF113" s="204">
        <f>Administrative!AF113+'Buildings &amp; Grounds'!AF113+'Sacred Life &amp; Worship'!AF113+'Christian Formation'!AF113+'Social Ministry'!AF113+Other!AF113</f>
        <v>0</v>
      </c>
      <c r="AG113" s="204">
        <f>Administrative!AG113+'Buildings &amp; Grounds'!AG113+'Sacred Life &amp; Worship'!AG113+'Christian Formation'!AG113+'Social Ministry'!AG113+Other!AG113</f>
        <v>0</v>
      </c>
      <c r="AH113" s="204">
        <f>Administrative!AH113+'Buildings &amp; Grounds'!AH113+'Sacred Life &amp; Worship'!AH113+'Christian Formation'!AH113+'Social Ministry'!AH113+Other!AH113</f>
        <v>0</v>
      </c>
      <c r="AI113" s="204">
        <f>Administrative!AI113+'Buildings &amp; Grounds'!AI113+'Sacred Life &amp; Worship'!AI113+'Christian Formation'!AI113+'Social Ministry'!AI113+Other!AI113</f>
        <v>0</v>
      </c>
      <c r="AJ113" s="204">
        <f>Administrative!AJ113+'Buildings &amp; Grounds'!AJ113+'Sacred Life &amp; Worship'!AJ113+'Christian Formation'!AJ113+'Social Ministry'!AJ113+Other!AJ113</f>
        <v>0</v>
      </c>
      <c r="AK113" s="195" t="str">
        <f t="shared" si="113"/>
        <v>In Balance</v>
      </c>
    </row>
    <row r="114" spans="2:37" outlineLevel="2" x14ac:dyDescent="0.15">
      <c r="B114" s="172">
        <v>109</v>
      </c>
      <c r="C114" s="192">
        <v>4510.2</v>
      </c>
      <c r="D114" s="193" t="s">
        <v>564</v>
      </c>
      <c r="E114" s="204">
        <f>Administrative!E114+'Buildings &amp; Grounds'!E114+'Sacred Life &amp; Worship'!E114+'Christian Formation'!E114+'Social Ministry'!E114+Other!E114</f>
        <v>0</v>
      </c>
      <c r="F114" s="204">
        <f>Administrative!F114+'Buildings &amp; Grounds'!F114+'Sacred Life &amp; Worship'!F114+'Christian Formation'!F114+'Social Ministry'!F114+Other!F114</f>
        <v>0</v>
      </c>
      <c r="G114" s="204">
        <f>Administrative!G114+'Buildings &amp; Grounds'!G114+'Sacred Life &amp; Worship'!G114+'Christian Formation'!G114+'Social Ministry'!G114+Other!G114</f>
        <v>0</v>
      </c>
      <c r="H114" s="204">
        <f>Administrative!H114+'Buildings &amp; Grounds'!H114+'Sacred Life &amp; Worship'!H114+'Christian Formation'!H114+'Social Ministry'!H114+Other!H114</f>
        <v>0</v>
      </c>
      <c r="I114" s="49"/>
      <c r="J114" s="196"/>
      <c r="K114" s="32"/>
      <c r="L114" s="196"/>
      <c r="M114" s="196"/>
      <c r="N114" s="197"/>
      <c r="O114" s="204">
        <f>Administrative!O114+'Buildings &amp; Grounds'!O114+'Sacred Life &amp; Worship'!O114+'Christian Formation'!O114+'Social Ministry'!O114+Other!O114</f>
        <v>0</v>
      </c>
      <c r="P114" s="273">
        <f t="shared" si="109"/>
        <v>0</v>
      </c>
      <c r="Q114" s="275">
        <f t="shared" si="110"/>
        <v>0</v>
      </c>
      <c r="R114" s="29">
        <f t="shared" si="111"/>
        <v>0</v>
      </c>
      <c r="S114" s="275">
        <f t="shared" si="112"/>
        <v>0</v>
      </c>
      <c r="T114" s="739"/>
      <c r="U114" s="740"/>
      <c r="W114" s="200"/>
      <c r="X114" s="204">
        <f>Administrative!X114+'Buildings &amp; Grounds'!X114+'Sacred Life &amp; Worship'!X114+'Christian Formation'!X114+'Social Ministry'!X114+Other!X114</f>
        <v>0</v>
      </c>
      <c r="Y114" s="204">
        <f>Administrative!Y114+'Buildings &amp; Grounds'!Y114+'Sacred Life &amp; Worship'!Y114+'Christian Formation'!Y114+'Social Ministry'!Y114+Other!Y114</f>
        <v>0</v>
      </c>
      <c r="Z114" s="204">
        <f>Administrative!Z114+'Buildings &amp; Grounds'!Z114+'Sacred Life &amp; Worship'!Z114+'Christian Formation'!Z114+'Social Ministry'!Z114+Other!Z114</f>
        <v>0</v>
      </c>
      <c r="AA114" s="204">
        <f>Administrative!AA114+'Buildings &amp; Grounds'!AA114+'Sacred Life &amp; Worship'!AA114+'Christian Formation'!AA114+'Social Ministry'!AA114+Other!AA114</f>
        <v>0</v>
      </c>
      <c r="AB114" s="204">
        <f>Administrative!AB114+'Buildings &amp; Grounds'!AB114+'Sacred Life &amp; Worship'!AB114+'Christian Formation'!AB114+'Social Ministry'!AB114+Other!AB114</f>
        <v>0</v>
      </c>
      <c r="AC114" s="204">
        <f>Administrative!AC114+'Buildings &amp; Grounds'!AC114+'Sacred Life &amp; Worship'!AC114+'Christian Formation'!AC114+'Social Ministry'!AC114+Other!AC114</f>
        <v>0</v>
      </c>
      <c r="AD114" s="204">
        <f>Administrative!AD114+'Buildings &amp; Grounds'!AD114+'Sacred Life &amp; Worship'!AD114+'Christian Formation'!AD114+'Social Ministry'!AD114+Other!AD114</f>
        <v>0</v>
      </c>
      <c r="AE114" s="204">
        <f>Administrative!AE114+'Buildings &amp; Grounds'!AE114+'Sacred Life &amp; Worship'!AE114+'Christian Formation'!AE114+'Social Ministry'!AE114+Other!AE114</f>
        <v>0</v>
      </c>
      <c r="AF114" s="204">
        <f>Administrative!AF114+'Buildings &amp; Grounds'!AF114+'Sacred Life &amp; Worship'!AF114+'Christian Formation'!AF114+'Social Ministry'!AF114+Other!AF114</f>
        <v>0</v>
      </c>
      <c r="AG114" s="204">
        <f>Administrative!AG114+'Buildings &amp; Grounds'!AG114+'Sacred Life &amp; Worship'!AG114+'Christian Formation'!AG114+'Social Ministry'!AG114+Other!AG114</f>
        <v>0</v>
      </c>
      <c r="AH114" s="204">
        <f>Administrative!AH114+'Buildings &amp; Grounds'!AH114+'Sacred Life &amp; Worship'!AH114+'Christian Formation'!AH114+'Social Ministry'!AH114+Other!AH114</f>
        <v>0</v>
      </c>
      <c r="AI114" s="204">
        <f>Administrative!AI114+'Buildings &amp; Grounds'!AI114+'Sacred Life &amp; Worship'!AI114+'Christian Formation'!AI114+'Social Ministry'!AI114+Other!AI114</f>
        <v>0</v>
      </c>
      <c r="AJ114" s="204">
        <f>Administrative!AJ114+'Buildings &amp; Grounds'!AJ114+'Sacred Life &amp; Worship'!AJ114+'Christian Formation'!AJ114+'Social Ministry'!AJ114+Other!AJ114</f>
        <v>0</v>
      </c>
      <c r="AK114" s="195" t="str">
        <f t="shared" si="113"/>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c r="M115" s="40"/>
      <c r="N115" s="237"/>
      <c r="O115" s="40">
        <f>SUM(O113:O114)</f>
        <v>0</v>
      </c>
      <c r="P115" s="40">
        <f>SUM(P113:P114)</f>
        <v>0</v>
      </c>
      <c r="Q115" s="46">
        <f t="shared" si="110"/>
        <v>0</v>
      </c>
      <c r="R115" s="40">
        <f>SUM(R113:R114)</f>
        <v>0</v>
      </c>
      <c r="S115" s="46">
        <f t="shared" si="112"/>
        <v>0</v>
      </c>
      <c r="T115" s="235"/>
      <c r="U115" s="238"/>
      <c r="W115" s="239"/>
      <c r="X115" s="240">
        <f>X113+X114</f>
        <v>0</v>
      </c>
      <c r="Y115" s="240">
        <f t="shared" ref="Y115:AJ115" si="114">Y113+Y114</f>
        <v>0</v>
      </c>
      <c r="Z115" s="240">
        <f t="shared" si="114"/>
        <v>0</v>
      </c>
      <c r="AA115" s="240">
        <f t="shared" si="114"/>
        <v>0</v>
      </c>
      <c r="AB115" s="240">
        <f t="shared" si="114"/>
        <v>0</v>
      </c>
      <c r="AC115" s="240">
        <f t="shared" si="114"/>
        <v>0</v>
      </c>
      <c r="AD115" s="240">
        <f t="shared" si="114"/>
        <v>0</v>
      </c>
      <c r="AE115" s="240">
        <f t="shared" si="114"/>
        <v>0</v>
      </c>
      <c r="AF115" s="240">
        <f t="shared" si="114"/>
        <v>0</v>
      </c>
      <c r="AG115" s="240">
        <f t="shared" si="114"/>
        <v>0</v>
      </c>
      <c r="AH115" s="240">
        <f t="shared" si="114"/>
        <v>0</v>
      </c>
      <c r="AI115" s="240">
        <f t="shared" si="114"/>
        <v>0</v>
      </c>
      <c r="AJ115" s="240">
        <f t="shared" si="114"/>
        <v>0</v>
      </c>
      <c r="AK115" s="241" t="str">
        <f t="shared" si="113"/>
        <v>In Balance</v>
      </c>
    </row>
    <row r="116" spans="2:37" outlineLevel="2" x14ac:dyDescent="0.15">
      <c r="B116" s="172">
        <v>111</v>
      </c>
      <c r="C116" s="192">
        <v>4520</v>
      </c>
      <c r="D116" s="193" t="s">
        <v>618</v>
      </c>
      <c r="E116" s="204">
        <f>Administrative!E116+'Buildings &amp; Grounds'!E116+'Sacred Life &amp; Worship'!E116+'Christian Formation'!E116+'Social Ministry'!E116+Other!E116</f>
        <v>0</v>
      </c>
      <c r="F116" s="204">
        <f>Administrative!F116+'Buildings &amp; Grounds'!F116+'Sacred Life &amp; Worship'!F116+'Christian Formation'!F116+'Social Ministry'!F116+Other!F116</f>
        <v>0</v>
      </c>
      <c r="G116" s="204">
        <f>Administrative!G116+'Buildings &amp; Grounds'!G116+'Sacred Life &amp; Worship'!G116+'Christian Formation'!G116+'Social Ministry'!G116+Other!G116</f>
        <v>0</v>
      </c>
      <c r="H116" s="204">
        <f>Administrative!H116+'Buildings &amp; Grounds'!H116+'Sacred Life &amp; Worship'!H116+'Christian Formation'!H116+'Social Ministry'!H116+Other!H116</f>
        <v>0</v>
      </c>
      <c r="I116" s="49"/>
      <c r="J116" s="196"/>
      <c r="K116" s="32"/>
      <c r="L116" s="196"/>
      <c r="M116" s="196"/>
      <c r="N116" s="197"/>
      <c r="O116" s="204">
        <f>Administrative!O116+'Buildings &amp; Grounds'!O116+'Sacred Life &amp; Worship'!O116+'Christian Formation'!O116+'Social Ministry'!O116+Other!O116</f>
        <v>0</v>
      </c>
      <c r="P116" s="273">
        <f t="shared" ref="P116:P117" si="115">ROUND(($O116-$H116),0)</f>
        <v>0</v>
      </c>
      <c r="Q116" s="275">
        <f t="shared" ref="Q116:Q118" si="116">IFERROR(P116/H116, 0)</f>
        <v>0</v>
      </c>
      <c r="R116" s="29">
        <f t="shared" ref="R116:R117" si="117">ROUND(($O116-$F116),0)</f>
        <v>0</v>
      </c>
      <c r="S116" s="275">
        <f t="shared" ref="S116:S118" si="118">IFERROR(R116/F116, 0)</f>
        <v>0</v>
      </c>
      <c r="T116" s="739"/>
      <c r="U116" s="740"/>
      <c r="W116" s="200"/>
      <c r="X116" s="204">
        <f>Administrative!X116+'Buildings &amp; Grounds'!X116+'Sacred Life &amp; Worship'!X116+'Christian Formation'!X116+'Social Ministry'!X116+Other!X116</f>
        <v>0</v>
      </c>
      <c r="Y116" s="204">
        <f>Administrative!Y116+'Buildings &amp; Grounds'!Y116+'Sacred Life &amp; Worship'!Y116+'Christian Formation'!Y116+'Social Ministry'!Y116+Other!Y116</f>
        <v>0</v>
      </c>
      <c r="Z116" s="204">
        <f>Administrative!Z116+'Buildings &amp; Grounds'!Z116+'Sacred Life &amp; Worship'!Z116+'Christian Formation'!Z116+'Social Ministry'!Z116+Other!Z116</f>
        <v>0</v>
      </c>
      <c r="AA116" s="204">
        <f>Administrative!AA116+'Buildings &amp; Grounds'!AA116+'Sacred Life &amp; Worship'!AA116+'Christian Formation'!AA116+'Social Ministry'!AA116+Other!AA116</f>
        <v>0</v>
      </c>
      <c r="AB116" s="204">
        <f>Administrative!AB116+'Buildings &amp; Grounds'!AB116+'Sacred Life &amp; Worship'!AB116+'Christian Formation'!AB116+'Social Ministry'!AB116+Other!AB116</f>
        <v>0</v>
      </c>
      <c r="AC116" s="204">
        <f>Administrative!AC116+'Buildings &amp; Grounds'!AC116+'Sacred Life &amp; Worship'!AC116+'Christian Formation'!AC116+'Social Ministry'!AC116+Other!AC116</f>
        <v>0</v>
      </c>
      <c r="AD116" s="204">
        <f>Administrative!AD116+'Buildings &amp; Grounds'!AD116+'Sacred Life &amp; Worship'!AD116+'Christian Formation'!AD116+'Social Ministry'!AD116+Other!AD116</f>
        <v>0</v>
      </c>
      <c r="AE116" s="204">
        <f>Administrative!AE116+'Buildings &amp; Grounds'!AE116+'Sacred Life &amp; Worship'!AE116+'Christian Formation'!AE116+'Social Ministry'!AE116+Other!AE116</f>
        <v>0</v>
      </c>
      <c r="AF116" s="204">
        <f>Administrative!AF116+'Buildings &amp; Grounds'!AF116+'Sacred Life &amp; Worship'!AF116+'Christian Formation'!AF116+'Social Ministry'!AF116+Other!AF116</f>
        <v>0</v>
      </c>
      <c r="AG116" s="204">
        <f>Administrative!AG116+'Buildings &amp; Grounds'!AG116+'Sacred Life &amp; Worship'!AG116+'Christian Formation'!AG116+'Social Ministry'!AG116+Other!AG116</f>
        <v>0</v>
      </c>
      <c r="AH116" s="204">
        <f>Administrative!AH116+'Buildings &amp; Grounds'!AH116+'Sacred Life &amp; Worship'!AH116+'Christian Formation'!AH116+'Social Ministry'!AH116+Other!AH116</f>
        <v>0</v>
      </c>
      <c r="AI116" s="204">
        <f>Administrative!AI116+'Buildings &amp; Grounds'!AI116+'Sacred Life &amp; Worship'!AI116+'Christian Formation'!AI116+'Social Ministry'!AI116+Other!AI116</f>
        <v>0</v>
      </c>
      <c r="AJ116" s="204">
        <f>Administrative!AJ116+'Buildings &amp; Grounds'!AJ116+'Sacred Life &amp; Worship'!AJ116+'Christian Formation'!AJ116+'Social Ministry'!AJ116+Other!AJ116</f>
        <v>0</v>
      </c>
      <c r="AK116" s="195" t="str">
        <f t="shared" si="113"/>
        <v>In Balance</v>
      </c>
    </row>
    <row r="117" spans="2:37" outlineLevel="2" x14ac:dyDescent="0.15">
      <c r="B117" s="172">
        <v>112</v>
      </c>
      <c r="C117" s="192">
        <v>4590</v>
      </c>
      <c r="D117" s="193" t="s">
        <v>617</v>
      </c>
      <c r="E117" s="204">
        <f>Administrative!E117+'Buildings &amp; Grounds'!E117+'Sacred Life &amp; Worship'!E117+'Christian Formation'!E117+'Social Ministry'!E117+Other!E117</f>
        <v>0</v>
      </c>
      <c r="F117" s="204">
        <f>Administrative!F117+'Buildings &amp; Grounds'!F117+'Sacred Life &amp; Worship'!F117+'Christian Formation'!F117+'Social Ministry'!F117+Other!F117</f>
        <v>0</v>
      </c>
      <c r="G117" s="204">
        <f>Administrative!G117+'Buildings &amp; Grounds'!G117+'Sacred Life &amp; Worship'!G117+'Christian Formation'!G117+'Social Ministry'!G117+Other!G117</f>
        <v>0</v>
      </c>
      <c r="H117" s="204">
        <f>Administrative!H117+'Buildings &amp; Grounds'!H117+'Sacred Life &amp; Worship'!H117+'Christian Formation'!H117+'Social Ministry'!H117+Other!H117</f>
        <v>0</v>
      </c>
      <c r="I117" s="49"/>
      <c r="J117" s="196"/>
      <c r="K117" s="32"/>
      <c r="L117" s="196"/>
      <c r="M117" s="196"/>
      <c r="N117" s="197"/>
      <c r="O117" s="204">
        <f>Administrative!O117+'Buildings &amp; Grounds'!O117+'Sacred Life &amp; Worship'!O117+'Christian Formation'!O117+'Social Ministry'!O117+Other!O117</f>
        <v>0</v>
      </c>
      <c r="P117" s="273">
        <f t="shared" si="115"/>
        <v>0</v>
      </c>
      <c r="Q117" s="275">
        <f t="shared" si="116"/>
        <v>0</v>
      </c>
      <c r="R117" s="29">
        <f t="shared" si="117"/>
        <v>0</v>
      </c>
      <c r="S117" s="275">
        <f t="shared" si="118"/>
        <v>0</v>
      </c>
      <c r="T117" s="739"/>
      <c r="U117" s="740"/>
      <c r="W117" s="200"/>
      <c r="X117" s="204">
        <f>Administrative!X117+'Buildings &amp; Grounds'!X117+'Sacred Life &amp; Worship'!X117+'Christian Formation'!X117+'Social Ministry'!X117+Other!X117</f>
        <v>0</v>
      </c>
      <c r="Y117" s="204">
        <f>Administrative!Y117+'Buildings &amp; Grounds'!Y117+'Sacred Life &amp; Worship'!Y117+'Christian Formation'!Y117+'Social Ministry'!Y117+Other!Y117</f>
        <v>0</v>
      </c>
      <c r="Z117" s="204">
        <f>Administrative!Z117+'Buildings &amp; Grounds'!Z117+'Sacred Life &amp; Worship'!Z117+'Christian Formation'!Z117+'Social Ministry'!Z117+Other!Z117</f>
        <v>0</v>
      </c>
      <c r="AA117" s="204">
        <f>Administrative!AA117+'Buildings &amp; Grounds'!AA117+'Sacred Life &amp; Worship'!AA117+'Christian Formation'!AA117+'Social Ministry'!AA117+Other!AA117</f>
        <v>0</v>
      </c>
      <c r="AB117" s="204">
        <f>Administrative!AB117+'Buildings &amp; Grounds'!AB117+'Sacred Life &amp; Worship'!AB117+'Christian Formation'!AB117+'Social Ministry'!AB117+Other!AB117</f>
        <v>0</v>
      </c>
      <c r="AC117" s="204">
        <f>Administrative!AC117+'Buildings &amp; Grounds'!AC117+'Sacred Life &amp; Worship'!AC117+'Christian Formation'!AC117+'Social Ministry'!AC117+Other!AC117</f>
        <v>0</v>
      </c>
      <c r="AD117" s="204">
        <f>Administrative!AD117+'Buildings &amp; Grounds'!AD117+'Sacred Life &amp; Worship'!AD117+'Christian Formation'!AD117+'Social Ministry'!AD117+Other!AD117</f>
        <v>0</v>
      </c>
      <c r="AE117" s="204">
        <f>Administrative!AE117+'Buildings &amp; Grounds'!AE117+'Sacred Life &amp; Worship'!AE117+'Christian Formation'!AE117+'Social Ministry'!AE117+Other!AE117</f>
        <v>0</v>
      </c>
      <c r="AF117" s="204">
        <f>Administrative!AF117+'Buildings &amp; Grounds'!AF117+'Sacred Life &amp; Worship'!AF117+'Christian Formation'!AF117+'Social Ministry'!AF117+Other!AF117</f>
        <v>0</v>
      </c>
      <c r="AG117" s="204">
        <f>Administrative!AG117+'Buildings &amp; Grounds'!AG117+'Sacred Life &amp; Worship'!AG117+'Christian Formation'!AG117+'Social Ministry'!AG117+Other!AG117</f>
        <v>0</v>
      </c>
      <c r="AH117" s="204">
        <f>Administrative!AH117+'Buildings &amp; Grounds'!AH117+'Sacred Life &amp; Worship'!AH117+'Christian Formation'!AH117+'Social Ministry'!AH117+Other!AH117</f>
        <v>0</v>
      </c>
      <c r="AI117" s="204">
        <f>Administrative!AI117+'Buildings &amp; Grounds'!AI117+'Sacred Life &amp; Worship'!AI117+'Christian Formation'!AI117+'Social Ministry'!AI117+Other!AI117</f>
        <v>0</v>
      </c>
      <c r="AJ117" s="204">
        <f>Administrative!AJ117+'Buildings &amp; Grounds'!AJ117+'Sacred Life &amp; Worship'!AJ117+'Christian Formation'!AJ117+'Social Ministry'!AJ117+Other!AJ117</f>
        <v>0</v>
      </c>
      <c r="AK117" s="195" t="str">
        <f t="shared" si="113"/>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19">SUM(G105:G112)+G115+SUM(G116:G117)</f>
        <v>0</v>
      </c>
      <c r="H118" s="34">
        <f>SUM(H105:H112)+H115+SUM(H116:H117)</f>
        <v>0</v>
      </c>
      <c r="I118" s="35"/>
      <c r="J118" s="34"/>
      <c r="K118" s="36"/>
      <c r="L118" s="34"/>
      <c r="M118" s="34"/>
      <c r="N118" s="37"/>
      <c r="O118" s="34">
        <f>SUM(O105:O112)+O115+SUM(O116:O117)</f>
        <v>0</v>
      </c>
      <c r="P118" s="34">
        <f>SUM(P105:P112)+P115+SUM(P116:P117)</f>
        <v>0</v>
      </c>
      <c r="Q118" s="36">
        <f t="shared" si="116"/>
        <v>0</v>
      </c>
      <c r="R118" s="34">
        <f>SUM(R105:R112)+R115+SUM(R116:R117)</f>
        <v>0</v>
      </c>
      <c r="S118" s="36">
        <f t="shared" si="118"/>
        <v>0</v>
      </c>
      <c r="T118" s="206"/>
      <c r="U118" s="207"/>
      <c r="W118" s="209"/>
      <c r="X118" s="34">
        <f t="shared" ref="X118:AJ118" si="120">SUM(X105:X112)+X115+SUM(X116:X117)</f>
        <v>0</v>
      </c>
      <c r="Y118" s="34">
        <f t="shared" si="120"/>
        <v>0</v>
      </c>
      <c r="Z118" s="34">
        <f t="shared" si="120"/>
        <v>0</v>
      </c>
      <c r="AA118" s="34">
        <f t="shared" si="120"/>
        <v>0</v>
      </c>
      <c r="AB118" s="34">
        <f t="shared" si="120"/>
        <v>0</v>
      </c>
      <c r="AC118" s="34">
        <f t="shared" si="120"/>
        <v>0</v>
      </c>
      <c r="AD118" s="34">
        <f t="shared" si="120"/>
        <v>0</v>
      </c>
      <c r="AE118" s="34">
        <f t="shared" si="120"/>
        <v>0</v>
      </c>
      <c r="AF118" s="34">
        <f t="shared" si="120"/>
        <v>0</v>
      </c>
      <c r="AG118" s="34">
        <f t="shared" si="120"/>
        <v>0</v>
      </c>
      <c r="AH118" s="34">
        <f t="shared" si="120"/>
        <v>0</v>
      </c>
      <c r="AI118" s="34">
        <f t="shared" si="120"/>
        <v>0</v>
      </c>
      <c r="AJ118" s="34">
        <f t="shared" si="120"/>
        <v>0</v>
      </c>
      <c r="AK118" s="210" t="str">
        <f t="shared" si="113"/>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204">
        <f>Administrative!E120+'Buildings &amp; Grounds'!E120+'Sacred Life &amp; Worship'!E120+'Christian Formation'!E120+'Social Ministry'!E120+Other!E120</f>
        <v>0</v>
      </c>
      <c r="F120" s="204">
        <f>Administrative!F120+'Buildings &amp; Grounds'!F120+'Sacred Life &amp; Worship'!F120+'Christian Formation'!F120+'Social Ministry'!F120+Other!F120</f>
        <v>0</v>
      </c>
      <c r="G120" s="204">
        <f>Administrative!G120+'Buildings &amp; Grounds'!G120+'Sacred Life &amp; Worship'!G120+'Christian Formation'!G120+'Social Ministry'!G120+Other!G120</f>
        <v>0</v>
      </c>
      <c r="H120" s="204">
        <f>Administrative!H120+'Buildings &amp; Grounds'!H120+'Sacred Life &amp; Worship'!H120+'Christian Formation'!H120+'Social Ministry'!H120+Other!H120</f>
        <v>0</v>
      </c>
      <c r="I120" s="49"/>
      <c r="J120" s="196"/>
      <c r="K120" s="32"/>
      <c r="L120" s="196"/>
      <c r="M120" s="196"/>
      <c r="N120" s="197"/>
      <c r="O120" s="204">
        <f>Administrative!O120+'Buildings &amp; Grounds'!O120+'Sacred Life &amp; Worship'!O120+'Christian Formation'!O120+'Social Ministry'!O120+Other!O120</f>
        <v>0</v>
      </c>
      <c r="P120" s="273">
        <f t="shared" ref="P120:P126" si="121">ROUND(($O120-$H120),0)</f>
        <v>0</v>
      </c>
      <c r="Q120" s="275">
        <f t="shared" ref="Q120:Q126" si="122">IFERROR(P120/H120, 0)</f>
        <v>0</v>
      </c>
      <c r="R120" s="29">
        <f t="shared" ref="R120:R126" si="123">ROUND(($O120-$F120),0)</f>
        <v>0</v>
      </c>
      <c r="S120" s="275">
        <f t="shared" ref="S120:S126" si="124">IFERROR(R120/F120, 0)</f>
        <v>0</v>
      </c>
      <c r="T120" s="739"/>
      <c r="U120" s="740"/>
      <c r="W120" s="200"/>
      <c r="X120" s="204">
        <f>Administrative!X120+'Buildings &amp; Grounds'!X120+'Sacred Life &amp; Worship'!X120+'Christian Formation'!X120+'Social Ministry'!X120+Other!X120</f>
        <v>0</v>
      </c>
      <c r="Y120" s="204">
        <f>Administrative!Y120+'Buildings &amp; Grounds'!Y120+'Sacred Life &amp; Worship'!Y120+'Christian Formation'!Y120+'Social Ministry'!Y120+Other!Y120</f>
        <v>0</v>
      </c>
      <c r="Z120" s="204">
        <f>Administrative!Z120+'Buildings &amp; Grounds'!Z120+'Sacred Life &amp; Worship'!Z120+'Christian Formation'!Z120+'Social Ministry'!Z120+Other!Z120</f>
        <v>0</v>
      </c>
      <c r="AA120" s="204">
        <f>Administrative!AA120+'Buildings &amp; Grounds'!AA120+'Sacred Life &amp; Worship'!AA120+'Christian Formation'!AA120+'Social Ministry'!AA120+Other!AA120</f>
        <v>0</v>
      </c>
      <c r="AB120" s="204">
        <f>Administrative!AB120+'Buildings &amp; Grounds'!AB120+'Sacred Life &amp; Worship'!AB120+'Christian Formation'!AB120+'Social Ministry'!AB120+Other!AB120</f>
        <v>0</v>
      </c>
      <c r="AC120" s="204">
        <f>Administrative!AC120+'Buildings &amp; Grounds'!AC120+'Sacred Life &amp; Worship'!AC120+'Christian Formation'!AC120+'Social Ministry'!AC120+Other!AC120</f>
        <v>0</v>
      </c>
      <c r="AD120" s="204">
        <f>Administrative!AD120+'Buildings &amp; Grounds'!AD120+'Sacred Life &amp; Worship'!AD120+'Christian Formation'!AD120+'Social Ministry'!AD120+Other!AD120</f>
        <v>0</v>
      </c>
      <c r="AE120" s="204">
        <f>Administrative!AE120+'Buildings &amp; Grounds'!AE120+'Sacred Life &amp; Worship'!AE120+'Christian Formation'!AE120+'Social Ministry'!AE120+Other!AE120</f>
        <v>0</v>
      </c>
      <c r="AF120" s="204">
        <f>Administrative!AF120+'Buildings &amp; Grounds'!AF120+'Sacred Life &amp; Worship'!AF120+'Christian Formation'!AF120+'Social Ministry'!AF120+Other!AF120</f>
        <v>0</v>
      </c>
      <c r="AG120" s="204">
        <f>Administrative!AG120+'Buildings &amp; Grounds'!AG120+'Sacred Life &amp; Worship'!AG120+'Christian Formation'!AG120+'Social Ministry'!AG120+Other!AG120</f>
        <v>0</v>
      </c>
      <c r="AH120" s="204">
        <f>Administrative!AH120+'Buildings &amp; Grounds'!AH120+'Sacred Life &amp; Worship'!AH120+'Christian Formation'!AH120+'Social Ministry'!AH120+Other!AH120</f>
        <v>0</v>
      </c>
      <c r="AI120" s="204">
        <f>Administrative!AI120+'Buildings &amp; Grounds'!AI120+'Sacred Life &amp; Worship'!AI120+'Christian Formation'!AI120+'Social Ministry'!AI120+Other!AI120</f>
        <v>0</v>
      </c>
      <c r="AJ120" s="204">
        <f>Administrative!AJ120+'Buildings &amp; Grounds'!AJ120+'Sacred Life &amp; Worship'!AJ120+'Christian Formation'!AJ120+'Social Ministry'!AJ120+Other!AJ120</f>
        <v>0</v>
      </c>
      <c r="AK120" s="195" t="str">
        <f t="shared" ref="AK120:AK144" si="125">IF(AJ120=O120,"In Balance",CONCATENATE("Out of Balance by $",AJ120-O120))</f>
        <v>In Balance</v>
      </c>
    </row>
    <row r="121" spans="2:37" outlineLevel="2" x14ac:dyDescent="0.15">
      <c r="B121" s="172">
        <v>116</v>
      </c>
      <c r="C121" s="192">
        <v>4620</v>
      </c>
      <c r="D121" s="193" t="s">
        <v>614</v>
      </c>
      <c r="E121" s="204">
        <f>Administrative!E121+'Buildings &amp; Grounds'!E121+'Sacred Life &amp; Worship'!E121+'Christian Formation'!E121+'Social Ministry'!E121+Other!E121</f>
        <v>0</v>
      </c>
      <c r="F121" s="204">
        <f>Administrative!F121+'Buildings &amp; Grounds'!F121+'Sacred Life &amp; Worship'!F121+'Christian Formation'!F121+'Social Ministry'!F121+Other!F121</f>
        <v>0</v>
      </c>
      <c r="G121" s="204">
        <f>Administrative!G121+'Buildings &amp; Grounds'!G121+'Sacred Life &amp; Worship'!G121+'Christian Formation'!G121+'Social Ministry'!G121+Other!G121</f>
        <v>0</v>
      </c>
      <c r="H121" s="204">
        <f>Administrative!H121+'Buildings &amp; Grounds'!H121+'Sacred Life &amp; Worship'!H121+'Christian Formation'!H121+'Social Ministry'!H121+Other!H121</f>
        <v>0</v>
      </c>
      <c r="I121" s="49"/>
      <c r="J121" s="196"/>
      <c r="K121" s="32"/>
      <c r="L121" s="196"/>
      <c r="M121" s="196"/>
      <c r="N121" s="197"/>
      <c r="O121" s="204">
        <f>Administrative!O121+'Buildings &amp; Grounds'!O121+'Sacred Life &amp; Worship'!O121+'Christian Formation'!O121+'Social Ministry'!O121+Other!O121</f>
        <v>0</v>
      </c>
      <c r="P121" s="273">
        <f t="shared" si="121"/>
        <v>0</v>
      </c>
      <c r="Q121" s="275">
        <f t="shared" si="122"/>
        <v>0</v>
      </c>
      <c r="R121" s="29">
        <f t="shared" si="123"/>
        <v>0</v>
      </c>
      <c r="S121" s="275">
        <f t="shared" si="124"/>
        <v>0</v>
      </c>
      <c r="T121" s="739"/>
      <c r="U121" s="740"/>
      <c r="W121" s="200"/>
      <c r="X121" s="204">
        <f>Administrative!X121+'Buildings &amp; Grounds'!X121+'Sacred Life &amp; Worship'!X121+'Christian Formation'!X121+'Social Ministry'!X121+Other!X121</f>
        <v>0</v>
      </c>
      <c r="Y121" s="204">
        <f>Administrative!Y121+'Buildings &amp; Grounds'!Y121+'Sacred Life &amp; Worship'!Y121+'Christian Formation'!Y121+'Social Ministry'!Y121+Other!Y121</f>
        <v>0</v>
      </c>
      <c r="Z121" s="204">
        <f>Administrative!Z121+'Buildings &amp; Grounds'!Z121+'Sacred Life &amp; Worship'!Z121+'Christian Formation'!Z121+'Social Ministry'!Z121+Other!Z121</f>
        <v>0</v>
      </c>
      <c r="AA121" s="204">
        <f>Administrative!AA121+'Buildings &amp; Grounds'!AA121+'Sacred Life &amp; Worship'!AA121+'Christian Formation'!AA121+'Social Ministry'!AA121+Other!AA121</f>
        <v>0</v>
      </c>
      <c r="AB121" s="204">
        <f>Administrative!AB121+'Buildings &amp; Grounds'!AB121+'Sacred Life &amp; Worship'!AB121+'Christian Formation'!AB121+'Social Ministry'!AB121+Other!AB121</f>
        <v>0</v>
      </c>
      <c r="AC121" s="204">
        <f>Administrative!AC121+'Buildings &amp; Grounds'!AC121+'Sacred Life &amp; Worship'!AC121+'Christian Formation'!AC121+'Social Ministry'!AC121+Other!AC121</f>
        <v>0</v>
      </c>
      <c r="AD121" s="204">
        <f>Administrative!AD121+'Buildings &amp; Grounds'!AD121+'Sacred Life &amp; Worship'!AD121+'Christian Formation'!AD121+'Social Ministry'!AD121+Other!AD121</f>
        <v>0</v>
      </c>
      <c r="AE121" s="204">
        <f>Administrative!AE121+'Buildings &amp; Grounds'!AE121+'Sacred Life &amp; Worship'!AE121+'Christian Formation'!AE121+'Social Ministry'!AE121+Other!AE121</f>
        <v>0</v>
      </c>
      <c r="AF121" s="204">
        <f>Administrative!AF121+'Buildings &amp; Grounds'!AF121+'Sacred Life &amp; Worship'!AF121+'Christian Formation'!AF121+'Social Ministry'!AF121+Other!AF121</f>
        <v>0</v>
      </c>
      <c r="AG121" s="204">
        <f>Administrative!AG121+'Buildings &amp; Grounds'!AG121+'Sacred Life &amp; Worship'!AG121+'Christian Formation'!AG121+'Social Ministry'!AG121+Other!AG121</f>
        <v>0</v>
      </c>
      <c r="AH121" s="204">
        <f>Administrative!AH121+'Buildings &amp; Grounds'!AH121+'Sacred Life &amp; Worship'!AH121+'Christian Formation'!AH121+'Social Ministry'!AH121+Other!AH121</f>
        <v>0</v>
      </c>
      <c r="AI121" s="204">
        <f>Administrative!AI121+'Buildings &amp; Grounds'!AI121+'Sacred Life &amp; Worship'!AI121+'Christian Formation'!AI121+'Social Ministry'!AI121+Other!AI121</f>
        <v>0</v>
      </c>
      <c r="AJ121" s="204">
        <f>Administrative!AJ121+'Buildings &amp; Grounds'!AJ121+'Sacred Life &amp; Worship'!AJ121+'Christian Formation'!AJ121+'Social Ministry'!AJ121+Other!AJ121</f>
        <v>0</v>
      </c>
      <c r="AK121" s="195" t="str">
        <f t="shared" si="125"/>
        <v>In Balance</v>
      </c>
    </row>
    <row r="122" spans="2:37" outlineLevel="2" x14ac:dyDescent="0.15">
      <c r="B122" s="172">
        <v>117</v>
      </c>
      <c r="C122" s="192">
        <v>4630</v>
      </c>
      <c r="D122" s="193" t="s">
        <v>613</v>
      </c>
      <c r="E122" s="204">
        <f>Administrative!E122+'Buildings &amp; Grounds'!E122+'Sacred Life &amp; Worship'!E122+'Christian Formation'!E122+'Social Ministry'!E122+Other!E122</f>
        <v>0</v>
      </c>
      <c r="F122" s="204">
        <f>Administrative!F122+'Buildings &amp; Grounds'!F122+'Sacred Life &amp; Worship'!F122+'Christian Formation'!F122+'Social Ministry'!F122+Other!F122</f>
        <v>0</v>
      </c>
      <c r="G122" s="204">
        <f>Administrative!G122+'Buildings &amp; Grounds'!G122+'Sacred Life &amp; Worship'!G122+'Christian Formation'!G122+'Social Ministry'!G122+Other!G122</f>
        <v>0</v>
      </c>
      <c r="H122" s="204">
        <f>Administrative!H122+'Buildings &amp; Grounds'!H122+'Sacred Life &amp; Worship'!H122+'Christian Formation'!H122+'Social Ministry'!H122+Other!H122</f>
        <v>0</v>
      </c>
      <c r="I122" s="49"/>
      <c r="J122" s="196"/>
      <c r="K122" s="32"/>
      <c r="L122" s="196"/>
      <c r="M122" s="196"/>
      <c r="N122" s="197"/>
      <c r="O122" s="204">
        <f>Administrative!O122+'Buildings &amp; Grounds'!O122+'Sacred Life &amp; Worship'!O122+'Christian Formation'!O122+'Social Ministry'!O122+Other!O122</f>
        <v>0</v>
      </c>
      <c r="P122" s="273">
        <f t="shared" si="121"/>
        <v>0</v>
      </c>
      <c r="Q122" s="275">
        <f t="shared" si="122"/>
        <v>0</v>
      </c>
      <c r="R122" s="29">
        <f t="shared" si="123"/>
        <v>0</v>
      </c>
      <c r="S122" s="275">
        <f t="shared" si="124"/>
        <v>0</v>
      </c>
      <c r="T122" s="739"/>
      <c r="U122" s="740"/>
      <c r="W122" s="200"/>
      <c r="X122" s="204">
        <f>Administrative!X122+'Buildings &amp; Grounds'!X122+'Sacred Life &amp; Worship'!X122+'Christian Formation'!X122+'Social Ministry'!X122+Other!X122</f>
        <v>0</v>
      </c>
      <c r="Y122" s="204">
        <f>Administrative!Y122+'Buildings &amp; Grounds'!Y122+'Sacred Life &amp; Worship'!Y122+'Christian Formation'!Y122+'Social Ministry'!Y122+Other!Y122</f>
        <v>0</v>
      </c>
      <c r="Z122" s="204">
        <f>Administrative!Z122+'Buildings &amp; Grounds'!Z122+'Sacred Life &amp; Worship'!Z122+'Christian Formation'!Z122+'Social Ministry'!Z122+Other!Z122</f>
        <v>0</v>
      </c>
      <c r="AA122" s="204">
        <f>Administrative!AA122+'Buildings &amp; Grounds'!AA122+'Sacred Life &amp; Worship'!AA122+'Christian Formation'!AA122+'Social Ministry'!AA122+Other!AA122</f>
        <v>0</v>
      </c>
      <c r="AB122" s="204">
        <f>Administrative!AB122+'Buildings &amp; Grounds'!AB122+'Sacred Life &amp; Worship'!AB122+'Christian Formation'!AB122+'Social Ministry'!AB122+Other!AB122</f>
        <v>0</v>
      </c>
      <c r="AC122" s="204">
        <f>Administrative!AC122+'Buildings &amp; Grounds'!AC122+'Sacred Life &amp; Worship'!AC122+'Christian Formation'!AC122+'Social Ministry'!AC122+Other!AC122</f>
        <v>0</v>
      </c>
      <c r="AD122" s="204">
        <f>Administrative!AD122+'Buildings &amp; Grounds'!AD122+'Sacred Life &amp; Worship'!AD122+'Christian Formation'!AD122+'Social Ministry'!AD122+Other!AD122</f>
        <v>0</v>
      </c>
      <c r="AE122" s="204">
        <f>Administrative!AE122+'Buildings &amp; Grounds'!AE122+'Sacred Life &amp; Worship'!AE122+'Christian Formation'!AE122+'Social Ministry'!AE122+Other!AE122</f>
        <v>0</v>
      </c>
      <c r="AF122" s="204">
        <f>Administrative!AF122+'Buildings &amp; Grounds'!AF122+'Sacred Life &amp; Worship'!AF122+'Christian Formation'!AF122+'Social Ministry'!AF122+Other!AF122</f>
        <v>0</v>
      </c>
      <c r="AG122" s="204">
        <f>Administrative!AG122+'Buildings &amp; Grounds'!AG122+'Sacred Life &amp; Worship'!AG122+'Christian Formation'!AG122+'Social Ministry'!AG122+Other!AG122</f>
        <v>0</v>
      </c>
      <c r="AH122" s="204">
        <f>Administrative!AH122+'Buildings &amp; Grounds'!AH122+'Sacred Life &amp; Worship'!AH122+'Christian Formation'!AH122+'Social Ministry'!AH122+Other!AH122</f>
        <v>0</v>
      </c>
      <c r="AI122" s="204">
        <f>Administrative!AI122+'Buildings &amp; Grounds'!AI122+'Sacred Life &amp; Worship'!AI122+'Christian Formation'!AI122+'Social Ministry'!AI122+Other!AI122</f>
        <v>0</v>
      </c>
      <c r="AJ122" s="204">
        <f>Administrative!AJ122+'Buildings &amp; Grounds'!AJ122+'Sacred Life &amp; Worship'!AJ122+'Christian Formation'!AJ122+'Social Ministry'!AJ122+Other!AJ122</f>
        <v>0</v>
      </c>
      <c r="AK122" s="195" t="str">
        <f t="shared" si="125"/>
        <v>In Balance</v>
      </c>
    </row>
    <row r="123" spans="2:37" outlineLevel="2" x14ac:dyDescent="0.15">
      <c r="B123" s="172">
        <v>118</v>
      </c>
      <c r="C123" s="192">
        <v>4640</v>
      </c>
      <c r="D123" s="193" t="s">
        <v>612</v>
      </c>
      <c r="E123" s="204">
        <f>Administrative!E123+'Buildings &amp; Grounds'!E123+'Sacred Life &amp; Worship'!E123+'Christian Formation'!E123+'Social Ministry'!E123+Other!E123</f>
        <v>0</v>
      </c>
      <c r="F123" s="204">
        <f>Administrative!F123+'Buildings &amp; Grounds'!F123+'Sacred Life &amp; Worship'!F123+'Christian Formation'!F123+'Social Ministry'!F123+Other!F123</f>
        <v>0</v>
      </c>
      <c r="G123" s="204">
        <f>Administrative!G123+'Buildings &amp; Grounds'!G123+'Sacred Life &amp; Worship'!G123+'Christian Formation'!G123+'Social Ministry'!G123+Other!G123</f>
        <v>0</v>
      </c>
      <c r="H123" s="204">
        <f>Administrative!H123+'Buildings &amp; Grounds'!H123+'Sacred Life &amp; Worship'!H123+'Christian Formation'!H123+'Social Ministry'!H123+Other!H123</f>
        <v>0</v>
      </c>
      <c r="I123" s="49"/>
      <c r="J123" s="196"/>
      <c r="K123" s="32"/>
      <c r="L123" s="196"/>
      <c r="M123" s="196"/>
      <c r="N123" s="197"/>
      <c r="O123" s="204">
        <f>Administrative!O123+'Buildings &amp; Grounds'!O123+'Sacred Life &amp; Worship'!O123+'Christian Formation'!O123+'Social Ministry'!O123+Other!O123</f>
        <v>0</v>
      </c>
      <c r="P123" s="273">
        <f t="shared" si="121"/>
        <v>0</v>
      </c>
      <c r="Q123" s="275">
        <f t="shared" si="122"/>
        <v>0</v>
      </c>
      <c r="R123" s="29">
        <f t="shared" si="123"/>
        <v>0</v>
      </c>
      <c r="S123" s="275">
        <f t="shared" si="124"/>
        <v>0</v>
      </c>
      <c r="T123" s="739"/>
      <c r="U123" s="740"/>
      <c r="W123" s="200"/>
      <c r="X123" s="204">
        <f>Administrative!X123+'Buildings &amp; Grounds'!X123+'Sacred Life &amp; Worship'!X123+'Christian Formation'!X123+'Social Ministry'!X123+Other!X123</f>
        <v>0</v>
      </c>
      <c r="Y123" s="204">
        <f>Administrative!Y123+'Buildings &amp; Grounds'!Y123+'Sacred Life &amp; Worship'!Y123+'Christian Formation'!Y123+'Social Ministry'!Y123+Other!Y123</f>
        <v>0</v>
      </c>
      <c r="Z123" s="204">
        <f>Administrative!Z123+'Buildings &amp; Grounds'!Z123+'Sacred Life &amp; Worship'!Z123+'Christian Formation'!Z123+'Social Ministry'!Z123+Other!Z123</f>
        <v>0</v>
      </c>
      <c r="AA123" s="204">
        <f>Administrative!AA123+'Buildings &amp; Grounds'!AA123+'Sacred Life &amp; Worship'!AA123+'Christian Formation'!AA123+'Social Ministry'!AA123+Other!AA123</f>
        <v>0</v>
      </c>
      <c r="AB123" s="204">
        <f>Administrative!AB123+'Buildings &amp; Grounds'!AB123+'Sacred Life &amp; Worship'!AB123+'Christian Formation'!AB123+'Social Ministry'!AB123+Other!AB123</f>
        <v>0</v>
      </c>
      <c r="AC123" s="204">
        <f>Administrative!AC123+'Buildings &amp; Grounds'!AC123+'Sacred Life &amp; Worship'!AC123+'Christian Formation'!AC123+'Social Ministry'!AC123+Other!AC123</f>
        <v>0</v>
      </c>
      <c r="AD123" s="204">
        <f>Administrative!AD123+'Buildings &amp; Grounds'!AD123+'Sacred Life &amp; Worship'!AD123+'Christian Formation'!AD123+'Social Ministry'!AD123+Other!AD123</f>
        <v>0</v>
      </c>
      <c r="AE123" s="204">
        <f>Administrative!AE123+'Buildings &amp; Grounds'!AE123+'Sacred Life &amp; Worship'!AE123+'Christian Formation'!AE123+'Social Ministry'!AE123+Other!AE123</f>
        <v>0</v>
      </c>
      <c r="AF123" s="204">
        <f>Administrative!AF123+'Buildings &amp; Grounds'!AF123+'Sacred Life &amp; Worship'!AF123+'Christian Formation'!AF123+'Social Ministry'!AF123+Other!AF123</f>
        <v>0</v>
      </c>
      <c r="AG123" s="204">
        <f>Administrative!AG123+'Buildings &amp; Grounds'!AG123+'Sacred Life &amp; Worship'!AG123+'Christian Formation'!AG123+'Social Ministry'!AG123+Other!AG123</f>
        <v>0</v>
      </c>
      <c r="AH123" s="204">
        <f>Administrative!AH123+'Buildings &amp; Grounds'!AH123+'Sacred Life &amp; Worship'!AH123+'Christian Formation'!AH123+'Social Ministry'!AH123+Other!AH123</f>
        <v>0</v>
      </c>
      <c r="AI123" s="204">
        <f>Administrative!AI123+'Buildings &amp; Grounds'!AI123+'Sacred Life &amp; Worship'!AI123+'Christian Formation'!AI123+'Social Ministry'!AI123+Other!AI123</f>
        <v>0</v>
      </c>
      <c r="AJ123" s="204">
        <f>Administrative!AJ123+'Buildings &amp; Grounds'!AJ123+'Sacred Life &amp; Worship'!AJ123+'Christian Formation'!AJ123+'Social Ministry'!AJ123+Other!AJ123</f>
        <v>0</v>
      </c>
      <c r="AK123" s="195" t="str">
        <f t="shared" si="125"/>
        <v>In Balance</v>
      </c>
    </row>
    <row r="124" spans="2:37" outlineLevel="2" x14ac:dyDescent="0.15">
      <c r="B124" s="172">
        <v>119</v>
      </c>
      <c r="C124" s="192">
        <v>4660</v>
      </c>
      <c r="D124" s="193" t="s">
        <v>611</v>
      </c>
      <c r="E124" s="204">
        <f>Administrative!E124+'Buildings &amp; Grounds'!E124+'Sacred Life &amp; Worship'!E124+'Christian Formation'!E124+'Social Ministry'!E124+Other!E124</f>
        <v>0</v>
      </c>
      <c r="F124" s="204">
        <f>Administrative!F124+'Buildings &amp; Grounds'!F124+'Sacred Life &amp; Worship'!F124+'Christian Formation'!F124+'Social Ministry'!F124+Other!F124</f>
        <v>0</v>
      </c>
      <c r="G124" s="204">
        <f>Administrative!G124+'Buildings &amp; Grounds'!G124+'Sacred Life &amp; Worship'!G124+'Christian Formation'!G124+'Social Ministry'!G124+Other!G124</f>
        <v>0</v>
      </c>
      <c r="H124" s="204">
        <f>Administrative!H124+'Buildings &amp; Grounds'!H124+'Sacred Life &amp; Worship'!H124+'Christian Formation'!H124+'Social Ministry'!H124+Other!H124</f>
        <v>0</v>
      </c>
      <c r="I124" s="49"/>
      <c r="J124" s="196"/>
      <c r="K124" s="32"/>
      <c r="L124" s="196"/>
      <c r="M124" s="196"/>
      <c r="N124" s="197"/>
      <c r="O124" s="204">
        <f>Administrative!O124+'Buildings &amp; Grounds'!O124+'Sacred Life &amp; Worship'!O124+'Christian Formation'!O124+'Social Ministry'!O124+Other!O124</f>
        <v>0</v>
      </c>
      <c r="P124" s="273">
        <f t="shared" si="121"/>
        <v>0</v>
      </c>
      <c r="Q124" s="275">
        <f t="shared" si="122"/>
        <v>0</v>
      </c>
      <c r="R124" s="29">
        <f t="shared" si="123"/>
        <v>0</v>
      </c>
      <c r="S124" s="275">
        <f t="shared" si="124"/>
        <v>0</v>
      </c>
      <c r="T124" s="739"/>
      <c r="U124" s="740"/>
      <c r="W124" s="200"/>
      <c r="X124" s="204">
        <f>Administrative!X124+'Buildings &amp; Grounds'!X124+'Sacred Life &amp; Worship'!X124+'Christian Formation'!X124+'Social Ministry'!X124+Other!X124</f>
        <v>0</v>
      </c>
      <c r="Y124" s="204">
        <f>Administrative!Y124+'Buildings &amp; Grounds'!Y124+'Sacred Life &amp; Worship'!Y124+'Christian Formation'!Y124+'Social Ministry'!Y124+Other!Y124</f>
        <v>0</v>
      </c>
      <c r="Z124" s="204">
        <f>Administrative!Z124+'Buildings &amp; Grounds'!Z124+'Sacred Life &amp; Worship'!Z124+'Christian Formation'!Z124+'Social Ministry'!Z124+Other!Z124</f>
        <v>0</v>
      </c>
      <c r="AA124" s="204">
        <f>Administrative!AA124+'Buildings &amp; Grounds'!AA124+'Sacred Life &amp; Worship'!AA124+'Christian Formation'!AA124+'Social Ministry'!AA124+Other!AA124</f>
        <v>0</v>
      </c>
      <c r="AB124" s="204">
        <f>Administrative!AB124+'Buildings &amp; Grounds'!AB124+'Sacred Life &amp; Worship'!AB124+'Christian Formation'!AB124+'Social Ministry'!AB124+Other!AB124</f>
        <v>0</v>
      </c>
      <c r="AC124" s="204">
        <f>Administrative!AC124+'Buildings &amp; Grounds'!AC124+'Sacred Life &amp; Worship'!AC124+'Christian Formation'!AC124+'Social Ministry'!AC124+Other!AC124</f>
        <v>0</v>
      </c>
      <c r="AD124" s="204">
        <f>Administrative!AD124+'Buildings &amp; Grounds'!AD124+'Sacred Life &amp; Worship'!AD124+'Christian Formation'!AD124+'Social Ministry'!AD124+Other!AD124</f>
        <v>0</v>
      </c>
      <c r="AE124" s="204">
        <f>Administrative!AE124+'Buildings &amp; Grounds'!AE124+'Sacred Life &amp; Worship'!AE124+'Christian Formation'!AE124+'Social Ministry'!AE124+Other!AE124</f>
        <v>0</v>
      </c>
      <c r="AF124" s="204">
        <f>Administrative!AF124+'Buildings &amp; Grounds'!AF124+'Sacred Life &amp; Worship'!AF124+'Christian Formation'!AF124+'Social Ministry'!AF124+Other!AF124</f>
        <v>0</v>
      </c>
      <c r="AG124" s="204">
        <f>Administrative!AG124+'Buildings &amp; Grounds'!AG124+'Sacred Life &amp; Worship'!AG124+'Christian Formation'!AG124+'Social Ministry'!AG124+Other!AG124</f>
        <v>0</v>
      </c>
      <c r="AH124" s="204">
        <f>Administrative!AH124+'Buildings &amp; Grounds'!AH124+'Sacred Life &amp; Worship'!AH124+'Christian Formation'!AH124+'Social Ministry'!AH124+Other!AH124</f>
        <v>0</v>
      </c>
      <c r="AI124" s="204">
        <f>Administrative!AI124+'Buildings &amp; Grounds'!AI124+'Sacred Life &amp; Worship'!AI124+'Christian Formation'!AI124+'Social Ministry'!AI124+Other!AI124</f>
        <v>0</v>
      </c>
      <c r="AJ124" s="204">
        <f>Administrative!AJ124+'Buildings &amp; Grounds'!AJ124+'Sacred Life &amp; Worship'!AJ124+'Christian Formation'!AJ124+'Social Ministry'!AJ124+Other!AJ124</f>
        <v>0</v>
      </c>
      <c r="AK124" s="195" t="str">
        <f t="shared" si="125"/>
        <v>In Balance</v>
      </c>
    </row>
    <row r="125" spans="2:37" outlineLevel="2" x14ac:dyDescent="0.15">
      <c r="B125" s="172">
        <v>120</v>
      </c>
      <c r="C125" s="192">
        <v>4670</v>
      </c>
      <c r="D125" s="193" t="s">
        <v>610</v>
      </c>
      <c r="E125" s="204">
        <f>Administrative!E125+'Buildings &amp; Grounds'!E125+'Sacred Life &amp; Worship'!E125+'Christian Formation'!E125+'Social Ministry'!E125+Other!E125</f>
        <v>0</v>
      </c>
      <c r="F125" s="204">
        <f>Administrative!F125+'Buildings &amp; Grounds'!F125+'Sacred Life &amp; Worship'!F125+'Christian Formation'!F125+'Social Ministry'!F125+Other!F125</f>
        <v>0</v>
      </c>
      <c r="G125" s="204">
        <f>Administrative!G125+'Buildings &amp; Grounds'!G125+'Sacred Life &amp; Worship'!G125+'Christian Formation'!G125+'Social Ministry'!G125+Other!G125</f>
        <v>0</v>
      </c>
      <c r="H125" s="204">
        <f>Administrative!H125+'Buildings &amp; Grounds'!H125+'Sacred Life &amp; Worship'!H125+'Christian Formation'!H125+'Social Ministry'!H125+Other!H125</f>
        <v>0</v>
      </c>
      <c r="I125" s="49"/>
      <c r="J125" s="196"/>
      <c r="K125" s="32"/>
      <c r="L125" s="196"/>
      <c r="M125" s="196"/>
      <c r="N125" s="197"/>
      <c r="O125" s="204">
        <f>Administrative!O125+'Buildings &amp; Grounds'!O125+'Sacred Life &amp; Worship'!O125+'Christian Formation'!O125+'Social Ministry'!O125+Other!O125</f>
        <v>0</v>
      </c>
      <c r="P125" s="273">
        <f t="shared" si="121"/>
        <v>0</v>
      </c>
      <c r="Q125" s="275">
        <f t="shared" si="122"/>
        <v>0</v>
      </c>
      <c r="R125" s="29">
        <f t="shared" si="123"/>
        <v>0</v>
      </c>
      <c r="S125" s="275">
        <f t="shared" si="124"/>
        <v>0</v>
      </c>
      <c r="T125" s="739"/>
      <c r="U125" s="740"/>
      <c r="W125" s="200"/>
      <c r="X125" s="204">
        <f>Administrative!X125+'Buildings &amp; Grounds'!X125+'Sacred Life &amp; Worship'!X125+'Christian Formation'!X125+'Social Ministry'!X125+Other!X125</f>
        <v>0</v>
      </c>
      <c r="Y125" s="204">
        <f>Administrative!Y125+'Buildings &amp; Grounds'!Y125+'Sacred Life &amp; Worship'!Y125+'Christian Formation'!Y125+'Social Ministry'!Y125+Other!Y125</f>
        <v>0</v>
      </c>
      <c r="Z125" s="204">
        <f>Administrative!Z125+'Buildings &amp; Grounds'!Z125+'Sacred Life &amp; Worship'!Z125+'Christian Formation'!Z125+'Social Ministry'!Z125+Other!Z125</f>
        <v>0</v>
      </c>
      <c r="AA125" s="204">
        <f>Administrative!AA125+'Buildings &amp; Grounds'!AA125+'Sacred Life &amp; Worship'!AA125+'Christian Formation'!AA125+'Social Ministry'!AA125+Other!AA125</f>
        <v>0</v>
      </c>
      <c r="AB125" s="204">
        <f>Administrative!AB125+'Buildings &amp; Grounds'!AB125+'Sacred Life &amp; Worship'!AB125+'Christian Formation'!AB125+'Social Ministry'!AB125+Other!AB125</f>
        <v>0</v>
      </c>
      <c r="AC125" s="204">
        <f>Administrative!AC125+'Buildings &amp; Grounds'!AC125+'Sacred Life &amp; Worship'!AC125+'Christian Formation'!AC125+'Social Ministry'!AC125+Other!AC125</f>
        <v>0</v>
      </c>
      <c r="AD125" s="204">
        <f>Administrative!AD125+'Buildings &amp; Grounds'!AD125+'Sacred Life &amp; Worship'!AD125+'Christian Formation'!AD125+'Social Ministry'!AD125+Other!AD125</f>
        <v>0</v>
      </c>
      <c r="AE125" s="204">
        <f>Administrative!AE125+'Buildings &amp; Grounds'!AE125+'Sacred Life &amp; Worship'!AE125+'Christian Formation'!AE125+'Social Ministry'!AE125+Other!AE125</f>
        <v>0</v>
      </c>
      <c r="AF125" s="204">
        <f>Administrative!AF125+'Buildings &amp; Grounds'!AF125+'Sacred Life &amp; Worship'!AF125+'Christian Formation'!AF125+'Social Ministry'!AF125+Other!AF125</f>
        <v>0</v>
      </c>
      <c r="AG125" s="204">
        <f>Administrative!AG125+'Buildings &amp; Grounds'!AG125+'Sacred Life &amp; Worship'!AG125+'Christian Formation'!AG125+'Social Ministry'!AG125+Other!AG125</f>
        <v>0</v>
      </c>
      <c r="AH125" s="204">
        <f>Administrative!AH125+'Buildings &amp; Grounds'!AH125+'Sacred Life &amp; Worship'!AH125+'Christian Formation'!AH125+'Social Ministry'!AH125+Other!AH125</f>
        <v>0</v>
      </c>
      <c r="AI125" s="204">
        <f>Administrative!AI125+'Buildings &amp; Grounds'!AI125+'Sacred Life &amp; Worship'!AI125+'Christian Formation'!AI125+'Social Ministry'!AI125+Other!AI125</f>
        <v>0</v>
      </c>
      <c r="AJ125" s="204">
        <f>Administrative!AJ125+'Buildings &amp; Grounds'!AJ125+'Sacred Life &amp; Worship'!AJ125+'Christian Formation'!AJ125+'Social Ministry'!AJ125+Other!AJ125</f>
        <v>0</v>
      </c>
      <c r="AK125" s="195" t="str">
        <f t="shared" si="125"/>
        <v>In Balance</v>
      </c>
    </row>
    <row r="126" spans="2:37" outlineLevel="2" x14ac:dyDescent="0.15">
      <c r="B126" s="172">
        <v>121</v>
      </c>
      <c r="C126" s="192">
        <v>4680.1000000000004</v>
      </c>
      <c r="D126" s="193" t="s">
        <v>697</v>
      </c>
      <c r="E126" s="204">
        <f>Administrative!E126+'Buildings &amp; Grounds'!E126+'Sacred Life &amp; Worship'!E126+'Christian Formation'!E126+'Social Ministry'!E126+Other!E126</f>
        <v>0</v>
      </c>
      <c r="F126" s="204">
        <f>Administrative!F126+'Buildings &amp; Grounds'!F126+'Sacred Life &amp; Worship'!F126+'Christian Formation'!F126+'Social Ministry'!F126+Other!F126</f>
        <v>0</v>
      </c>
      <c r="G126" s="204">
        <f>Administrative!G126+'Buildings &amp; Grounds'!G126+'Sacred Life &amp; Worship'!G126+'Christian Formation'!G126+'Social Ministry'!G126+Other!G126</f>
        <v>0</v>
      </c>
      <c r="H126" s="204">
        <f>Administrative!H126+'Buildings &amp; Grounds'!H126+'Sacred Life &amp; Worship'!H126+'Christian Formation'!H126+'Social Ministry'!H126+Other!H126</f>
        <v>0</v>
      </c>
      <c r="I126" s="49"/>
      <c r="J126" s="196"/>
      <c r="K126" s="32"/>
      <c r="L126" s="196"/>
      <c r="M126" s="196"/>
      <c r="N126" s="197"/>
      <c r="O126" s="204">
        <f>Administrative!O126+'Buildings &amp; Grounds'!O126+'Sacred Life &amp; Worship'!O126+'Christian Formation'!O126+'Social Ministry'!O126+Other!O126</f>
        <v>0</v>
      </c>
      <c r="P126" s="273">
        <f t="shared" si="121"/>
        <v>0</v>
      </c>
      <c r="Q126" s="275">
        <f t="shared" si="122"/>
        <v>0</v>
      </c>
      <c r="R126" s="29">
        <f t="shared" si="123"/>
        <v>0</v>
      </c>
      <c r="S126" s="275">
        <f t="shared" si="124"/>
        <v>0</v>
      </c>
      <c r="T126" s="739"/>
      <c r="U126" s="740"/>
      <c r="W126" s="200"/>
      <c r="X126" s="204">
        <f>Administrative!X126+'Buildings &amp; Grounds'!X126+'Sacred Life &amp; Worship'!X126+'Christian Formation'!X126+'Social Ministry'!X126+Other!X126</f>
        <v>0</v>
      </c>
      <c r="Y126" s="204">
        <f>Administrative!Y126+'Buildings &amp; Grounds'!Y126+'Sacred Life &amp; Worship'!Y126+'Christian Formation'!Y126+'Social Ministry'!Y126+Other!Y126</f>
        <v>0</v>
      </c>
      <c r="Z126" s="204">
        <f>Administrative!Z126+'Buildings &amp; Grounds'!Z126+'Sacred Life &amp; Worship'!Z126+'Christian Formation'!Z126+'Social Ministry'!Z126+Other!Z126</f>
        <v>0</v>
      </c>
      <c r="AA126" s="204">
        <f>Administrative!AA126+'Buildings &amp; Grounds'!AA126+'Sacred Life &amp; Worship'!AA126+'Christian Formation'!AA126+'Social Ministry'!AA126+Other!AA126</f>
        <v>0</v>
      </c>
      <c r="AB126" s="204">
        <f>Administrative!AB126+'Buildings &amp; Grounds'!AB126+'Sacred Life &amp; Worship'!AB126+'Christian Formation'!AB126+'Social Ministry'!AB126+Other!AB126</f>
        <v>0</v>
      </c>
      <c r="AC126" s="204">
        <f>Administrative!AC126+'Buildings &amp; Grounds'!AC126+'Sacred Life &amp; Worship'!AC126+'Christian Formation'!AC126+'Social Ministry'!AC126+Other!AC126</f>
        <v>0</v>
      </c>
      <c r="AD126" s="204">
        <f>Administrative!AD126+'Buildings &amp; Grounds'!AD126+'Sacred Life &amp; Worship'!AD126+'Christian Formation'!AD126+'Social Ministry'!AD126+Other!AD126</f>
        <v>0</v>
      </c>
      <c r="AE126" s="204">
        <f>Administrative!AE126+'Buildings &amp; Grounds'!AE126+'Sacred Life &amp; Worship'!AE126+'Christian Formation'!AE126+'Social Ministry'!AE126+Other!AE126</f>
        <v>0</v>
      </c>
      <c r="AF126" s="204">
        <f>Administrative!AF126+'Buildings &amp; Grounds'!AF126+'Sacred Life &amp; Worship'!AF126+'Christian Formation'!AF126+'Social Ministry'!AF126+Other!AF126</f>
        <v>0</v>
      </c>
      <c r="AG126" s="204">
        <f>Administrative!AG126+'Buildings &amp; Grounds'!AG126+'Sacred Life &amp; Worship'!AG126+'Christian Formation'!AG126+'Social Ministry'!AG126+Other!AG126</f>
        <v>0</v>
      </c>
      <c r="AH126" s="204">
        <f>Administrative!AH126+'Buildings &amp; Grounds'!AH126+'Sacred Life &amp; Worship'!AH126+'Christian Formation'!AH126+'Social Ministry'!AH126+Other!AH126</f>
        <v>0</v>
      </c>
      <c r="AI126" s="204">
        <f>Administrative!AI126+'Buildings &amp; Grounds'!AI126+'Sacred Life &amp; Worship'!AI126+'Christian Formation'!AI126+'Social Ministry'!AI126+Other!AI126</f>
        <v>0</v>
      </c>
      <c r="AJ126" s="204">
        <f>Administrative!AJ126+'Buildings &amp; Grounds'!AJ126+'Sacred Life &amp; Worship'!AJ126+'Christian Formation'!AJ126+'Social Ministry'!AJ126+Other!AJ126</f>
        <v>0</v>
      </c>
      <c r="AK126" s="195" t="str">
        <f t="shared" si="12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c r="M128" s="40"/>
      <c r="N128" s="237"/>
      <c r="O128" s="40">
        <f>SUM(O126:O127)</f>
        <v>0</v>
      </c>
      <c r="P128" s="40">
        <f>SUM(P126:P127)</f>
        <v>0</v>
      </c>
      <c r="Q128" s="46">
        <f t="shared" ref="Q128" si="126">IFERROR(P128/H128, 0)</f>
        <v>0</v>
      </c>
      <c r="R128" s="40">
        <f>SUM(R126:R127)</f>
        <v>0</v>
      </c>
      <c r="S128" s="46">
        <f t="shared" ref="S128" si="127">IFERROR(R128/F128, 0)</f>
        <v>0</v>
      </c>
      <c r="T128" s="235"/>
      <c r="U128" s="238"/>
      <c r="W128" s="239"/>
      <c r="X128" s="240">
        <f>X126+X127</f>
        <v>0</v>
      </c>
      <c r="Y128" s="240">
        <f t="shared" ref="Y128:AJ128" si="128">Y126+Y127</f>
        <v>0</v>
      </c>
      <c r="Z128" s="240">
        <f t="shared" si="128"/>
        <v>0</v>
      </c>
      <c r="AA128" s="240">
        <f t="shared" si="128"/>
        <v>0</v>
      </c>
      <c r="AB128" s="240">
        <f t="shared" si="128"/>
        <v>0</v>
      </c>
      <c r="AC128" s="240">
        <f t="shared" si="128"/>
        <v>0</v>
      </c>
      <c r="AD128" s="240">
        <f t="shared" si="128"/>
        <v>0</v>
      </c>
      <c r="AE128" s="240">
        <f t="shared" si="128"/>
        <v>0</v>
      </c>
      <c r="AF128" s="240">
        <f t="shared" si="128"/>
        <v>0</v>
      </c>
      <c r="AG128" s="240">
        <f t="shared" si="128"/>
        <v>0</v>
      </c>
      <c r="AH128" s="240">
        <f t="shared" si="128"/>
        <v>0</v>
      </c>
      <c r="AI128" s="240">
        <f t="shared" si="128"/>
        <v>0</v>
      </c>
      <c r="AJ128" s="240">
        <f t="shared" si="128"/>
        <v>0</v>
      </c>
      <c r="AK128" s="241" t="str">
        <f t="shared" si="125"/>
        <v>In Balance</v>
      </c>
    </row>
    <row r="129" spans="2:37" outlineLevel="2" x14ac:dyDescent="0.15">
      <c r="B129" s="172">
        <v>124</v>
      </c>
      <c r="C129" s="192">
        <v>4710</v>
      </c>
      <c r="D129" s="193" t="s">
        <v>609</v>
      </c>
      <c r="E129" s="204">
        <f>Administrative!E129+'Buildings &amp; Grounds'!E129+'Sacred Life &amp; Worship'!E129+'Christian Formation'!E129+'Social Ministry'!E129+Other!E129</f>
        <v>0</v>
      </c>
      <c r="F129" s="204">
        <f>Administrative!F129+'Buildings &amp; Grounds'!F129+'Sacred Life &amp; Worship'!F129+'Christian Formation'!F129+'Social Ministry'!F129+Other!F129</f>
        <v>0</v>
      </c>
      <c r="G129" s="204">
        <f>Administrative!G129+'Buildings &amp; Grounds'!G129+'Sacred Life &amp; Worship'!G129+'Christian Formation'!G129+'Social Ministry'!G129+Other!G129</f>
        <v>0</v>
      </c>
      <c r="H129" s="204">
        <f>Administrative!H129+'Buildings &amp; Grounds'!H129+'Sacred Life &amp; Worship'!H129+'Christian Formation'!H129+'Social Ministry'!H129+Other!H129</f>
        <v>0</v>
      </c>
      <c r="I129" s="49"/>
      <c r="J129" s="196"/>
      <c r="K129" s="32"/>
      <c r="L129" s="196"/>
      <c r="M129" s="196"/>
      <c r="N129" s="197"/>
      <c r="O129" s="204">
        <f>Administrative!O129+'Buildings &amp; Grounds'!O129+'Sacred Life &amp; Worship'!O129+'Christian Formation'!O129+'Social Ministry'!O129+Other!O129</f>
        <v>0</v>
      </c>
      <c r="P129" s="273">
        <f t="shared" ref="P129:P135" si="129">ROUND(($O129-$H129),0)</f>
        <v>0</v>
      </c>
      <c r="Q129" s="275">
        <f t="shared" ref="Q129:Q135" si="130">IFERROR(P129/H129, 0)</f>
        <v>0</v>
      </c>
      <c r="R129" s="29">
        <f t="shared" ref="R129:R135" si="131">ROUND(($O129-$F129),0)</f>
        <v>0</v>
      </c>
      <c r="S129" s="275">
        <f t="shared" ref="S129:S135" si="132">IFERROR(R129/F129, 0)</f>
        <v>0</v>
      </c>
      <c r="T129" s="739"/>
      <c r="U129" s="740"/>
      <c r="W129" s="200"/>
      <c r="X129" s="204">
        <f>Administrative!X129+'Buildings &amp; Grounds'!X129+'Sacred Life &amp; Worship'!X129+'Christian Formation'!X129+'Social Ministry'!X129+Other!X129</f>
        <v>0</v>
      </c>
      <c r="Y129" s="204">
        <f>Administrative!Y129+'Buildings &amp; Grounds'!Y129+'Sacred Life &amp; Worship'!Y129+'Christian Formation'!Y129+'Social Ministry'!Y129+Other!Y129</f>
        <v>0</v>
      </c>
      <c r="Z129" s="204">
        <f>Administrative!Z129+'Buildings &amp; Grounds'!Z129+'Sacred Life &amp; Worship'!Z129+'Christian Formation'!Z129+'Social Ministry'!Z129+Other!Z129</f>
        <v>0</v>
      </c>
      <c r="AA129" s="204">
        <f>Administrative!AA129+'Buildings &amp; Grounds'!AA129+'Sacred Life &amp; Worship'!AA129+'Christian Formation'!AA129+'Social Ministry'!AA129+Other!AA129</f>
        <v>0</v>
      </c>
      <c r="AB129" s="204">
        <f>Administrative!AB129+'Buildings &amp; Grounds'!AB129+'Sacred Life &amp; Worship'!AB129+'Christian Formation'!AB129+'Social Ministry'!AB129+Other!AB129</f>
        <v>0</v>
      </c>
      <c r="AC129" s="204">
        <f>Administrative!AC129+'Buildings &amp; Grounds'!AC129+'Sacred Life &amp; Worship'!AC129+'Christian Formation'!AC129+'Social Ministry'!AC129+Other!AC129</f>
        <v>0</v>
      </c>
      <c r="AD129" s="204">
        <f>Administrative!AD129+'Buildings &amp; Grounds'!AD129+'Sacred Life &amp; Worship'!AD129+'Christian Formation'!AD129+'Social Ministry'!AD129+Other!AD129</f>
        <v>0</v>
      </c>
      <c r="AE129" s="204">
        <f>Administrative!AE129+'Buildings &amp; Grounds'!AE129+'Sacred Life &amp; Worship'!AE129+'Christian Formation'!AE129+'Social Ministry'!AE129+Other!AE129</f>
        <v>0</v>
      </c>
      <c r="AF129" s="204">
        <f>Administrative!AF129+'Buildings &amp; Grounds'!AF129+'Sacred Life &amp; Worship'!AF129+'Christian Formation'!AF129+'Social Ministry'!AF129+Other!AF129</f>
        <v>0</v>
      </c>
      <c r="AG129" s="204">
        <f>Administrative!AG129+'Buildings &amp; Grounds'!AG129+'Sacred Life &amp; Worship'!AG129+'Christian Formation'!AG129+'Social Ministry'!AG129+Other!AG129</f>
        <v>0</v>
      </c>
      <c r="AH129" s="204">
        <f>Administrative!AH129+'Buildings &amp; Grounds'!AH129+'Sacred Life &amp; Worship'!AH129+'Christian Formation'!AH129+'Social Ministry'!AH129+Other!AH129</f>
        <v>0</v>
      </c>
      <c r="AI129" s="204">
        <f>Administrative!AI129+'Buildings &amp; Grounds'!AI129+'Sacred Life &amp; Worship'!AI129+'Christian Formation'!AI129+'Social Ministry'!AI129+Other!AI129</f>
        <v>0</v>
      </c>
      <c r="AJ129" s="204">
        <f>Administrative!AJ129+'Buildings &amp; Grounds'!AJ129+'Sacred Life &amp; Worship'!AJ129+'Christian Formation'!AJ129+'Social Ministry'!AJ129+Other!AJ129</f>
        <v>0</v>
      </c>
      <c r="AK129" s="195" t="str">
        <f t="shared" si="125"/>
        <v>In Balance</v>
      </c>
    </row>
    <row r="130" spans="2:37" outlineLevel="2" x14ac:dyDescent="0.15">
      <c r="B130" s="172">
        <v>125</v>
      </c>
      <c r="C130" s="192">
        <v>4720</v>
      </c>
      <c r="D130" s="193" t="s">
        <v>608</v>
      </c>
      <c r="E130" s="204">
        <f>Administrative!E130+'Buildings &amp; Grounds'!E130+'Sacred Life &amp; Worship'!E130+'Christian Formation'!E130+'Social Ministry'!E130+Other!E130</f>
        <v>0</v>
      </c>
      <c r="F130" s="204">
        <f>Administrative!F130+'Buildings &amp; Grounds'!F130+'Sacred Life &amp; Worship'!F130+'Christian Formation'!F130+'Social Ministry'!F130+Other!F130</f>
        <v>0</v>
      </c>
      <c r="G130" s="204">
        <f>Administrative!G130+'Buildings &amp; Grounds'!G130+'Sacred Life &amp; Worship'!G130+'Christian Formation'!G130+'Social Ministry'!G130+Other!G130</f>
        <v>0</v>
      </c>
      <c r="H130" s="204">
        <f>Administrative!H130+'Buildings &amp; Grounds'!H130+'Sacred Life &amp; Worship'!H130+'Christian Formation'!H130+'Social Ministry'!H130+Other!H130</f>
        <v>0</v>
      </c>
      <c r="I130" s="49"/>
      <c r="J130" s="196"/>
      <c r="K130" s="32"/>
      <c r="L130" s="196"/>
      <c r="M130" s="196"/>
      <c r="N130" s="197"/>
      <c r="O130" s="204">
        <f>Administrative!O130+'Buildings &amp; Grounds'!O130+'Sacred Life &amp; Worship'!O130+'Christian Formation'!O130+'Social Ministry'!O130+Other!O130</f>
        <v>0</v>
      </c>
      <c r="P130" s="273">
        <f t="shared" si="129"/>
        <v>0</v>
      </c>
      <c r="Q130" s="275">
        <f t="shared" si="130"/>
        <v>0</v>
      </c>
      <c r="R130" s="29">
        <f t="shared" si="131"/>
        <v>0</v>
      </c>
      <c r="S130" s="275">
        <f t="shared" si="132"/>
        <v>0</v>
      </c>
      <c r="T130" s="739"/>
      <c r="U130" s="740"/>
      <c r="W130" s="200"/>
      <c r="X130" s="204">
        <f>Administrative!X130+'Buildings &amp; Grounds'!X130+'Sacred Life &amp; Worship'!X130+'Christian Formation'!X130+'Social Ministry'!X130+Other!X130</f>
        <v>0</v>
      </c>
      <c r="Y130" s="204">
        <f>Administrative!Y130+'Buildings &amp; Grounds'!Y130+'Sacred Life &amp; Worship'!Y130+'Christian Formation'!Y130+'Social Ministry'!Y130+Other!Y130</f>
        <v>0</v>
      </c>
      <c r="Z130" s="204">
        <f>Administrative!Z130+'Buildings &amp; Grounds'!Z130+'Sacred Life &amp; Worship'!Z130+'Christian Formation'!Z130+'Social Ministry'!Z130+Other!Z130</f>
        <v>0</v>
      </c>
      <c r="AA130" s="204">
        <f>Administrative!AA130+'Buildings &amp; Grounds'!AA130+'Sacred Life &amp; Worship'!AA130+'Christian Formation'!AA130+'Social Ministry'!AA130+Other!AA130</f>
        <v>0</v>
      </c>
      <c r="AB130" s="204">
        <f>Administrative!AB130+'Buildings &amp; Grounds'!AB130+'Sacred Life &amp; Worship'!AB130+'Christian Formation'!AB130+'Social Ministry'!AB130+Other!AB130</f>
        <v>0</v>
      </c>
      <c r="AC130" s="204">
        <f>Administrative!AC130+'Buildings &amp; Grounds'!AC130+'Sacred Life &amp; Worship'!AC130+'Christian Formation'!AC130+'Social Ministry'!AC130+Other!AC130</f>
        <v>0</v>
      </c>
      <c r="AD130" s="204">
        <f>Administrative!AD130+'Buildings &amp; Grounds'!AD130+'Sacred Life &amp; Worship'!AD130+'Christian Formation'!AD130+'Social Ministry'!AD130+Other!AD130</f>
        <v>0</v>
      </c>
      <c r="AE130" s="204">
        <f>Administrative!AE130+'Buildings &amp; Grounds'!AE130+'Sacred Life &amp; Worship'!AE130+'Christian Formation'!AE130+'Social Ministry'!AE130+Other!AE130</f>
        <v>0</v>
      </c>
      <c r="AF130" s="204">
        <f>Administrative!AF130+'Buildings &amp; Grounds'!AF130+'Sacred Life &amp; Worship'!AF130+'Christian Formation'!AF130+'Social Ministry'!AF130+Other!AF130</f>
        <v>0</v>
      </c>
      <c r="AG130" s="204">
        <f>Administrative!AG130+'Buildings &amp; Grounds'!AG130+'Sacred Life &amp; Worship'!AG130+'Christian Formation'!AG130+'Social Ministry'!AG130+Other!AG130</f>
        <v>0</v>
      </c>
      <c r="AH130" s="204">
        <f>Administrative!AH130+'Buildings &amp; Grounds'!AH130+'Sacred Life &amp; Worship'!AH130+'Christian Formation'!AH130+'Social Ministry'!AH130+Other!AH130</f>
        <v>0</v>
      </c>
      <c r="AI130" s="204">
        <f>Administrative!AI130+'Buildings &amp; Grounds'!AI130+'Sacred Life &amp; Worship'!AI130+'Christian Formation'!AI130+'Social Ministry'!AI130+Other!AI130</f>
        <v>0</v>
      </c>
      <c r="AJ130" s="204">
        <f>Administrative!AJ130+'Buildings &amp; Grounds'!AJ130+'Sacred Life &amp; Worship'!AJ130+'Christian Formation'!AJ130+'Social Ministry'!AJ130+Other!AJ130</f>
        <v>0</v>
      </c>
      <c r="AK130" s="195" t="str">
        <f t="shared" si="125"/>
        <v>In Balance</v>
      </c>
    </row>
    <row r="131" spans="2:37" outlineLevel="2" x14ac:dyDescent="0.15">
      <c r="B131" s="172">
        <v>126</v>
      </c>
      <c r="C131" s="192">
        <v>4730</v>
      </c>
      <c r="D131" s="193" t="s">
        <v>607</v>
      </c>
      <c r="E131" s="204">
        <f>Administrative!E131+'Buildings &amp; Grounds'!E131+'Sacred Life &amp; Worship'!E131+'Christian Formation'!E131+'Social Ministry'!E131+Other!E131</f>
        <v>0</v>
      </c>
      <c r="F131" s="204">
        <f>Administrative!F131+'Buildings &amp; Grounds'!F131+'Sacred Life &amp; Worship'!F131+'Christian Formation'!F131+'Social Ministry'!F131+Other!F131</f>
        <v>0</v>
      </c>
      <c r="G131" s="204">
        <f>Administrative!G131+'Buildings &amp; Grounds'!G131+'Sacred Life &amp; Worship'!G131+'Christian Formation'!G131+'Social Ministry'!G131+Other!G131</f>
        <v>0</v>
      </c>
      <c r="H131" s="204">
        <f>Administrative!H131+'Buildings &amp; Grounds'!H131+'Sacred Life &amp; Worship'!H131+'Christian Formation'!H131+'Social Ministry'!H131+Other!H131</f>
        <v>0</v>
      </c>
      <c r="I131" s="49"/>
      <c r="J131" s="196"/>
      <c r="K131" s="32"/>
      <c r="L131" s="196"/>
      <c r="M131" s="196"/>
      <c r="N131" s="197"/>
      <c r="O131" s="204">
        <f>Administrative!O131+'Buildings &amp; Grounds'!O131+'Sacred Life &amp; Worship'!O131+'Christian Formation'!O131+'Social Ministry'!O131+Other!O131</f>
        <v>0</v>
      </c>
      <c r="P131" s="273">
        <f t="shared" si="129"/>
        <v>0</v>
      </c>
      <c r="Q131" s="275">
        <f t="shared" si="130"/>
        <v>0</v>
      </c>
      <c r="R131" s="29">
        <f t="shared" si="131"/>
        <v>0</v>
      </c>
      <c r="S131" s="275">
        <f t="shared" si="132"/>
        <v>0</v>
      </c>
      <c r="T131" s="739"/>
      <c r="U131" s="740"/>
      <c r="W131" s="200"/>
      <c r="X131" s="204">
        <f>Administrative!X131+'Buildings &amp; Grounds'!X131+'Sacred Life &amp; Worship'!X131+'Christian Formation'!X131+'Social Ministry'!X131+Other!X131</f>
        <v>0</v>
      </c>
      <c r="Y131" s="204">
        <f>Administrative!Y131+'Buildings &amp; Grounds'!Y131+'Sacred Life &amp; Worship'!Y131+'Christian Formation'!Y131+'Social Ministry'!Y131+Other!Y131</f>
        <v>0</v>
      </c>
      <c r="Z131" s="204">
        <f>Administrative!Z131+'Buildings &amp; Grounds'!Z131+'Sacred Life &amp; Worship'!Z131+'Christian Formation'!Z131+'Social Ministry'!Z131+Other!Z131</f>
        <v>0</v>
      </c>
      <c r="AA131" s="204">
        <f>Administrative!AA131+'Buildings &amp; Grounds'!AA131+'Sacred Life &amp; Worship'!AA131+'Christian Formation'!AA131+'Social Ministry'!AA131+Other!AA131</f>
        <v>0</v>
      </c>
      <c r="AB131" s="204">
        <f>Administrative!AB131+'Buildings &amp; Grounds'!AB131+'Sacred Life &amp; Worship'!AB131+'Christian Formation'!AB131+'Social Ministry'!AB131+Other!AB131</f>
        <v>0</v>
      </c>
      <c r="AC131" s="204">
        <f>Administrative!AC131+'Buildings &amp; Grounds'!AC131+'Sacred Life &amp; Worship'!AC131+'Christian Formation'!AC131+'Social Ministry'!AC131+Other!AC131</f>
        <v>0</v>
      </c>
      <c r="AD131" s="204">
        <f>Administrative!AD131+'Buildings &amp; Grounds'!AD131+'Sacred Life &amp; Worship'!AD131+'Christian Formation'!AD131+'Social Ministry'!AD131+Other!AD131</f>
        <v>0</v>
      </c>
      <c r="AE131" s="204">
        <f>Administrative!AE131+'Buildings &amp; Grounds'!AE131+'Sacred Life &amp; Worship'!AE131+'Christian Formation'!AE131+'Social Ministry'!AE131+Other!AE131</f>
        <v>0</v>
      </c>
      <c r="AF131" s="204">
        <f>Administrative!AF131+'Buildings &amp; Grounds'!AF131+'Sacred Life &amp; Worship'!AF131+'Christian Formation'!AF131+'Social Ministry'!AF131+Other!AF131</f>
        <v>0</v>
      </c>
      <c r="AG131" s="204">
        <f>Administrative!AG131+'Buildings &amp; Grounds'!AG131+'Sacred Life &amp; Worship'!AG131+'Christian Formation'!AG131+'Social Ministry'!AG131+Other!AG131</f>
        <v>0</v>
      </c>
      <c r="AH131" s="204">
        <f>Administrative!AH131+'Buildings &amp; Grounds'!AH131+'Sacred Life &amp; Worship'!AH131+'Christian Formation'!AH131+'Social Ministry'!AH131+Other!AH131</f>
        <v>0</v>
      </c>
      <c r="AI131" s="204">
        <f>Administrative!AI131+'Buildings &amp; Grounds'!AI131+'Sacred Life &amp; Worship'!AI131+'Christian Formation'!AI131+'Social Ministry'!AI131+Other!AI131</f>
        <v>0</v>
      </c>
      <c r="AJ131" s="204">
        <f>Administrative!AJ131+'Buildings &amp; Grounds'!AJ131+'Sacred Life &amp; Worship'!AJ131+'Christian Formation'!AJ131+'Social Ministry'!AJ131+Other!AJ131</f>
        <v>0</v>
      </c>
      <c r="AK131" s="195" t="str">
        <f t="shared" si="125"/>
        <v>In Balance</v>
      </c>
    </row>
    <row r="132" spans="2:37" outlineLevel="2" x14ac:dyDescent="0.15">
      <c r="B132" s="172">
        <v>127</v>
      </c>
      <c r="C132" s="192">
        <v>4735</v>
      </c>
      <c r="D132" s="193" t="s">
        <v>885</v>
      </c>
      <c r="E132" s="204">
        <f>Administrative!E132+'Buildings &amp; Grounds'!E132+'Sacred Life &amp; Worship'!E132+'Christian Formation'!E132+'Social Ministry'!E132+Other!E132</f>
        <v>0</v>
      </c>
      <c r="F132" s="204">
        <f>Administrative!F132+'Buildings &amp; Grounds'!F132+'Sacred Life &amp; Worship'!F132+'Christian Formation'!F132+'Social Ministry'!F132+Other!F132</f>
        <v>0</v>
      </c>
      <c r="G132" s="204">
        <f>Administrative!G132+'Buildings &amp; Grounds'!G132+'Sacred Life &amp; Worship'!G132+'Christian Formation'!G132+'Social Ministry'!G132+Other!G132</f>
        <v>0</v>
      </c>
      <c r="H132" s="204">
        <f>Administrative!H132+'Buildings &amp; Grounds'!H132+'Sacred Life &amp; Worship'!H132+'Christian Formation'!H132+'Social Ministry'!H132+Other!H132</f>
        <v>0</v>
      </c>
      <c r="I132" s="49"/>
      <c r="J132" s="196"/>
      <c r="K132" s="32"/>
      <c r="L132" s="196"/>
      <c r="M132" s="196"/>
      <c r="N132" s="197"/>
      <c r="O132" s="204">
        <f>Administrative!O132+'Buildings &amp; Grounds'!O132+'Sacred Life &amp; Worship'!O132+'Christian Formation'!O132+'Social Ministry'!O132+Other!O132</f>
        <v>0</v>
      </c>
      <c r="P132" s="273">
        <f t="shared" si="129"/>
        <v>0</v>
      </c>
      <c r="Q132" s="275">
        <f t="shared" si="130"/>
        <v>0</v>
      </c>
      <c r="R132" s="29">
        <f t="shared" si="131"/>
        <v>0</v>
      </c>
      <c r="S132" s="275">
        <f t="shared" si="132"/>
        <v>0</v>
      </c>
      <c r="T132" s="739"/>
      <c r="U132" s="740"/>
      <c r="W132" s="200"/>
      <c r="X132" s="204">
        <f>Administrative!X132+'Buildings &amp; Grounds'!X132+'Sacred Life &amp; Worship'!X132+'Christian Formation'!X132+'Social Ministry'!X132+Other!X132</f>
        <v>0</v>
      </c>
      <c r="Y132" s="204">
        <f>Administrative!Y132+'Buildings &amp; Grounds'!Y132+'Sacred Life &amp; Worship'!Y132+'Christian Formation'!Y132+'Social Ministry'!Y132+Other!Y132</f>
        <v>0</v>
      </c>
      <c r="Z132" s="204">
        <f>Administrative!Z132+'Buildings &amp; Grounds'!Z132+'Sacred Life &amp; Worship'!Z132+'Christian Formation'!Z132+'Social Ministry'!Z132+Other!Z132</f>
        <v>0</v>
      </c>
      <c r="AA132" s="204">
        <f>Administrative!AA132+'Buildings &amp; Grounds'!AA132+'Sacred Life &amp; Worship'!AA132+'Christian Formation'!AA132+'Social Ministry'!AA132+Other!AA132</f>
        <v>0</v>
      </c>
      <c r="AB132" s="204">
        <f>Administrative!AB132+'Buildings &amp; Grounds'!AB132+'Sacred Life &amp; Worship'!AB132+'Christian Formation'!AB132+'Social Ministry'!AB132+Other!AB132</f>
        <v>0</v>
      </c>
      <c r="AC132" s="204">
        <f>Administrative!AC132+'Buildings &amp; Grounds'!AC132+'Sacred Life &amp; Worship'!AC132+'Christian Formation'!AC132+'Social Ministry'!AC132+Other!AC132</f>
        <v>0</v>
      </c>
      <c r="AD132" s="204">
        <f>Administrative!AD132+'Buildings &amp; Grounds'!AD132+'Sacred Life &amp; Worship'!AD132+'Christian Formation'!AD132+'Social Ministry'!AD132+Other!AD132</f>
        <v>0</v>
      </c>
      <c r="AE132" s="204">
        <f>Administrative!AE132+'Buildings &amp; Grounds'!AE132+'Sacred Life &amp; Worship'!AE132+'Christian Formation'!AE132+'Social Ministry'!AE132+Other!AE132</f>
        <v>0</v>
      </c>
      <c r="AF132" s="204">
        <f>Administrative!AF132+'Buildings &amp; Grounds'!AF132+'Sacred Life &amp; Worship'!AF132+'Christian Formation'!AF132+'Social Ministry'!AF132+Other!AF132</f>
        <v>0</v>
      </c>
      <c r="AG132" s="204">
        <f>Administrative!AG132+'Buildings &amp; Grounds'!AG132+'Sacred Life &amp; Worship'!AG132+'Christian Formation'!AG132+'Social Ministry'!AG132+Other!AG132</f>
        <v>0</v>
      </c>
      <c r="AH132" s="204">
        <f>Administrative!AH132+'Buildings &amp; Grounds'!AH132+'Sacred Life &amp; Worship'!AH132+'Christian Formation'!AH132+'Social Ministry'!AH132+Other!AH132</f>
        <v>0</v>
      </c>
      <c r="AI132" s="204">
        <f>Administrative!AI132+'Buildings &amp; Grounds'!AI132+'Sacred Life &amp; Worship'!AI132+'Christian Formation'!AI132+'Social Ministry'!AI132+Other!AI132</f>
        <v>0</v>
      </c>
      <c r="AJ132" s="204">
        <f>Administrative!AJ132+'Buildings &amp; Grounds'!AJ132+'Sacred Life &amp; Worship'!AJ132+'Christian Formation'!AJ132+'Social Ministry'!AJ132+Other!AJ132</f>
        <v>0</v>
      </c>
      <c r="AK132" s="195" t="str">
        <f t="shared" si="125"/>
        <v>In Balance</v>
      </c>
    </row>
    <row r="133" spans="2:37" outlineLevel="2" x14ac:dyDescent="0.15">
      <c r="B133" s="172">
        <v>128</v>
      </c>
      <c r="C133" s="192">
        <v>4750</v>
      </c>
      <c r="D133" s="193" t="s">
        <v>605</v>
      </c>
      <c r="E133" s="204">
        <f>Administrative!E133+'Buildings &amp; Grounds'!E133+'Sacred Life &amp; Worship'!E133+'Christian Formation'!E133+'Social Ministry'!E133+Other!E133</f>
        <v>0</v>
      </c>
      <c r="F133" s="204">
        <f>Administrative!F133+'Buildings &amp; Grounds'!F133+'Sacred Life &amp; Worship'!F133+'Christian Formation'!F133+'Social Ministry'!F133+Other!F133</f>
        <v>0</v>
      </c>
      <c r="G133" s="204">
        <f>Administrative!G133+'Buildings &amp; Grounds'!G133+'Sacred Life &amp; Worship'!G133+'Christian Formation'!G133+'Social Ministry'!G133+Other!G133</f>
        <v>0</v>
      </c>
      <c r="H133" s="204">
        <f>Administrative!H133+'Buildings &amp; Grounds'!H133+'Sacred Life &amp; Worship'!H133+'Christian Formation'!H133+'Social Ministry'!H133+Other!H133</f>
        <v>0</v>
      </c>
      <c r="I133" s="49"/>
      <c r="J133" s="196"/>
      <c r="K133" s="32"/>
      <c r="L133" s="196"/>
      <c r="M133" s="196"/>
      <c r="N133" s="197"/>
      <c r="O133" s="204">
        <f>Administrative!O133+'Buildings &amp; Grounds'!O133+'Sacred Life &amp; Worship'!O133+'Christian Formation'!O133+'Social Ministry'!O133+Other!O133</f>
        <v>0</v>
      </c>
      <c r="P133" s="273">
        <f t="shared" si="129"/>
        <v>0</v>
      </c>
      <c r="Q133" s="275">
        <f t="shared" si="130"/>
        <v>0</v>
      </c>
      <c r="R133" s="29">
        <f t="shared" si="131"/>
        <v>0</v>
      </c>
      <c r="S133" s="275">
        <f t="shared" si="132"/>
        <v>0</v>
      </c>
      <c r="T133" s="739"/>
      <c r="U133" s="740"/>
      <c r="W133" s="200"/>
      <c r="X133" s="204">
        <f>Administrative!X133+'Buildings &amp; Grounds'!X133+'Sacred Life &amp; Worship'!X133+'Christian Formation'!X133+'Social Ministry'!X133+Other!X133</f>
        <v>0</v>
      </c>
      <c r="Y133" s="204">
        <f>Administrative!Y133+'Buildings &amp; Grounds'!Y133+'Sacred Life &amp; Worship'!Y133+'Christian Formation'!Y133+'Social Ministry'!Y133+Other!Y133</f>
        <v>0</v>
      </c>
      <c r="Z133" s="204">
        <f>Administrative!Z133+'Buildings &amp; Grounds'!Z133+'Sacred Life &amp; Worship'!Z133+'Christian Formation'!Z133+'Social Ministry'!Z133+Other!Z133</f>
        <v>0</v>
      </c>
      <c r="AA133" s="204">
        <f>Administrative!AA133+'Buildings &amp; Grounds'!AA133+'Sacred Life &amp; Worship'!AA133+'Christian Formation'!AA133+'Social Ministry'!AA133+Other!AA133</f>
        <v>0</v>
      </c>
      <c r="AB133" s="204">
        <f>Administrative!AB133+'Buildings &amp; Grounds'!AB133+'Sacred Life &amp; Worship'!AB133+'Christian Formation'!AB133+'Social Ministry'!AB133+Other!AB133</f>
        <v>0</v>
      </c>
      <c r="AC133" s="204">
        <f>Administrative!AC133+'Buildings &amp; Grounds'!AC133+'Sacred Life &amp; Worship'!AC133+'Christian Formation'!AC133+'Social Ministry'!AC133+Other!AC133</f>
        <v>0</v>
      </c>
      <c r="AD133" s="204">
        <f>Administrative!AD133+'Buildings &amp; Grounds'!AD133+'Sacred Life &amp; Worship'!AD133+'Christian Formation'!AD133+'Social Ministry'!AD133+Other!AD133</f>
        <v>0</v>
      </c>
      <c r="AE133" s="204">
        <f>Administrative!AE133+'Buildings &amp; Grounds'!AE133+'Sacred Life &amp; Worship'!AE133+'Christian Formation'!AE133+'Social Ministry'!AE133+Other!AE133</f>
        <v>0</v>
      </c>
      <c r="AF133" s="204">
        <f>Administrative!AF133+'Buildings &amp; Grounds'!AF133+'Sacred Life &amp; Worship'!AF133+'Christian Formation'!AF133+'Social Ministry'!AF133+Other!AF133</f>
        <v>0</v>
      </c>
      <c r="AG133" s="204">
        <f>Administrative!AG133+'Buildings &amp; Grounds'!AG133+'Sacred Life &amp; Worship'!AG133+'Christian Formation'!AG133+'Social Ministry'!AG133+Other!AG133</f>
        <v>0</v>
      </c>
      <c r="AH133" s="204">
        <f>Administrative!AH133+'Buildings &amp; Grounds'!AH133+'Sacred Life &amp; Worship'!AH133+'Christian Formation'!AH133+'Social Ministry'!AH133+Other!AH133</f>
        <v>0</v>
      </c>
      <c r="AI133" s="204">
        <f>Administrative!AI133+'Buildings &amp; Grounds'!AI133+'Sacred Life &amp; Worship'!AI133+'Christian Formation'!AI133+'Social Ministry'!AI133+Other!AI133</f>
        <v>0</v>
      </c>
      <c r="AJ133" s="204">
        <f>Administrative!AJ133+'Buildings &amp; Grounds'!AJ133+'Sacred Life &amp; Worship'!AJ133+'Christian Formation'!AJ133+'Social Ministry'!AJ133+Other!AJ133</f>
        <v>0</v>
      </c>
      <c r="AK133" s="195" t="str">
        <f t="shared" si="125"/>
        <v>In Balance</v>
      </c>
    </row>
    <row r="134" spans="2:37" outlineLevel="2" x14ac:dyDescent="0.15">
      <c r="B134" s="172">
        <v>129</v>
      </c>
      <c r="C134" s="192">
        <v>4760</v>
      </c>
      <c r="D134" s="193" t="s">
        <v>776</v>
      </c>
      <c r="E134" s="204">
        <f>Administrative!E134+'Buildings &amp; Grounds'!E134+'Sacred Life &amp; Worship'!E134+'Christian Formation'!E134+'Social Ministry'!E134+Other!E134</f>
        <v>0</v>
      </c>
      <c r="F134" s="204">
        <f>Administrative!F134+'Buildings &amp; Grounds'!F134+'Sacred Life &amp; Worship'!F134+'Christian Formation'!F134+'Social Ministry'!F134+Other!F134</f>
        <v>0</v>
      </c>
      <c r="G134" s="204">
        <f>Administrative!G134+'Buildings &amp; Grounds'!G134+'Sacred Life &amp; Worship'!G134+'Christian Formation'!G134+'Social Ministry'!G134+Other!G134</f>
        <v>0</v>
      </c>
      <c r="H134" s="204">
        <f>Administrative!H134+'Buildings &amp; Grounds'!H134+'Sacred Life &amp; Worship'!H134+'Christian Formation'!H134+'Social Ministry'!H134+Other!H134</f>
        <v>0</v>
      </c>
      <c r="I134" s="49"/>
      <c r="J134" s="196"/>
      <c r="K134" s="32"/>
      <c r="L134" s="196"/>
      <c r="M134" s="196"/>
      <c r="N134" s="197"/>
      <c r="O134" s="204">
        <f>Administrative!O134+'Buildings &amp; Grounds'!O134+'Sacred Life &amp; Worship'!O134+'Christian Formation'!O134+'Social Ministry'!O134+Other!O134</f>
        <v>0</v>
      </c>
      <c r="P134" s="273">
        <f t="shared" si="129"/>
        <v>0</v>
      </c>
      <c r="Q134" s="275">
        <f t="shared" si="130"/>
        <v>0</v>
      </c>
      <c r="R134" s="29">
        <f t="shared" si="131"/>
        <v>0</v>
      </c>
      <c r="S134" s="275">
        <f t="shared" si="132"/>
        <v>0</v>
      </c>
      <c r="T134" s="739"/>
      <c r="U134" s="740"/>
      <c r="W134" s="200"/>
      <c r="X134" s="204">
        <f>Administrative!X134+'Buildings &amp; Grounds'!X134+'Sacred Life &amp; Worship'!X134+'Christian Formation'!X134+'Social Ministry'!X134+Other!X134</f>
        <v>0</v>
      </c>
      <c r="Y134" s="204">
        <f>Administrative!Y134+'Buildings &amp; Grounds'!Y134+'Sacred Life &amp; Worship'!Y134+'Christian Formation'!Y134+'Social Ministry'!Y134+Other!Y134</f>
        <v>0</v>
      </c>
      <c r="Z134" s="204">
        <f>Administrative!Z134+'Buildings &amp; Grounds'!Z134+'Sacred Life &amp; Worship'!Z134+'Christian Formation'!Z134+'Social Ministry'!Z134+Other!Z134</f>
        <v>0</v>
      </c>
      <c r="AA134" s="204">
        <f>Administrative!AA134+'Buildings &amp; Grounds'!AA134+'Sacred Life &amp; Worship'!AA134+'Christian Formation'!AA134+'Social Ministry'!AA134+Other!AA134</f>
        <v>0</v>
      </c>
      <c r="AB134" s="204">
        <f>Administrative!AB134+'Buildings &amp; Grounds'!AB134+'Sacred Life &amp; Worship'!AB134+'Christian Formation'!AB134+'Social Ministry'!AB134+Other!AB134</f>
        <v>0</v>
      </c>
      <c r="AC134" s="204">
        <f>Administrative!AC134+'Buildings &amp; Grounds'!AC134+'Sacred Life &amp; Worship'!AC134+'Christian Formation'!AC134+'Social Ministry'!AC134+Other!AC134</f>
        <v>0</v>
      </c>
      <c r="AD134" s="204">
        <f>Administrative!AD134+'Buildings &amp; Grounds'!AD134+'Sacred Life &amp; Worship'!AD134+'Christian Formation'!AD134+'Social Ministry'!AD134+Other!AD134</f>
        <v>0</v>
      </c>
      <c r="AE134" s="204">
        <f>Administrative!AE134+'Buildings &amp; Grounds'!AE134+'Sacred Life &amp; Worship'!AE134+'Christian Formation'!AE134+'Social Ministry'!AE134+Other!AE134</f>
        <v>0</v>
      </c>
      <c r="AF134" s="204">
        <f>Administrative!AF134+'Buildings &amp; Grounds'!AF134+'Sacred Life &amp; Worship'!AF134+'Christian Formation'!AF134+'Social Ministry'!AF134+Other!AF134</f>
        <v>0</v>
      </c>
      <c r="AG134" s="204">
        <f>Administrative!AG134+'Buildings &amp; Grounds'!AG134+'Sacred Life &amp; Worship'!AG134+'Christian Formation'!AG134+'Social Ministry'!AG134+Other!AG134</f>
        <v>0</v>
      </c>
      <c r="AH134" s="204">
        <f>Administrative!AH134+'Buildings &amp; Grounds'!AH134+'Sacred Life &amp; Worship'!AH134+'Christian Formation'!AH134+'Social Ministry'!AH134+Other!AH134</f>
        <v>0</v>
      </c>
      <c r="AI134" s="204">
        <f>Administrative!AI134+'Buildings &amp; Grounds'!AI134+'Sacred Life &amp; Worship'!AI134+'Christian Formation'!AI134+'Social Ministry'!AI134+Other!AI134</f>
        <v>0</v>
      </c>
      <c r="AJ134" s="204">
        <f>Administrative!AJ134+'Buildings &amp; Grounds'!AJ134+'Sacred Life &amp; Worship'!AJ134+'Christian Formation'!AJ134+'Social Ministry'!AJ134+Other!AJ134</f>
        <v>0</v>
      </c>
      <c r="AK134" s="195" t="str">
        <f t="shared" si="125"/>
        <v>In Balance</v>
      </c>
    </row>
    <row r="135" spans="2:37" outlineLevel="2" x14ac:dyDescent="0.15">
      <c r="B135" s="172">
        <v>130</v>
      </c>
      <c r="C135" s="192">
        <v>4780</v>
      </c>
      <c r="D135" s="193" t="s">
        <v>604</v>
      </c>
      <c r="E135" s="204">
        <f>Administrative!E135+'Buildings &amp; Grounds'!E135+'Sacred Life &amp; Worship'!E135+'Christian Formation'!E135+'Social Ministry'!E135+Other!E135</f>
        <v>0</v>
      </c>
      <c r="F135" s="204">
        <f>Administrative!F135+'Buildings &amp; Grounds'!F135+'Sacred Life &amp; Worship'!F135+'Christian Formation'!F135+'Social Ministry'!F135+Other!F135</f>
        <v>0</v>
      </c>
      <c r="G135" s="204">
        <f>Administrative!G135+'Buildings &amp; Grounds'!G135+'Sacred Life &amp; Worship'!G135+'Christian Formation'!G135+'Social Ministry'!G135+Other!G135</f>
        <v>0</v>
      </c>
      <c r="H135" s="204">
        <f>Administrative!H135+'Buildings &amp; Grounds'!H135+'Sacred Life &amp; Worship'!H135+'Christian Formation'!H135+'Social Ministry'!H135+Other!H135</f>
        <v>0</v>
      </c>
      <c r="I135" s="49"/>
      <c r="J135" s="196"/>
      <c r="K135" s="32"/>
      <c r="L135" s="196"/>
      <c r="M135" s="196"/>
      <c r="N135" s="197"/>
      <c r="O135" s="204">
        <f>Administrative!O135+'Buildings &amp; Grounds'!O135+'Sacred Life &amp; Worship'!O135+'Christian Formation'!O135+'Social Ministry'!O135+Other!O135</f>
        <v>0</v>
      </c>
      <c r="P135" s="273">
        <f t="shared" si="129"/>
        <v>0</v>
      </c>
      <c r="Q135" s="275">
        <f t="shared" si="130"/>
        <v>0</v>
      </c>
      <c r="R135" s="29">
        <f t="shared" si="131"/>
        <v>0</v>
      </c>
      <c r="S135" s="275">
        <f t="shared" si="132"/>
        <v>0</v>
      </c>
      <c r="T135" s="739"/>
      <c r="U135" s="740"/>
      <c r="W135" s="200"/>
      <c r="X135" s="204">
        <f>Administrative!X135+'Buildings &amp; Grounds'!X135+'Sacred Life &amp; Worship'!X135+'Christian Formation'!X135+'Social Ministry'!X135+Other!X135</f>
        <v>0</v>
      </c>
      <c r="Y135" s="204">
        <f>Administrative!Y135+'Buildings &amp; Grounds'!Y135+'Sacred Life &amp; Worship'!Y135+'Christian Formation'!Y135+'Social Ministry'!Y135+Other!Y135</f>
        <v>0</v>
      </c>
      <c r="Z135" s="204">
        <f>Administrative!Z135+'Buildings &amp; Grounds'!Z135+'Sacred Life &amp; Worship'!Z135+'Christian Formation'!Z135+'Social Ministry'!Z135+Other!Z135</f>
        <v>0</v>
      </c>
      <c r="AA135" s="204">
        <f>Administrative!AA135+'Buildings &amp; Grounds'!AA135+'Sacred Life &amp; Worship'!AA135+'Christian Formation'!AA135+'Social Ministry'!AA135+Other!AA135</f>
        <v>0</v>
      </c>
      <c r="AB135" s="204">
        <f>Administrative!AB135+'Buildings &amp; Grounds'!AB135+'Sacred Life &amp; Worship'!AB135+'Christian Formation'!AB135+'Social Ministry'!AB135+Other!AB135</f>
        <v>0</v>
      </c>
      <c r="AC135" s="204">
        <f>Administrative!AC135+'Buildings &amp; Grounds'!AC135+'Sacred Life &amp; Worship'!AC135+'Christian Formation'!AC135+'Social Ministry'!AC135+Other!AC135</f>
        <v>0</v>
      </c>
      <c r="AD135" s="204">
        <f>Administrative!AD135+'Buildings &amp; Grounds'!AD135+'Sacred Life &amp; Worship'!AD135+'Christian Formation'!AD135+'Social Ministry'!AD135+Other!AD135</f>
        <v>0</v>
      </c>
      <c r="AE135" s="204">
        <f>Administrative!AE135+'Buildings &amp; Grounds'!AE135+'Sacred Life &amp; Worship'!AE135+'Christian Formation'!AE135+'Social Ministry'!AE135+Other!AE135</f>
        <v>0</v>
      </c>
      <c r="AF135" s="204">
        <f>Administrative!AF135+'Buildings &amp; Grounds'!AF135+'Sacred Life &amp; Worship'!AF135+'Christian Formation'!AF135+'Social Ministry'!AF135+Other!AF135</f>
        <v>0</v>
      </c>
      <c r="AG135" s="204">
        <f>Administrative!AG135+'Buildings &amp; Grounds'!AG135+'Sacred Life &amp; Worship'!AG135+'Christian Formation'!AG135+'Social Ministry'!AG135+Other!AG135</f>
        <v>0</v>
      </c>
      <c r="AH135" s="204">
        <f>Administrative!AH135+'Buildings &amp; Grounds'!AH135+'Sacred Life &amp; Worship'!AH135+'Christian Formation'!AH135+'Social Ministry'!AH135+Other!AH135</f>
        <v>0</v>
      </c>
      <c r="AI135" s="204">
        <f>Administrative!AI135+'Buildings &amp; Grounds'!AI135+'Sacred Life &amp; Worship'!AI135+'Christian Formation'!AI135+'Social Ministry'!AI135+Other!AI135</f>
        <v>0</v>
      </c>
      <c r="AJ135" s="204">
        <f>Administrative!AJ135+'Buildings &amp; Grounds'!AJ135+'Sacred Life &amp; Worship'!AJ135+'Christian Formation'!AJ135+'Social Ministry'!AJ135+Other!AJ135</f>
        <v>0</v>
      </c>
      <c r="AK135" s="195" t="str">
        <f t="shared" si="12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204">
        <f>Administrative!E137+'Buildings &amp; Grounds'!E137+'Sacred Life &amp; Worship'!E137+'Christian Formation'!E137+'Social Ministry'!E137+Other!E137</f>
        <v>0</v>
      </c>
      <c r="F137" s="204">
        <f>Administrative!F137+'Buildings &amp; Grounds'!F137+'Sacred Life &amp; Worship'!F137+'Christian Formation'!F137+'Social Ministry'!F137+Other!F137</f>
        <v>0</v>
      </c>
      <c r="G137" s="204">
        <f>Administrative!G137+'Buildings &amp; Grounds'!G137+'Sacred Life &amp; Worship'!G137+'Christian Formation'!G137+'Social Ministry'!G137+Other!G137</f>
        <v>0</v>
      </c>
      <c r="H137" s="204">
        <f>Administrative!H137+'Buildings &amp; Grounds'!H137+'Sacred Life &amp; Worship'!H137+'Christian Formation'!H137+'Social Ministry'!H137+Other!H137</f>
        <v>0</v>
      </c>
      <c r="I137" s="49"/>
      <c r="J137" s="196"/>
      <c r="K137" s="32"/>
      <c r="L137" s="196"/>
      <c r="M137" s="196"/>
      <c r="N137" s="197"/>
      <c r="O137" s="204">
        <f>Administrative!O137+'Buildings &amp; Grounds'!O137+'Sacred Life &amp; Worship'!O137+'Christian Formation'!O137+'Social Ministry'!O137+Other!O137</f>
        <v>0</v>
      </c>
      <c r="P137" s="273">
        <f>ROUND(($O137-$H137),0)</f>
        <v>0</v>
      </c>
      <c r="Q137" s="275">
        <f t="shared" ref="Q137" si="133">IFERROR(P137/H137, 0)</f>
        <v>0</v>
      </c>
      <c r="R137" s="29">
        <f t="shared" ref="R137" si="134">ROUND(($O137-$F137),0)</f>
        <v>0</v>
      </c>
      <c r="S137" s="275">
        <f t="shared" ref="S137" si="135">IFERROR(R137/F137, 0)</f>
        <v>0</v>
      </c>
      <c r="T137" s="739"/>
      <c r="U137" s="740"/>
      <c r="W137" s="200"/>
      <c r="X137" s="204">
        <f>Administrative!X137+'Buildings &amp; Grounds'!X137+'Sacred Life &amp; Worship'!X137+'Christian Formation'!X137+'Social Ministry'!X137+Other!X137</f>
        <v>0</v>
      </c>
      <c r="Y137" s="204">
        <f>Administrative!Y137+'Buildings &amp; Grounds'!Y137+'Sacred Life &amp; Worship'!Y137+'Christian Formation'!Y137+'Social Ministry'!Y137+Other!Y137</f>
        <v>0</v>
      </c>
      <c r="Z137" s="204">
        <f>Administrative!Z137+'Buildings &amp; Grounds'!Z137+'Sacred Life &amp; Worship'!Z137+'Christian Formation'!Z137+'Social Ministry'!Z137+Other!Z137</f>
        <v>0</v>
      </c>
      <c r="AA137" s="204">
        <f>Administrative!AA137+'Buildings &amp; Grounds'!AA137+'Sacred Life &amp; Worship'!AA137+'Christian Formation'!AA137+'Social Ministry'!AA137+Other!AA137</f>
        <v>0</v>
      </c>
      <c r="AB137" s="204">
        <f>Administrative!AB137+'Buildings &amp; Grounds'!AB137+'Sacred Life &amp; Worship'!AB137+'Christian Formation'!AB137+'Social Ministry'!AB137+Other!AB137</f>
        <v>0</v>
      </c>
      <c r="AC137" s="204">
        <f>Administrative!AC137+'Buildings &amp; Grounds'!AC137+'Sacred Life &amp; Worship'!AC137+'Christian Formation'!AC137+'Social Ministry'!AC137+Other!AC137</f>
        <v>0</v>
      </c>
      <c r="AD137" s="204">
        <f>Administrative!AD137+'Buildings &amp; Grounds'!AD137+'Sacred Life &amp; Worship'!AD137+'Christian Formation'!AD137+'Social Ministry'!AD137+Other!AD137</f>
        <v>0</v>
      </c>
      <c r="AE137" s="204">
        <f>Administrative!AE137+'Buildings &amp; Grounds'!AE137+'Sacred Life &amp; Worship'!AE137+'Christian Formation'!AE137+'Social Ministry'!AE137+Other!AE137</f>
        <v>0</v>
      </c>
      <c r="AF137" s="204">
        <f>Administrative!AF137+'Buildings &amp; Grounds'!AF137+'Sacred Life &amp; Worship'!AF137+'Christian Formation'!AF137+'Social Ministry'!AF137+Other!AF137</f>
        <v>0</v>
      </c>
      <c r="AG137" s="204">
        <f>Administrative!AG137+'Buildings &amp; Grounds'!AG137+'Sacred Life &amp; Worship'!AG137+'Christian Formation'!AG137+'Social Ministry'!AG137+Other!AG137</f>
        <v>0</v>
      </c>
      <c r="AH137" s="204">
        <f>Administrative!AH137+'Buildings &amp; Grounds'!AH137+'Sacred Life &amp; Worship'!AH137+'Christian Formation'!AH137+'Social Ministry'!AH137+Other!AH137</f>
        <v>0</v>
      </c>
      <c r="AI137" s="204">
        <f>Administrative!AI137+'Buildings &amp; Grounds'!AI137+'Sacred Life &amp; Worship'!AI137+'Christian Formation'!AI137+'Social Ministry'!AI137+Other!AI137</f>
        <v>0</v>
      </c>
      <c r="AJ137" s="204">
        <f>Administrative!AJ137+'Buildings &amp; Grounds'!AJ137+'Sacred Life &amp; Worship'!AJ137+'Christian Formation'!AJ137+'Social Ministry'!AJ137+Other!AJ137</f>
        <v>0</v>
      </c>
      <c r="AK137" s="195" t="str">
        <f t="shared" si="12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204">
        <f>Administrative!E139+'Buildings &amp; Grounds'!E139+'Sacred Life &amp; Worship'!E139+'Christian Formation'!E139+'Social Ministry'!E139+Other!E139</f>
        <v>0</v>
      </c>
      <c r="F139" s="204">
        <f>Administrative!F139+'Buildings &amp; Grounds'!F139+'Sacred Life &amp; Worship'!F139+'Christian Formation'!F139+'Social Ministry'!F139+Other!F139</f>
        <v>0</v>
      </c>
      <c r="G139" s="204">
        <f>Administrative!G139+'Buildings &amp; Grounds'!G139+'Sacred Life &amp; Worship'!G139+'Christian Formation'!G139+'Social Ministry'!G139+Other!G139</f>
        <v>0</v>
      </c>
      <c r="H139" s="204">
        <f>Administrative!H139+'Buildings &amp; Grounds'!H139+'Sacred Life &amp; Worship'!H139+'Christian Formation'!H139+'Social Ministry'!H139+Other!H139</f>
        <v>0</v>
      </c>
      <c r="I139" s="49"/>
      <c r="J139" s="196"/>
      <c r="K139" s="32"/>
      <c r="L139" s="196"/>
      <c r="M139" s="196"/>
      <c r="N139" s="197"/>
      <c r="O139" s="204">
        <f>Administrative!O139+'Buildings &amp; Grounds'!O139+'Sacred Life &amp; Worship'!O139+'Christian Formation'!O139+'Social Ministry'!O139+Other!O139</f>
        <v>0</v>
      </c>
      <c r="P139" s="273">
        <f t="shared" ref="P139:P140" si="136">ROUND(($O139-$H139),0)</f>
        <v>0</v>
      </c>
      <c r="Q139" s="275">
        <f t="shared" ref="Q139:Q144" si="137">IFERROR(P139/H139, 0)</f>
        <v>0</v>
      </c>
      <c r="R139" s="29">
        <f t="shared" ref="R139:R140" si="138">ROUND(($O139-$F139),0)</f>
        <v>0</v>
      </c>
      <c r="S139" s="275">
        <f t="shared" ref="S139:S144" si="139">IFERROR(R139/F139, 0)</f>
        <v>0</v>
      </c>
      <c r="T139" s="739"/>
      <c r="U139" s="740"/>
      <c r="W139" s="200"/>
      <c r="X139" s="204">
        <f>Administrative!X139+'Buildings &amp; Grounds'!X139+'Sacred Life &amp; Worship'!X139+'Christian Formation'!X139+'Social Ministry'!X139+Other!X139</f>
        <v>0</v>
      </c>
      <c r="Y139" s="204">
        <f>Administrative!Y139+'Buildings &amp; Grounds'!Y139+'Sacred Life &amp; Worship'!Y139+'Christian Formation'!Y139+'Social Ministry'!Y139+Other!Y139</f>
        <v>0</v>
      </c>
      <c r="Z139" s="204">
        <f>Administrative!Z139+'Buildings &amp; Grounds'!Z139+'Sacred Life &amp; Worship'!Z139+'Christian Formation'!Z139+'Social Ministry'!Z139+Other!Z139</f>
        <v>0</v>
      </c>
      <c r="AA139" s="204">
        <f>Administrative!AA139+'Buildings &amp; Grounds'!AA139+'Sacred Life &amp; Worship'!AA139+'Christian Formation'!AA139+'Social Ministry'!AA139+Other!AA139</f>
        <v>0</v>
      </c>
      <c r="AB139" s="204">
        <f>Administrative!AB139+'Buildings &amp; Grounds'!AB139+'Sacred Life &amp; Worship'!AB139+'Christian Formation'!AB139+'Social Ministry'!AB139+Other!AB139</f>
        <v>0</v>
      </c>
      <c r="AC139" s="204">
        <f>Administrative!AC139+'Buildings &amp; Grounds'!AC139+'Sacred Life &amp; Worship'!AC139+'Christian Formation'!AC139+'Social Ministry'!AC139+Other!AC139</f>
        <v>0</v>
      </c>
      <c r="AD139" s="204">
        <f>Administrative!AD139+'Buildings &amp; Grounds'!AD139+'Sacred Life &amp; Worship'!AD139+'Christian Formation'!AD139+'Social Ministry'!AD139+Other!AD139</f>
        <v>0</v>
      </c>
      <c r="AE139" s="204">
        <f>Administrative!AE139+'Buildings &amp; Grounds'!AE139+'Sacred Life &amp; Worship'!AE139+'Christian Formation'!AE139+'Social Ministry'!AE139+Other!AE139</f>
        <v>0</v>
      </c>
      <c r="AF139" s="204">
        <f>Administrative!AF139+'Buildings &amp; Grounds'!AF139+'Sacred Life &amp; Worship'!AF139+'Christian Formation'!AF139+'Social Ministry'!AF139+Other!AF139</f>
        <v>0</v>
      </c>
      <c r="AG139" s="204">
        <f>Administrative!AG139+'Buildings &amp; Grounds'!AG139+'Sacred Life &amp; Worship'!AG139+'Christian Formation'!AG139+'Social Ministry'!AG139+Other!AG139</f>
        <v>0</v>
      </c>
      <c r="AH139" s="204">
        <f>Administrative!AH139+'Buildings &amp; Grounds'!AH139+'Sacred Life &amp; Worship'!AH139+'Christian Formation'!AH139+'Social Ministry'!AH139+Other!AH139</f>
        <v>0</v>
      </c>
      <c r="AI139" s="204">
        <f>Administrative!AI139+'Buildings &amp; Grounds'!AI139+'Sacred Life &amp; Worship'!AI139+'Christian Formation'!AI139+'Social Ministry'!AI139+Other!AI139</f>
        <v>0</v>
      </c>
      <c r="AJ139" s="204">
        <f>Administrative!AJ139+'Buildings &amp; Grounds'!AJ139+'Sacred Life &amp; Worship'!AJ139+'Christian Formation'!AJ139+'Social Ministry'!AJ139+Other!AJ139</f>
        <v>0</v>
      </c>
      <c r="AK139" s="195" t="str">
        <f t="shared" si="125"/>
        <v>In Balance</v>
      </c>
    </row>
    <row r="140" spans="2:37" outlineLevel="2" x14ac:dyDescent="0.15">
      <c r="B140" s="172">
        <v>135</v>
      </c>
      <c r="C140" s="192">
        <v>4810.2</v>
      </c>
      <c r="D140" s="244" t="s">
        <v>698</v>
      </c>
      <c r="E140" s="204">
        <f>Administrative!E140+'Buildings &amp; Grounds'!E140+'Sacred Life &amp; Worship'!E140+'Christian Formation'!E140+'Social Ministry'!E140+Other!E140</f>
        <v>0</v>
      </c>
      <c r="F140" s="204">
        <f>Administrative!F140+'Buildings &amp; Grounds'!F140+'Sacred Life &amp; Worship'!F140+'Christian Formation'!F140+'Social Ministry'!F140+Other!F140</f>
        <v>0</v>
      </c>
      <c r="G140" s="204">
        <f>Administrative!G140+'Buildings &amp; Grounds'!G140+'Sacred Life &amp; Worship'!G140+'Christian Formation'!G140+'Social Ministry'!G140+Other!G140</f>
        <v>0</v>
      </c>
      <c r="H140" s="204">
        <f>Administrative!H140+'Buildings &amp; Grounds'!H140+'Sacred Life &amp; Worship'!H140+'Christian Formation'!H140+'Social Ministry'!H140+Other!H140</f>
        <v>0</v>
      </c>
      <c r="I140" s="49"/>
      <c r="J140" s="196"/>
      <c r="K140" s="32"/>
      <c r="L140" s="196"/>
      <c r="M140" s="196"/>
      <c r="N140" s="197"/>
      <c r="O140" s="204">
        <f>Administrative!O140+'Buildings &amp; Grounds'!O140+'Sacred Life &amp; Worship'!O140+'Christian Formation'!O140+'Social Ministry'!O140+Other!O140</f>
        <v>0</v>
      </c>
      <c r="P140" s="273">
        <f t="shared" si="136"/>
        <v>0</v>
      </c>
      <c r="Q140" s="275">
        <f t="shared" si="137"/>
        <v>0</v>
      </c>
      <c r="R140" s="29">
        <f t="shared" si="138"/>
        <v>0</v>
      </c>
      <c r="S140" s="275">
        <f t="shared" si="139"/>
        <v>0</v>
      </c>
      <c r="T140" s="739"/>
      <c r="U140" s="740"/>
      <c r="W140" s="200"/>
      <c r="X140" s="204">
        <f>Administrative!X140+'Buildings &amp; Grounds'!X140+'Sacred Life &amp; Worship'!X140+'Christian Formation'!X140+'Social Ministry'!X140+Other!X140</f>
        <v>0</v>
      </c>
      <c r="Y140" s="204">
        <f>Administrative!Y140+'Buildings &amp; Grounds'!Y140+'Sacred Life &amp; Worship'!Y140+'Christian Formation'!Y140+'Social Ministry'!Y140+Other!Y140</f>
        <v>0</v>
      </c>
      <c r="Z140" s="204">
        <f>Administrative!Z140+'Buildings &amp; Grounds'!Z140+'Sacred Life &amp; Worship'!Z140+'Christian Formation'!Z140+'Social Ministry'!Z140+Other!Z140</f>
        <v>0</v>
      </c>
      <c r="AA140" s="204">
        <f>Administrative!AA140+'Buildings &amp; Grounds'!AA140+'Sacred Life &amp; Worship'!AA140+'Christian Formation'!AA140+'Social Ministry'!AA140+Other!AA140</f>
        <v>0</v>
      </c>
      <c r="AB140" s="204">
        <f>Administrative!AB140+'Buildings &amp; Grounds'!AB140+'Sacred Life &amp; Worship'!AB140+'Christian Formation'!AB140+'Social Ministry'!AB140+Other!AB140</f>
        <v>0</v>
      </c>
      <c r="AC140" s="204">
        <f>Administrative!AC140+'Buildings &amp; Grounds'!AC140+'Sacred Life &amp; Worship'!AC140+'Christian Formation'!AC140+'Social Ministry'!AC140+Other!AC140</f>
        <v>0</v>
      </c>
      <c r="AD140" s="204">
        <f>Administrative!AD140+'Buildings &amp; Grounds'!AD140+'Sacred Life &amp; Worship'!AD140+'Christian Formation'!AD140+'Social Ministry'!AD140+Other!AD140</f>
        <v>0</v>
      </c>
      <c r="AE140" s="204">
        <f>Administrative!AE140+'Buildings &amp; Grounds'!AE140+'Sacred Life &amp; Worship'!AE140+'Christian Formation'!AE140+'Social Ministry'!AE140+Other!AE140</f>
        <v>0</v>
      </c>
      <c r="AF140" s="204">
        <f>Administrative!AF140+'Buildings &amp; Grounds'!AF140+'Sacred Life &amp; Worship'!AF140+'Christian Formation'!AF140+'Social Ministry'!AF140+Other!AF140</f>
        <v>0</v>
      </c>
      <c r="AG140" s="204">
        <f>Administrative!AG140+'Buildings &amp; Grounds'!AG140+'Sacred Life &amp; Worship'!AG140+'Christian Formation'!AG140+'Social Ministry'!AG140+Other!AG140</f>
        <v>0</v>
      </c>
      <c r="AH140" s="204">
        <f>Administrative!AH140+'Buildings &amp; Grounds'!AH140+'Sacred Life &amp; Worship'!AH140+'Christian Formation'!AH140+'Social Ministry'!AH140+Other!AH140</f>
        <v>0</v>
      </c>
      <c r="AI140" s="204">
        <f>Administrative!AI140+'Buildings &amp; Grounds'!AI140+'Sacred Life &amp; Worship'!AI140+'Christian Formation'!AI140+'Social Ministry'!AI140+Other!AI140</f>
        <v>0</v>
      </c>
      <c r="AJ140" s="204">
        <f>Administrative!AJ140+'Buildings &amp; Grounds'!AJ140+'Sacred Life &amp; Worship'!AJ140+'Christian Formation'!AJ140+'Social Ministry'!AJ140+Other!AJ140</f>
        <v>0</v>
      </c>
      <c r="AK140" s="195" t="str">
        <f t="shared" si="12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c r="M141" s="40"/>
      <c r="N141" s="237"/>
      <c r="O141" s="40">
        <f>SUM(O139:O140)</f>
        <v>0</v>
      </c>
      <c r="P141" s="40">
        <f>SUM(P139:P140)</f>
        <v>0</v>
      </c>
      <c r="Q141" s="46">
        <f t="shared" si="137"/>
        <v>0</v>
      </c>
      <c r="R141" s="40">
        <f>SUM(R139:R140)</f>
        <v>0</v>
      </c>
      <c r="S141" s="730">
        <f t="shared" si="139"/>
        <v>0</v>
      </c>
      <c r="T141" s="245"/>
      <c r="U141" s="246"/>
      <c r="W141" s="239"/>
      <c r="X141" s="240">
        <f>X139+X140</f>
        <v>0</v>
      </c>
      <c r="Y141" s="240">
        <f t="shared" ref="Y141:AJ141" si="140">Y139+Y140</f>
        <v>0</v>
      </c>
      <c r="Z141" s="240">
        <f t="shared" si="140"/>
        <v>0</v>
      </c>
      <c r="AA141" s="240">
        <f t="shared" si="140"/>
        <v>0</v>
      </c>
      <c r="AB141" s="240">
        <f t="shared" si="140"/>
        <v>0</v>
      </c>
      <c r="AC141" s="240">
        <f t="shared" si="140"/>
        <v>0</v>
      </c>
      <c r="AD141" s="240">
        <f t="shared" si="140"/>
        <v>0</v>
      </c>
      <c r="AE141" s="240">
        <f t="shared" si="140"/>
        <v>0</v>
      </c>
      <c r="AF141" s="240">
        <f t="shared" si="140"/>
        <v>0</v>
      </c>
      <c r="AG141" s="240">
        <f t="shared" si="140"/>
        <v>0</v>
      </c>
      <c r="AH141" s="240">
        <f t="shared" si="140"/>
        <v>0</v>
      </c>
      <c r="AI141" s="240">
        <f t="shared" si="140"/>
        <v>0</v>
      </c>
      <c r="AJ141" s="240">
        <f t="shared" si="140"/>
        <v>0</v>
      </c>
      <c r="AK141" s="241" t="str">
        <f t="shared" si="12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c r="M142" s="34"/>
      <c r="N142" s="249"/>
      <c r="O142" s="34">
        <f>SUM(O120:O125)+O128+SUM(O129:O138)+O141</f>
        <v>0</v>
      </c>
      <c r="P142" s="34">
        <f>SUM(P120:P125)+P128+SUM(P129:P138)+P141</f>
        <v>0</v>
      </c>
      <c r="Q142" s="36">
        <f t="shared" si="137"/>
        <v>0</v>
      </c>
      <c r="R142" s="34">
        <f>SUM(R120:R125)+R128+SUM(R129:R138)+R141</f>
        <v>0</v>
      </c>
      <c r="S142" s="36">
        <f t="shared" si="139"/>
        <v>0</v>
      </c>
      <c r="T142" s="206"/>
      <c r="U142" s="207"/>
      <c r="W142" s="209"/>
      <c r="X142" s="34">
        <f>SUM(X120:X125)+X128+SUM(X129:X138)+X141</f>
        <v>0</v>
      </c>
      <c r="Y142" s="34">
        <f t="shared" ref="Y142:AJ142" si="141">SUM(Y120:Y125)+Y128+SUM(Y129:Y138)+Y141</f>
        <v>0</v>
      </c>
      <c r="Z142" s="34">
        <f t="shared" si="141"/>
        <v>0</v>
      </c>
      <c r="AA142" s="34">
        <f t="shared" si="141"/>
        <v>0</v>
      </c>
      <c r="AB142" s="34">
        <f t="shared" si="141"/>
        <v>0</v>
      </c>
      <c r="AC142" s="34">
        <f t="shared" si="141"/>
        <v>0</v>
      </c>
      <c r="AD142" s="34">
        <f t="shared" si="141"/>
        <v>0</v>
      </c>
      <c r="AE142" s="34">
        <f t="shared" si="141"/>
        <v>0</v>
      </c>
      <c r="AF142" s="34">
        <f t="shared" si="141"/>
        <v>0</v>
      </c>
      <c r="AG142" s="34">
        <f t="shared" si="141"/>
        <v>0</v>
      </c>
      <c r="AH142" s="34">
        <f t="shared" si="141"/>
        <v>0</v>
      </c>
      <c r="AI142" s="34">
        <f t="shared" si="141"/>
        <v>0</v>
      </c>
      <c r="AJ142" s="34">
        <f t="shared" si="141"/>
        <v>0</v>
      </c>
      <c r="AK142" s="80" t="str">
        <f t="shared" si="12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c r="M143" s="43"/>
      <c r="N143" s="252"/>
      <c r="O143" s="43">
        <f>SUM(O142+O118+O103+O90)</f>
        <v>0</v>
      </c>
      <c r="P143" s="43">
        <f>SUM(P142+P118+P103+P90)</f>
        <v>0</v>
      </c>
      <c r="Q143" s="44">
        <f t="shared" si="137"/>
        <v>0</v>
      </c>
      <c r="R143" s="43">
        <f>SUM(R142+R118+R103+R90)</f>
        <v>0</v>
      </c>
      <c r="S143" s="44">
        <f t="shared" si="139"/>
        <v>0</v>
      </c>
      <c r="T143" s="230"/>
      <c r="U143" s="231"/>
      <c r="W143" s="232"/>
      <c r="X143" s="43">
        <f>SUM(X142+X118+X103+X90)</f>
        <v>0</v>
      </c>
      <c r="Y143" s="43">
        <f t="shared" ref="Y143:AJ143" si="142">SUM(Y142+Y118+Y103+Y90)</f>
        <v>0</v>
      </c>
      <c r="Z143" s="43">
        <f t="shared" si="142"/>
        <v>0</v>
      </c>
      <c r="AA143" s="43">
        <f t="shared" si="142"/>
        <v>0</v>
      </c>
      <c r="AB143" s="43">
        <f t="shared" si="142"/>
        <v>0</v>
      </c>
      <c r="AC143" s="43">
        <f t="shared" si="142"/>
        <v>0</v>
      </c>
      <c r="AD143" s="43">
        <f t="shared" si="142"/>
        <v>0</v>
      </c>
      <c r="AE143" s="43">
        <f t="shared" si="142"/>
        <v>0</v>
      </c>
      <c r="AF143" s="43">
        <f t="shared" si="142"/>
        <v>0</v>
      </c>
      <c r="AG143" s="43">
        <f t="shared" si="142"/>
        <v>0</v>
      </c>
      <c r="AH143" s="43">
        <f t="shared" si="142"/>
        <v>0</v>
      </c>
      <c r="AI143" s="43">
        <f t="shared" si="142"/>
        <v>0</v>
      </c>
      <c r="AJ143" s="43">
        <f t="shared" si="142"/>
        <v>0</v>
      </c>
      <c r="AK143" s="81" t="str">
        <f t="shared" si="12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c r="M144" s="302"/>
      <c r="N144" s="304"/>
      <c r="O144" s="302">
        <f>O70-O143</f>
        <v>0</v>
      </c>
      <c r="P144" s="302">
        <f>P70-P143</f>
        <v>0</v>
      </c>
      <c r="Q144" s="305">
        <f t="shared" si="137"/>
        <v>0</v>
      </c>
      <c r="R144" s="302">
        <f>R70-R143</f>
        <v>0</v>
      </c>
      <c r="S144" s="305">
        <f t="shared" si="139"/>
        <v>0</v>
      </c>
      <c r="T144" s="362"/>
      <c r="U144" s="363"/>
      <c r="W144" s="364"/>
      <c r="X144" s="302">
        <f t="shared" ref="X144:AJ144" si="143">X70-X143</f>
        <v>0</v>
      </c>
      <c r="Y144" s="302">
        <f t="shared" si="143"/>
        <v>0</v>
      </c>
      <c r="Z144" s="302">
        <f t="shared" si="143"/>
        <v>0</v>
      </c>
      <c r="AA144" s="302">
        <f t="shared" si="143"/>
        <v>0</v>
      </c>
      <c r="AB144" s="302">
        <f t="shared" si="143"/>
        <v>0</v>
      </c>
      <c r="AC144" s="302">
        <f t="shared" si="143"/>
        <v>0</v>
      </c>
      <c r="AD144" s="302">
        <f t="shared" si="143"/>
        <v>0</v>
      </c>
      <c r="AE144" s="302">
        <f t="shared" si="143"/>
        <v>0</v>
      </c>
      <c r="AF144" s="302">
        <f t="shared" si="143"/>
        <v>0</v>
      </c>
      <c r="AG144" s="302">
        <f t="shared" si="143"/>
        <v>0</v>
      </c>
      <c r="AH144" s="302">
        <f t="shared" si="143"/>
        <v>0</v>
      </c>
      <c r="AI144" s="302">
        <f t="shared" si="143"/>
        <v>0</v>
      </c>
      <c r="AJ144" s="302">
        <f t="shared" si="143"/>
        <v>0</v>
      </c>
      <c r="AK144" s="310" t="str">
        <f t="shared" si="12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204">
        <f>Administrative!E148+'Buildings &amp; Grounds'!E148+'Sacred Life &amp; Worship'!E148+'Christian Formation'!E148+'Social Ministry'!E148+Other!E148</f>
        <v>0</v>
      </c>
      <c r="F148" s="204">
        <f>Administrative!F148+'Buildings &amp; Grounds'!F148+'Sacred Life &amp; Worship'!F148+'Christian Formation'!F148+'Social Ministry'!F148+Other!F148</f>
        <v>0</v>
      </c>
      <c r="G148" s="204">
        <f>Administrative!G148+'Buildings &amp; Grounds'!G148+'Sacred Life &amp; Worship'!G148+'Christian Formation'!G148+'Social Ministry'!G148+Other!G148</f>
        <v>0</v>
      </c>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204">
        <f>Administrative!E149+'Buildings &amp; Grounds'!E149+'Sacred Life &amp; Worship'!E149+'Christian Formation'!E149+'Social Ministry'!E149+Other!E149</f>
        <v>0</v>
      </c>
      <c r="F149" s="204">
        <f>Administrative!F149+'Buildings &amp; Grounds'!F149+'Sacred Life &amp; Worship'!F149+'Christian Formation'!F149+'Social Ministry'!F149+Other!F149</f>
        <v>0</v>
      </c>
      <c r="G149" s="204">
        <f>Administrative!G149+'Buildings &amp; Grounds'!G149+'Sacred Life &amp; Worship'!G149+'Christian Formation'!G149+'Social Ministry'!G149+Other!G149</f>
        <v>0</v>
      </c>
      <c r="H149" s="204">
        <f>Administrative!H149+'Buildings &amp; Grounds'!H149+'Sacred Life &amp; Worship'!H149+'Christian Formation'!H149+'Social Ministry'!H149+Other!H149</f>
        <v>0</v>
      </c>
      <c r="I149" s="49"/>
      <c r="J149" s="196"/>
      <c r="K149" s="32"/>
      <c r="L149" s="32"/>
      <c r="M149" s="196"/>
      <c r="N149" s="197"/>
      <c r="O149" s="204">
        <f>Administrative!O149+'Buildings &amp; Grounds'!O149+'Sacred Life &amp; Worship'!O149+'Christian Formation'!O149+'Social Ministry'!O149+Other!O149</f>
        <v>0</v>
      </c>
      <c r="P149" s="273">
        <f t="shared" ref="P149:P150" si="144">ROUND(($O149-$H149),0)</f>
        <v>0</v>
      </c>
      <c r="Q149" s="275">
        <f t="shared" ref="Q149:Q150" si="145">IFERROR(P149/H149, 0)</f>
        <v>0</v>
      </c>
      <c r="R149" s="29">
        <f t="shared" ref="R149:R150" si="146">ROUND(($O149-$F149),0)</f>
        <v>0</v>
      </c>
      <c r="S149" s="275">
        <f t="shared" ref="S149:S150" si="147">IFERROR(R149/F149, 0)</f>
        <v>0</v>
      </c>
      <c r="T149" s="739"/>
      <c r="U149" s="740"/>
      <c r="W149" s="200"/>
      <c r="X149" s="204">
        <f>Administrative!X149+'Buildings &amp; Grounds'!X149+'Sacred Life &amp; Worship'!X149+'Christian Formation'!X149+'Social Ministry'!X149+Other!X149</f>
        <v>0</v>
      </c>
      <c r="Y149" s="204">
        <f>Administrative!Y149+'Buildings &amp; Grounds'!Y149+'Sacred Life &amp; Worship'!Y149+'Christian Formation'!Y149+'Social Ministry'!Y149+Other!Y149</f>
        <v>0</v>
      </c>
      <c r="Z149" s="204">
        <f>Administrative!Z149+'Buildings &amp; Grounds'!Z149+'Sacred Life &amp; Worship'!Z149+'Christian Formation'!Z149+'Social Ministry'!Z149+Other!Z149</f>
        <v>0</v>
      </c>
      <c r="AA149" s="204">
        <f>Administrative!AA149+'Buildings &amp; Grounds'!AA149+'Sacred Life &amp; Worship'!AA149+'Christian Formation'!AA149+'Social Ministry'!AA149+Other!AA149</f>
        <v>0</v>
      </c>
      <c r="AB149" s="204">
        <f>Administrative!AB149+'Buildings &amp; Grounds'!AB149+'Sacred Life &amp; Worship'!AB149+'Christian Formation'!AB149+'Social Ministry'!AB149+Other!AB149</f>
        <v>0</v>
      </c>
      <c r="AC149" s="204">
        <f>Administrative!AC149+'Buildings &amp; Grounds'!AC149+'Sacred Life &amp; Worship'!AC149+'Christian Formation'!AC149+'Social Ministry'!AC149+Other!AC149</f>
        <v>0</v>
      </c>
      <c r="AD149" s="204">
        <f>Administrative!AD149+'Buildings &amp; Grounds'!AD149+'Sacred Life &amp; Worship'!AD149+'Christian Formation'!AD149+'Social Ministry'!AD149+Other!AD149</f>
        <v>0</v>
      </c>
      <c r="AE149" s="204">
        <f>Administrative!AE149+'Buildings &amp; Grounds'!AE149+'Sacred Life &amp; Worship'!AE149+'Christian Formation'!AE149+'Social Ministry'!AE149+Other!AE149</f>
        <v>0</v>
      </c>
      <c r="AF149" s="204">
        <f>Administrative!AF149+'Buildings &amp; Grounds'!AF149+'Sacred Life &amp; Worship'!AF149+'Christian Formation'!AF149+'Social Ministry'!AF149+Other!AF149</f>
        <v>0</v>
      </c>
      <c r="AG149" s="204">
        <f>Administrative!AG149+'Buildings &amp; Grounds'!AG149+'Sacred Life &amp; Worship'!AG149+'Christian Formation'!AG149+'Social Ministry'!AG149+Other!AG149</f>
        <v>0</v>
      </c>
      <c r="AH149" s="204">
        <f>Administrative!AH149+'Buildings &amp; Grounds'!AH149+'Sacred Life &amp; Worship'!AH149+'Christian Formation'!AH149+'Social Ministry'!AH149+Other!AH149</f>
        <v>0</v>
      </c>
      <c r="AI149" s="204">
        <f>Administrative!AI149+'Buildings &amp; Grounds'!AI149+'Sacred Life &amp; Worship'!AI149+'Christian Formation'!AI149+'Social Ministry'!AI149+Other!AI149</f>
        <v>0</v>
      </c>
      <c r="AJ149" s="204">
        <f>Administrative!AJ149+'Buildings &amp; Grounds'!AJ149+'Sacred Life &amp; Worship'!AJ149+'Christian Formation'!AJ149+'Social Ministry'!AJ149+Other!AJ149</f>
        <v>0</v>
      </c>
      <c r="AK149" s="195" t="str">
        <f t="shared" ref="AK149" si="148">IF(AJ149=O149,"In Balance",CONCATENATE("Out of Balance by $",AJ149-O149))</f>
        <v>In Balance</v>
      </c>
    </row>
    <row r="150" spans="2:37" s="256" customFormat="1" ht="11.25" customHeight="1" outlineLevel="1" x14ac:dyDescent="0.15">
      <c r="B150" s="172">
        <v>145</v>
      </c>
      <c r="C150" s="192">
        <v>3460</v>
      </c>
      <c r="D150" s="193" t="s">
        <v>655</v>
      </c>
      <c r="E150" s="204">
        <f>Administrative!E150+'Buildings &amp; Grounds'!E150+'Sacred Life &amp; Worship'!E150+'Christian Formation'!E150+'Social Ministry'!E150+Other!E150</f>
        <v>0</v>
      </c>
      <c r="F150" s="204">
        <f>Administrative!F150+'Buildings &amp; Grounds'!F150+'Sacred Life &amp; Worship'!F150+'Christian Formation'!F150+'Social Ministry'!F150+Other!F150</f>
        <v>0</v>
      </c>
      <c r="G150" s="204">
        <f>Administrative!G150+'Buildings &amp; Grounds'!G150+'Sacred Life &amp; Worship'!G150+'Christian Formation'!G150+'Social Ministry'!G150+Other!G150</f>
        <v>0</v>
      </c>
      <c r="H150" s="204">
        <f>Administrative!H150+'Buildings &amp; Grounds'!H150+'Sacred Life &amp; Worship'!H150+'Christian Formation'!H150+'Social Ministry'!H150+Other!H150</f>
        <v>0</v>
      </c>
      <c r="I150" s="49"/>
      <c r="J150" s="196"/>
      <c r="K150" s="32"/>
      <c r="L150" s="32"/>
      <c r="M150" s="196"/>
      <c r="N150" s="197"/>
      <c r="O150" s="204">
        <f>Administrative!O150+'Buildings &amp; Grounds'!O150+'Sacred Life &amp; Worship'!O150+'Christian Formation'!O150+'Social Ministry'!O150+Other!O150</f>
        <v>0</v>
      </c>
      <c r="P150" s="273">
        <f t="shared" si="144"/>
        <v>0</v>
      </c>
      <c r="Q150" s="275">
        <f t="shared" si="145"/>
        <v>0</v>
      </c>
      <c r="R150" s="29">
        <f t="shared" si="146"/>
        <v>0</v>
      </c>
      <c r="S150" s="275">
        <f t="shared" si="147"/>
        <v>0</v>
      </c>
      <c r="T150" s="739"/>
      <c r="U150" s="740"/>
      <c r="W150" s="200"/>
      <c r="X150" s="204">
        <f>Administrative!X150+'Buildings &amp; Grounds'!X150+'Sacred Life &amp; Worship'!X150+'Christian Formation'!X150+'Social Ministry'!X150+Other!X150</f>
        <v>0</v>
      </c>
      <c r="Y150" s="204">
        <f>Administrative!Y150+'Buildings &amp; Grounds'!Y150+'Sacred Life &amp; Worship'!Y150+'Christian Formation'!Y150+'Social Ministry'!Y150+Other!Y150</f>
        <v>0</v>
      </c>
      <c r="Z150" s="204">
        <f>Administrative!Z150+'Buildings &amp; Grounds'!Z150+'Sacred Life &amp; Worship'!Z150+'Christian Formation'!Z150+'Social Ministry'!Z150+Other!Z150</f>
        <v>0</v>
      </c>
      <c r="AA150" s="204">
        <f>Administrative!AA150+'Buildings &amp; Grounds'!AA150+'Sacred Life &amp; Worship'!AA150+'Christian Formation'!AA150+'Social Ministry'!AA150+Other!AA150</f>
        <v>0</v>
      </c>
      <c r="AB150" s="204">
        <f>Administrative!AB150+'Buildings &amp; Grounds'!AB150+'Sacred Life &amp; Worship'!AB150+'Christian Formation'!AB150+'Social Ministry'!AB150+Other!AB150</f>
        <v>0</v>
      </c>
      <c r="AC150" s="204">
        <f>Administrative!AC150+'Buildings &amp; Grounds'!AC150+'Sacred Life &amp; Worship'!AC150+'Christian Formation'!AC150+'Social Ministry'!AC150+Other!AC150</f>
        <v>0</v>
      </c>
      <c r="AD150" s="204">
        <f>Administrative!AD150+'Buildings &amp; Grounds'!AD150+'Sacred Life &amp; Worship'!AD150+'Christian Formation'!AD150+'Social Ministry'!AD150+Other!AD150</f>
        <v>0</v>
      </c>
      <c r="AE150" s="204">
        <f>Administrative!AE150+'Buildings &amp; Grounds'!AE150+'Sacred Life &amp; Worship'!AE150+'Christian Formation'!AE150+'Social Ministry'!AE150+Other!AE150</f>
        <v>0</v>
      </c>
      <c r="AF150" s="204">
        <f>Administrative!AF150+'Buildings &amp; Grounds'!AF150+'Sacred Life &amp; Worship'!AF150+'Christian Formation'!AF150+'Social Ministry'!AF150+Other!AF150</f>
        <v>0</v>
      </c>
      <c r="AG150" s="204">
        <f>Administrative!AG150+'Buildings &amp; Grounds'!AG150+'Sacred Life &amp; Worship'!AG150+'Christian Formation'!AG150+'Social Ministry'!AG150+Other!AG150</f>
        <v>0</v>
      </c>
      <c r="AH150" s="204">
        <f>Administrative!AH150+'Buildings &amp; Grounds'!AH150+'Sacred Life &amp; Worship'!AH150+'Christian Formation'!AH150+'Social Ministry'!AH150+Other!AH150</f>
        <v>0</v>
      </c>
      <c r="AI150" s="204">
        <f>Administrative!AI150+'Buildings &amp; Grounds'!AI150+'Sacred Life &amp; Worship'!AI150+'Christian Formation'!AI150+'Social Ministry'!AI150+Other!AI150</f>
        <v>0</v>
      </c>
      <c r="AJ150" s="204">
        <f>Administrative!AJ150+'Buildings &amp; Grounds'!AJ150+'Sacred Life &amp; Worship'!AJ150+'Christian Formation'!AJ150+'Social Ministry'!AJ150+Other!AJ150</f>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c r="M151" s="43"/>
      <c r="N151" s="252"/>
      <c r="O151" s="43">
        <f>SUM(O148:O150)</f>
        <v>0</v>
      </c>
      <c r="P151" s="43">
        <f>SUM(P148:P150)</f>
        <v>0</v>
      </c>
      <c r="Q151" s="44">
        <f>IFERROR(P151/H151, 0)</f>
        <v>0</v>
      </c>
      <c r="R151" s="43">
        <f>SUM(R148:R150)</f>
        <v>0</v>
      </c>
      <c r="S151" s="44">
        <f t="shared" ref="S151" si="149">IFERROR(R151/F151, 0)</f>
        <v>0</v>
      </c>
      <c r="T151" s="258"/>
      <c r="U151" s="259"/>
      <c r="W151" s="260"/>
      <c r="X151" s="427">
        <f>SUM(X148:X150)</f>
        <v>0</v>
      </c>
      <c r="Y151" s="427">
        <f t="shared" ref="Y151:AJ151" si="150">SUM(Y148:Y150)</f>
        <v>0</v>
      </c>
      <c r="Z151" s="427">
        <f t="shared" si="150"/>
        <v>0</v>
      </c>
      <c r="AA151" s="427">
        <f t="shared" si="150"/>
        <v>0</v>
      </c>
      <c r="AB151" s="427">
        <f t="shared" si="150"/>
        <v>0</v>
      </c>
      <c r="AC151" s="427">
        <f t="shared" si="150"/>
        <v>0</v>
      </c>
      <c r="AD151" s="427">
        <f t="shared" si="150"/>
        <v>0</v>
      </c>
      <c r="AE151" s="427">
        <f t="shared" si="150"/>
        <v>0</v>
      </c>
      <c r="AF151" s="427">
        <f t="shared" si="150"/>
        <v>0</v>
      </c>
      <c r="AG151" s="427">
        <f t="shared" si="150"/>
        <v>0</v>
      </c>
      <c r="AH151" s="427">
        <f t="shared" si="150"/>
        <v>0</v>
      </c>
      <c r="AI151" s="427">
        <f t="shared" si="150"/>
        <v>0</v>
      </c>
      <c r="AJ151" s="427">
        <f t="shared" si="150"/>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204">
        <f>Administrative!E155+'Buildings &amp; Grounds'!E155+'Sacred Life &amp; Worship'!E155+'Christian Formation'!E155+'Social Ministry'!E155+Other!E155</f>
        <v>0</v>
      </c>
      <c r="F155" s="204">
        <f>Administrative!F155+'Buildings &amp; Grounds'!F155+'Sacred Life &amp; Worship'!F155+'Christian Formation'!F155+'Social Ministry'!F155+Other!F155</f>
        <v>0</v>
      </c>
      <c r="G155" s="204">
        <f>Administrative!G155+'Buildings &amp; Grounds'!G155+'Sacred Life &amp; Worship'!G155+'Christian Formation'!G155+'Social Ministry'!G155+Other!G155</f>
        <v>0</v>
      </c>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204">
        <f>Administrative!E156+'Buildings &amp; Grounds'!E156+'Sacred Life &amp; Worship'!E156+'Christian Formation'!E156+'Social Ministry'!E156+Other!E156</f>
        <v>0</v>
      </c>
      <c r="F156" s="204">
        <f>Administrative!F156+'Buildings &amp; Grounds'!F156+'Sacred Life &amp; Worship'!F156+'Christian Formation'!F156+'Social Ministry'!F156+Other!F156</f>
        <v>0</v>
      </c>
      <c r="G156" s="204">
        <f>Administrative!G156+'Buildings &amp; Grounds'!G156+'Sacred Life &amp; Worship'!G156+'Christian Formation'!G156+'Social Ministry'!G156+Other!G156</f>
        <v>0</v>
      </c>
      <c r="H156" s="204">
        <f>Administrative!H156+'Buildings &amp; Grounds'!H156+'Sacred Life &amp; Worship'!H156+'Christian Formation'!H156+'Social Ministry'!H156+Other!H156</f>
        <v>0</v>
      </c>
      <c r="I156" s="49"/>
      <c r="J156" s="196"/>
      <c r="K156" s="32"/>
      <c r="L156" s="32"/>
      <c r="M156" s="196"/>
      <c r="N156" s="197"/>
      <c r="O156" s="204">
        <f>Administrative!O156+'Buildings &amp; Grounds'!O156+'Sacred Life &amp; Worship'!O156+'Christian Formation'!O156+'Social Ministry'!O156+Other!O156</f>
        <v>0</v>
      </c>
      <c r="P156" s="273">
        <f t="shared" ref="P156:P158" si="151">ROUND(($O156-$H156),0)</f>
        <v>0</v>
      </c>
      <c r="Q156" s="275">
        <f t="shared" ref="Q156:Q158" si="152">IFERROR(P156/H156, 0)</f>
        <v>0</v>
      </c>
      <c r="R156" s="29">
        <f t="shared" ref="R156:R158" si="153">ROUND(($O156-$F156),0)</f>
        <v>0</v>
      </c>
      <c r="S156" s="275">
        <f t="shared" ref="S156:S158" si="154">IFERROR(R156/F156, 0)</f>
        <v>0</v>
      </c>
      <c r="T156" s="739"/>
      <c r="U156" s="740"/>
      <c r="W156" s="200"/>
      <c r="X156" s="204">
        <f>Administrative!X156+'Buildings &amp; Grounds'!X156+'Sacred Life &amp; Worship'!X156+'Christian Formation'!X156+'Social Ministry'!X156+Other!X156</f>
        <v>0</v>
      </c>
      <c r="Y156" s="204">
        <f>Administrative!Y156+'Buildings &amp; Grounds'!Y156+'Sacred Life &amp; Worship'!Y156+'Christian Formation'!Y156+'Social Ministry'!Y156+Other!Y156</f>
        <v>0</v>
      </c>
      <c r="Z156" s="204">
        <f>Administrative!Z156+'Buildings &amp; Grounds'!Z156+'Sacred Life &amp; Worship'!Z156+'Christian Formation'!Z156+'Social Ministry'!Z156+Other!Z156</f>
        <v>0</v>
      </c>
      <c r="AA156" s="204">
        <f>Administrative!AA156+'Buildings &amp; Grounds'!AA156+'Sacred Life &amp; Worship'!AA156+'Christian Formation'!AA156+'Social Ministry'!AA156+Other!AA156</f>
        <v>0</v>
      </c>
      <c r="AB156" s="204">
        <f>Administrative!AB156+'Buildings &amp; Grounds'!AB156+'Sacred Life &amp; Worship'!AB156+'Christian Formation'!AB156+'Social Ministry'!AB156+Other!AB156</f>
        <v>0</v>
      </c>
      <c r="AC156" s="204">
        <f>Administrative!AC156+'Buildings &amp; Grounds'!AC156+'Sacred Life &amp; Worship'!AC156+'Christian Formation'!AC156+'Social Ministry'!AC156+Other!AC156</f>
        <v>0</v>
      </c>
      <c r="AD156" s="204">
        <f>Administrative!AD156+'Buildings &amp; Grounds'!AD156+'Sacred Life &amp; Worship'!AD156+'Christian Formation'!AD156+'Social Ministry'!AD156+Other!AD156</f>
        <v>0</v>
      </c>
      <c r="AE156" s="204">
        <f>Administrative!AE156+'Buildings &amp; Grounds'!AE156+'Sacred Life &amp; Worship'!AE156+'Christian Formation'!AE156+'Social Ministry'!AE156+Other!AE156</f>
        <v>0</v>
      </c>
      <c r="AF156" s="204">
        <f>Administrative!AF156+'Buildings &amp; Grounds'!AF156+'Sacred Life &amp; Worship'!AF156+'Christian Formation'!AF156+'Social Ministry'!AF156+Other!AF156</f>
        <v>0</v>
      </c>
      <c r="AG156" s="204">
        <f>Administrative!AG156+'Buildings &amp; Grounds'!AG156+'Sacred Life &amp; Worship'!AG156+'Christian Formation'!AG156+'Social Ministry'!AG156+Other!AG156</f>
        <v>0</v>
      </c>
      <c r="AH156" s="204">
        <f>Administrative!AH156+'Buildings &amp; Grounds'!AH156+'Sacred Life &amp; Worship'!AH156+'Christian Formation'!AH156+'Social Ministry'!AH156+Other!AH156</f>
        <v>0</v>
      </c>
      <c r="AI156" s="204">
        <f>Administrative!AI156+'Buildings &amp; Grounds'!AI156+'Sacred Life &amp; Worship'!AI156+'Christian Formation'!AI156+'Social Ministry'!AI156+Other!AI156</f>
        <v>0</v>
      </c>
      <c r="AJ156" s="204">
        <f>Administrative!AJ156+'Buildings &amp; Grounds'!AJ156+'Sacred Life &amp; Worship'!AJ156+'Christian Formation'!AJ156+'Social Ministry'!AJ156+Other!AJ156</f>
        <v>0</v>
      </c>
      <c r="AK156" s="195" t="str">
        <f>IF(AJ156=O156,"In Balance",CONCATENATE("Out of Balance by $",AJ156-O156))</f>
        <v>In Balance</v>
      </c>
    </row>
    <row r="157" spans="2:37" outlineLevel="2" x14ac:dyDescent="0.15">
      <c r="B157" s="172">
        <v>152</v>
      </c>
      <c r="C157" s="192">
        <v>4760</v>
      </c>
      <c r="D157" s="193" t="s">
        <v>776</v>
      </c>
      <c r="E157" s="204">
        <f>Administrative!E157+'Buildings &amp; Grounds'!E157+'Sacred Life &amp; Worship'!E157+'Christian Formation'!E157+'Social Ministry'!E157+Other!E157</f>
        <v>0</v>
      </c>
      <c r="F157" s="204">
        <f>Administrative!F157+'Buildings &amp; Grounds'!F157+'Sacred Life &amp; Worship'!F157+'Christian Formation'!F157+'Social Ministry'!F157+Other!F157</f>
        <v>0</v>
      </c>
      <c r="G157" s="204">
        <f>Administrative!G157+'Buildings &amp; Grounds'!G157+'Sacred Life &amp; Worship'!G157+'Christian Formation'!G157+'Social Ministry'!G157+Other!G157</f>
        <v>0</v>
      </c>
      <c r="H157" s="204">
        <f>Administrative!H157+'Buildings &amp; Grounds'!H157+'Sacred Life &amp; Worship'!H157+'Christian Formation'!H157+'Social Ministry'!H157+Other!H157</f>
        <v>0</v>
      </c>
      <c r="I157" s="49"/>
      <c r="J157" s="196"/>
      <c r="K157" s="32"/>
      <c r="L157" s="32"/>
      <c r="M157" s="196"/>
      <c r="N157" s="197"/>
      <c r="O157" s="204">
        <f>Administrative!O157+'Buildings &amp; Grounds'!O157+'Sacred Life &amp; Worship'!O157+'Christian Formation'!O157+'Social Ministry'!O157+Other!O157</f>
        <v>0</v>
      </c>
      <c r="P157" s="273">
        <f t="shared" si="151"/>
        <v>0</v>
      </c>
      <c r="Q157" s="275">
        <f t="shared" si="152"/>
        <v>0</v>
      </c>
      <c r="R157" s="29">
        <f t="shared" si="153"/>
        <v>0</v>
      </c>
      <c r="S157" s="275">
        <f t="shared" si="154"/>
        <v>0</v>
      </c>
      <c r="T157" s="739"/>
      <c r="U157" s="740"/>
      <c r="W157" s="200"/>
      <c r="X157" s="204">
        <f>Administrative!X157+'Buildings &amp; Grounds'!X157+'Sacred Life &amp; Worship'!X157+'Christian Formation'!X157+'Social Ministry'!X157+Other!X157</f>
        <v>0</v>
      </c>
      <c r="Y157" s="204">
        <f>Administrative!Y157+'Buildings &amp; Grounds'!Y157+'Sacred Life &amp; Worship'!Y157+'Christian Formation'!Y157+'Social Ministry'!Y157+Other!Y157</f>
        <v>0</v>
      </c>
      <c r="Z157" s="204">
        <f>Administrative!Z157+'Buildings &amp; Grounds'!Z157+'Sacred Life &amp; Worship'!Z157+'Christian Formation'!Z157+'Social Ministry'!Z157+Other!Z157</f>
        <v>0</v>
      </c>
      <c r="AA157" s="204">
        <f>Administrative!AA157+'Buildings &amp; Grounds'!AA157+'Sacred Life &amp; Worship'!AA157+'Christian Formation'!AA157+'Social Ministry'!AA157+Other!AA157</f>
        <v>0</v>
      </c>
      <c r="AB157" s="204">
        <f>Administrative!AB157+'Buildings &amp; Grounds'!AB157+'Sacred Life &amp; Worship'!AB157+'Christian Formation'!AB157+'Social Ministry'!AB157+Other!AB157</f>
        <v>0</v>
      </c>
      <c r="AC157" s="204">
        <f>Administrative!AC157+'Buildings &amp; Grounds'!AC157+'Sacred Life &amp; Worship'!AC157+'Christian Formation'!AC157+'Social Ministry'!AC157+Other!AC157</f>
        <v>0</v>
      </c>
      <c r="AD157" s="204">
        <f>Administrative!AD157+'Buildings &amp; Grounds'!AD157+'Sacred Life &amp; Worship'!AD157+'Christian Formation'!AD157+'Social Ministry'!AD157+Other!AD157</f>
        <v>0</v>
      </c>
      <c r="AE157" s="204">
        <f>Administrative!AE157+'Buildings &amp; Grounds'!AE157+'Sacred Life &amp; Worship'!AE157+'Christian Formation'!AE157+'Social Ministry'!AE157+Other!AE157</f>
        <v>0</v>
      </c>
      <c r="AF157" s="204">
        <f>Administrative!AF157+'Buildings &amp; Grounds'!AF157+'Sacred Life &amp; Worship'!AF157+'Christian Formation'!AF157+'Social Ministry'!AF157+Other!AF157</f>
        <v>0</v>
      </c>
      <c r="AG157" s="204">
        <f>Administrative!AG157+'Buildings &amp; Grounds'!AG157+'Sacred Life &amp; Worship'!AG157+'Christian Formation'!AG157+'Social Ministry'!AG157+Other!AG157</f>
        <v>0</v>
      </c>
      <c r="AH157" s="204">
        <f>Administrative!AH157+'Buildings &amp; Grounds'!AH157+'Sacred Life &amp; Worship'!AH157+'Christian Formation'!AH157+'Social Ministry'!AH157+Other!AH157</f>
        <v>0</v>
      </c>
      <c r="AI157" s="204">
        <f>Administrative!AI157+'Buildings &amp; Grounds'!AI157+'Sacred Life &amp; Worship'!AI157+'Christian Formation'!AI157+'Social Ministry'!AI157+Other!AI157</f>
        <v>0</v>
      </c>
      <c r="AJ157" s="204">
        <f>Administrative!AJ157+'Buildings &amp; Grounds'!AJ157+'Sacred Life &amp; Worship'!AJ157+'Christian Formation'!AJ157+'Social Ministry'!AJ157+Other!AJ157</f>
        <v>0</v>
      </c>
      <c r="AK157" s="195" t="str">
        <f>IF(AJ157=O157,"In Balance",CONCATENATE("Out of Balance by $",AJ157-O157))</f>
        <v>In Balance</v>
      </c>
    </row>
    <row r="158" spans="2:37" outlineLevel="2" x14ac:dyDescent="0.15">
      <c r="B158" s="172">
        <v>153</v>
      </c>
      <c r="C158" s="192">
        <v>4775</v>
      </c>
      <c r="D158" s="193" t="s">
        <v>1193</v>
      </c>
      <c r="E158" s="204">
        <f>Administrative!E158+'Buildings &amp; Grounds'!E158+'Sacred Life &amp; Worship'!E158+'Christian Formation'!E158+'Social Ministry'!E158+Other!E158</f>
        <v>0</v>
      </c>
      <c r="F158" s="204">
        <f>Administrative!F158+'Buildings &amp; Grounds'!F158+'Sacred Life &amp; Worship'!F158+'Christian Formation'!F158+'Social Ministry'!F158+Other!F158</f>
        <v>0</v>
      </c>
      <c r="G158" s="204">
        <f>Administrative!G158+'Buildings &amp; Grounds'!G158+'Sacred Life &amp; Worship'!G158+'Christian Formation'!G158+'Social Ministry'!G158+Other!G158</f>
        <v>0</v>
      </c>
      <c r="H158" s="204">
        <f>Administrative!H158+'Buildings &amp; Grounds'!H158+'Sacred Life &amp; Worship'!H158+'Christian Formation'!H158+'Social Ministry'!H158+Other!H158</f>
        <v>0</v>
      </c>
      <c r="I158" s="49"/>
      <c r="J158" s="196"/>
      <c r="K158" s="32"/>
      <c r="L158" s="32"/>
      <c r="M158" s="196"/>
      <c r="N158" s="197"/>
      <c r="O158" s="204">
        <f>Administrative!O158+'Buildings &amp; Grounds'!O158+'Sacred Life &amp; Worship'!O158+'Christian Formation'!O158+'Social Ministry'!O158+Other!O158</f>
        <v>0</v>
      </c>
      <c r="P158" s="273">
        <f t="shared" si="151"/>
        <v>0</v>
      </c>
      <c r="Q158" s="275">
        <f t="shared" si="152"/>
        <v>0</v>
      </c>
      <c r="R158" s="29">
        <f t="shared" si="153"/>
        <v>0</v>
      </c>
      <c r="S158" s="275">
        <f t="shared" si="154"/>
        <v>0</v>
      </c>
      <c r="T158" s="739"/>
      <c r="U158" s="740"/>
      <c r="W158" s="200"/>
      <c r="X158" s="204">
        <f>Administrative!X158+'Buildings &amp; Grounds'!X158+'Sacred Life &amp; Worship'!X158+'Christian Formation'!X158+'Social Ministry'!X158+Other!X158</f>
        <v>0</v>
      </c>
      <c r="Y158" s="204">
        <f>Administrative!Y158+'Buildings &amp; Grounds'!Y158+'Sacred Life &amp; Worship'!Y158+'Christian Formation'!Y158+'Social Ministry'!Y158+Other!Y158</f>
        <v>0</v>
      </c>
      <c r="Z158" s="204">
        <f>Administrative!Z158+'Buildings &amp; Grounds'!Z158+'Sacred Life &amp; Worship'!Z158+'Christian Formation'!Z158+'Social Ministry'!Z158+Other!Z158</f>
        <v>0</v>
      </c>
      <c r="AA158" s="204">
        <f>Administrative!AA158+'Buildings &amp; Grounds'!AA158+'Sacred Life &amp; Worship'!AA158+'Christian Formation'!AA158+'Social Ministry'!AA158+Other!AA158</f>
        <v>0</v>
      </c>
      <c r="AB158" s="204">
        <f>Administrative!AB158+'Buildings &amp; Grounds'!AB158+'Sacred Life &amp; Worship'!AB158+'Christian Formation'!AB158+'Social Ministry'!AB158+Other!AB158</f>
        <v>0</v>
      </c>
      <c r="AC158" s="204">
        <f>Administrative!AC158+'Buildings &amp; Grounds'!AC158+'Sacred Life &amp; Worship'!AC158+'Christian Formation'!AC158+'Social Ministry'!AC158+Other!AC158</f>
        <v>0</v>
      </c>
      <c r="AD158" s="204">
        <f>Administrative!AD158+'Buildings &amp; Grounds'!AD158+'Sacred Life &amp; Worship'!AD158+'Christian Formation'!AD158+'Social Ministry'!AD158+Other!AD158</f>
        <v>0</v>
      </c>
      <c r="AE158" s="204">
        <f>Administrative!AE158+'Buildings &amp; Grounds'!AE158+'Sacred Life &amp; Worship'!AE158+'Christian Formation'!AE158+'Social Ministry'!AE158+Other!AE158</f>
        <v>0</v>
      </c>
      <c r="AF158" s="204">
        <f>Administrative!AF158+'Buildings &amp; Grounds'!AF158+'Sacred Life &amp; Worship'!AF158+'Christian Formation'!AF158+'Social Ministry'!AF158+Other!AF158</f>
        <v>0</v>
      </c>
      <c r="AG158" s="204">
        <f>Administrative!AG158+'Buildings &amp; Grounds'!AG158+'Sacred Life &amp; Worship'!AG158+'Christian Formation'!AG158+'Social Ministry'!AG158+Other!AG158</f>
        <v>0</v>
      </c>
      <c r="AH158" s="204">
        <f>Administrative!AH158+'Buildings &amp; Grounds'!AH158+'Sacred Life &amp; Worship'!AH158+'Christian Formation'!AH158+'Social Ministry'!AH158+Other!AH158</f>
        <v>0</v>
      </c>
      <c r="AI158" s="204">
        <f>Administrative!AI158+'Buildings &amp; Grounds'!AI158+'Sacred Life &amp; Worship'!AI158+'Christian Formation'!AI158+'Social Ministry'!AI158+Other!AI158</f>
        <v>0</v>
      </c>
      <c r="AJ158" s="204">
        <f>Administrative!AJ158+'Buildings &amp; Grounds'!AJ158+'Sacred Life &amp; Worship'!AJ158+'Christian Formation'!AJ158+'Social Ministry'!AJ158+Other!AJ158</f>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c r="M159" s="43"/>
      <c r="N159" s="252"/>
      <c r="O159" s="43">
        <f>SUM(O155:O156)</f>
        <v>0</v>
      </c>
      <c r="P159" s="43">
        <f>SUM(P155:P156)</f>
        <v>0</v>
      </c>
      <c r="Q159" s="44">
        <f>IFERROR(P159/H159, 0)</f>
        <v>0</v>
      </c>
      <c r="R159" s="43">
        <f>SUM(R155:R156)</f>
        <v>0</v>
      </c>
      <c r="S159" s="44">
        <f t="shared" ref="S159:S160" si="155">IFERROR(R159/F159, 0)</f>
        <v>0</v>
      </c>
      <c r="T159" s="258"/>
      <c r="U159" s="259"/>
      <c r="W159" s="260"/>
      <c r="X159" s="426">
        <f>SUM(X155:X156)</f>
        <v>0</v>
      </c>
      <c r="Y159" s="426">
        <f t="shared" ref="Y159:AJ159" si="156">SUM(Y155:Y156)</f>
        <v>0</v>
      </c>
      <c r="Z159" s="426">
        <f t="shared" si="156"/>
        <v>0</v>
      </c>
      <c r="AA159" s="426">
        <f t="shared" si="156"/>
        <v>0</v>
      </c>
      <c r="AB159" s="426">
        <f t="shared" si="156"/>
        <v>0</v>
      </c>
      <c r="AC159" s="426">
        <f t="shared" si="156"/>
        <v>0</v>
      </c>
      <c r="AD159" s="426">
        <f t="shared" si="156"/>
        <v>0</v>
      </c>
      <c r="AE159" s="426">
        <f t="shared" si="156"/>
        <v>0</v>
      </c>
      <c r="AF159" s="426">
        <f t="shared" si="156"/>
        <v>0</v>
      </c>
      <c r="AG159" s="426">
        <f t="shared" si="156"/>
        <v>0</v>
      </c>
      <c r="AH159" s="426">
        <f t="shared" si="156"/>
        <v>0</v>
      </c>
      <c r="AI159" s="426">
        <f t="shared" si="156"/>
        <v>0</v>
      </c>
      <c r="AJ159" s="426">
        <f t="shared" si="156"/>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c r="M160" s="52"/>
      <c r="N160" s="54"/>
      <c r="O160" s="52">
        <f>O144+O151-O159</f>
        <v>0</v>
      </c>
      <c r="P160" s="52">
        <f>P144+P151-P159</f>
        <v>0</v>
      </c>
      <c r="Q160" s="55">
        <f t="shared" ref="Q160" si="157">IFERROR(P160/H160, 0)</f>
        <v>0</v>
      </c>
      <c r="R160" s="52">
        <f>R144+R151-R159</f>
        <v>0</v>
      </c>
      <c r="S160" s="55">
        <f t="shared" si="155"/>
        <v>0</v>
      </c>
      <c r="T160" s="254"/>
      <c r="U160" s="255"/>
      <c r="W160" s="262"/>
      <c r="X160" s="52">
        <f>X144+X151-X159</f>
        <v>0</v>
      </c>
      <c r="Y160" s="52">
        <f t="shared" ref="Y160:AJ160" si="158">Y144+Y151-Y159</f>
        <v>0</v>
      </c>
      <c r="Z160" s="52">
        <f t="shared" si="158"/>
        <v>0</v>
      </c>
      <c r="AA160" s="52">
        <f t="shared" si="158"/>
        <v>0</v>
      </c>
      <c r="AB160" s="52">
        <f t="shared" si="158"/>
        <v>0</v>
      </c>
      <c r="AC160" s="52">
        <f t="shared" si="158"/>
        <v>0</v>
      </c>
      <c r="AD160" s="52">
        <f t="shared" si="158"/>
        <v>0</v>
      </c>
      <c r="AE160" s="52">
        <f t="shared" si="158"/>
        <v>0</v>
      </c>
      <c r="AF160" s="52">
        <f t="shared" si="158"/>
        <v>0</v>
      </c>
      <c r="AG160" s="52">
        <f t="shared" si="158"/>
        <v>0</v>
      </c>
      <c r="AH160" s="52">
        <f t="shared" si="158"/>
        <v>0</v>
      </c>
      <c r="AI160" s="52">
        <f t="shared" si="158"/>
        <v>0</v>
      </c>
      <c r="AJ160" s="52">
        <f t="shared" si="158"/>
        <v>0</v>
      </c>
      <c r="AK160" s="82" t="str">
        <f t="shared" ref="AK160" si="159">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204">
        <f>Administrative!E164+'Buildings &amp; Grounds'!E164+'Sacred Life &amp; Worship'!E164+'Christian Formation'!E164+'Social Ministry'!E164+Other!E164</f>
        <v>0</v>
      </c>
      <c r="F164" s="204">
        <f>Administrative!F164+'Buildings &amp; Grounds'!F164+'Sacred Life &amp; Worship'!F164+'Christian Formation'!F164+'Social Ministry'!F164+Other!F164</f>
        <v>0</v>
      </c>
      <c r="G164" s="204">
        <f>Administrative!G164+'Buildings &amp; Grounds'!G164+'Sacred Life &amp; Worship'!G164+'Christian Formation'!G164+'Social Ministry'!G164+Other!G164</f>
        <v>0</v>
      </c>
      <c r="H164" s="204">
        <f>Administrative!H164+'Buildings &amp; Grounds'!H164+'Sacred Life &amp; Worship'!H164+'Christian Formation'!H164+'Social Ministry'!H164+Other!H164</f>
        <v>0</v>
      </c>
      <c r="I164" s="49"/>
      <c r="J164" s="196"/>
      <c r="K164" s="32"/>
      <c r="L164" s="32"/>
      <c r="M164" s="196"/>
      <c r="N164" s="197"/>
      <c r="O164" s="204">
        <f>Administrative!O164+'Buildings &amp; Grounds'!O164+'Sacred Life &amp; Worship'!O164+'Christian Formation'!O164+'Social Ministry'!O164+Other!O164</f>
        <v>0</v>
      </c>
      <c r="P164" s="273">
        <f t="shared" ref="P164:P165" si="160">ROUND(($O164-$H164),0)</f>
        <v>0</v>
      </c>
      <c r="Q164" s="275">
        <f t="shared" ref="Q164:Q165" si="161">IFERROR(P164/H164, 0)</f>
        <v>0</v>
      </c>
      <c r="R164" s="29">
        <f t="shared" ref="R164:R165" si="162">ROUND(($O164-$F164),0)</f>
        <v>0</v>
      </c>
      <c r="S164" s="275">
        <f t="shared" ref="S164:S165" si="163">IFERROR(R164/F164, 0)</f>
        <v>0</v>
      </c>
      <c r="T164" s="739"/>
      <c r="U164" s="740"/>
      <c r="W164" s="200"/>
      <c r="X164" s="204">
        <f>Administrative!X164+'Buildings &amp; Grounds'!X164+'Sacred Life &amp; Worship'!X164+'Christian Formation'!X164+'Social Ministry'!X164+Other!X164</f>
        <v>0</v>
      </c>
      <c r="Y164" s="204">
        <f>Administrative!Y164+'Buildings &amp; Grounds'!Y164+'Sacred Life &amp; Worship'!Y164+'Christian Formation'!Y164+'Social Ministry'!Y164+Other!Y164</f>
        <v>0</v>
      </c>
      <c r="Z164" s="204">
        <f>Administrative!Z164+'Buildings &amp; Grounds'!Z164+'Sacred Life &amp; Worship'!Z164+'Christian Formation'!Z164+'Social Ministry'!Z164+Other!Z164</f>
        <v>0</v>
      </c>
      <c r="AA164" s="204">
        <f>Administrative!AA164+'Buildings &amp; Grounds'!AA164+'Sacred Life &amp; Worship'!AA164+'Christian Formation'!AA164+'Social Ministry'!AA164+Other!AA164</f>
        <v>0</v>
      </c>
      <c r="AB164" s="204">
        <f>Administrative!AB164+'Buildings &amp; Grounds'!AB164+'Sacred Life &amp; Worship'!AB164+'Christian Formation'!AB164+'Social Ministry'!AB164+Other!AB164</f>
        <v>0</v>
      </c>
      <c r="AC164" s="204">
        <f>Administrative!AC164+'Buildings &amp; Grounds'!AC164+'Sacred Life &amp; Worship'!AC164+'Christian Formation'!AC164+'Social Ministry'!AC164+Other!AC164</f>
        <v>0</v>
      </c>
      <c r="AD164" s="204">
        <f>Administrative!AD164+'Buildings &amp; Grounds'!AD164+'Sacred Life &amp; Worship'!AD164+'Christian Formation'!AD164+'Social Ministry'!AD164+Other!AD164</f>
        <v>0</v>
      </c>
      <c r="AE164" s="204">
        <f>Administrative!AE164+'Buildings &amp; Grounds'!AE164+'Sacred Life &amp; Worship'!AE164+'Christian Formation'!AE164+'Social Ministry'!AE164+Other!AE164</f>
        <v>0</v>
      </c>
      <c r="AF164" s="204">
        <f>Administrative!AF164+'Buildings &amp; Grounds'!AF164+'Sacred Life &amp; Worship'!AF164+'Christian Formation'!AF164+'Social Ministry'!AF164+Other!AF164</f>
        <v>0</v>
      </c>
      <c r="AG164" s="204">
        <f>Administrative!AG164+'Buildings &amp; Grounds'!AG164+'Sacred Life &amp; Worship'!AG164+'Christian Formation'!AG164+'Social Ministry'!AG164+Other!AG164</f>
        <v>0</v>
      </c>
      <c r="AH164" s="204">
        <f>Administrative!AH164+'Buildings &amp; Grounds'!AH164+'Sacred Life &amp; Worship'!AH164+'Christian Formation'!AH164+'Social Ministry'!AH164+Other!AH164</f>
        <v>0</v>
      </c>
      <c r="AI164" s="204">
        <f>Administrative!AI164+'Buildings &amp; Grounds'!AI164+'Sacred Life &amp; Worship'!AI164+'Christian Formation'!AI164+'Social Ministry'!AI164+Other!AI164</f>
        <v>0</v>
      </c>
      <c r="AJ164" s="204">
        <f>Administrative!AJ164+'Buildings &amp; Grounds'!AJ164+'Sacred Life &amp; Worship'!AJ164+'Christian Formation'!AJ164+'Social Ministry'!AJ164+Other!AJ164</f>
        <v>0</v>
      </c>
      <c r="AK164" s="195" t="str">
        <f>IF(AJ164=O164,"In Balance",CONCATENATE("Out of Balance by $",AJ164-O164))</f>
        <v>In Balance</v>
      </c>
    </row>
    <row r="165" spans="2:37" s="256" customFormat="1" ht="11.25" customHeight="1" outlineLevel="1" x14ac:dyDescent="0.15">
      <c r="B165" s="172">
        <v>160</v>
      </c>
      <c r="C165" s="192">
        <v>3473</v>
      </c>
      <c r="D165" s="193" t="s">
        <v>775</v>
      </c>
      <c r="E165" s="204">
        <f>Administrative!E165+'Buildings &amp; Grounds'!E165+'Sacred Life &amp; Worship'!E165+'Christian Formation'!E165+'Social Ministry'!E165+Other!E165</f>
        <v>0</v>
      </c>
      <c r="F165" s="204">
        <f>Administrative!F165+'Buildings &amp; Grounds'!F165+'Sacred Life &amp; Worship'!F165+'Christian Formation'!F165+'Social Ministry'!F165+Other!F165</f>
        <v>0</v>
      </c>
      <c r="G165" s="204">
        <f>Administrative!G165+'Buildings &amp; Grounds'!G165+'Sacred Life &amp; Worship'!G165+'Christian Formation'!G165+'Social Ministry'!G165+Other!G165</f>
        <v>0</v>
      </c>
      <c r="H165" s="204">
        <f>Administrative!H165+'Buildings &amp; Grounds'!H165+'Sacred Life &amp; Worship'!H165+'Christian Formation'!H165+'Social Ministry'!H165+Other!H165</f>
        <v>0</v>
      </c>
      <c r="I165" s="49"/>
      <c r="J165" s="196"/>
      <c r="K165" s="32"/>
      <c r="L165" s="32"/>
      <c r="M165" s="196"/>
      <c r="N165" s="197"/>
      <c r="O165" s="204">
        <f>Administrative!O165+'Buildings &amp; Grounds'!O165+'Sacred Life &amp; Worship'!O165+'Christian Formation'!O165+'Social Ministry'!O165+Other!O165</f>
        <v>0</v>
      </c>
      <c r="P165" s="273">
        <f t="shared" si="160"/>
        <v>0</v>
      </c>
      <c r="Q165" s="275">
        <f t="shared" si="161"/>
        <v>0</v>
      </c>
      <c r="R165" s="29">
        <f t="shared" si="162"/>
        <v>0</v>
      </c>
      <c r="S165" s="275">
        <f t="shared" si="163"/>
        <v>0</v>
      </c>
      <c r="T165" s="739"/>
      <c r="U165" s="740"/>
      <c r="W165" s="200"/>
      <c r="X165" s="204">
        <f>Administrative!X165+'Buildings &amp; Grounds'!X165+'Sacred Life &amp; Worship'!X165+'Christian Formation'!X165+'Social Ministry'!X165+Other!X165</f>
        <v>0</v>
      </c>
      <c r="Y165" s="204">
        <f>Administrative!Y165+'Buildings &amp; Grounds'!Y165+'Sacred Life &amp; Worship'!Y165+'Christian Formation'!Y165+'Social Ministry'!Y165+Other!Y165</f>
        <v>0</v>
      </c>
      <c r="Z165" s="204">
        <f>Administrative!Z165+'Buildings &amp; Grounds'!Z165+'Sacred Life &amp; Worship'!Z165+'Christian Formation'!Z165+'Social Ministry'!Z165+Other!Z165</f>
        <v>0</v>
      </c>
      <c r="AA165" s="204">
        <f>Administrative!AA165+'Buildings &amp; Grounds'!AA165+'Sacred Life &amp; Worship'!AA165+'Christian Formation'!AA165+'Social Ministry'!AA165+Other!AA165</f>
        <v>0</v>
      </c>
      <c r="AB165" s="204">
        <f>Administrative!AB165+'Buildings &amp; Grounds'!AB165+'Sacred Life &amp; Worship'!AB165+'Christian Formation'!AB165+'Social Ministry'!AB165+Other!AB165</f>
        <v>0</v>
      </c>
      <c r="AC165" s="204">
        <f>Administrative!AC165+'Buildings &amp; Grounds'!AC165+'Sacred Life &amp; Worship'!AC165+'Christian Formation'!AC165+'Social Ministry'!AC165+Other!AC165</f>
        <v>0</v>
      </c>
      <c r="AD165" s="204">
        <f>Administrative!AD165+'Buildings &amp; Grounds'!AD165+'Sacred Life &amp; Worship'!AD165+'Christian Formation'!AD165+'Social Ministry'!AD165+Other!AD165</f>
        <v>0</v>
      </c>
      <c r="AE165" s="204">
        <f>Administrative!AE165+'Buildings &amp; Grounds'!AE165+'Sacred Life &amp; Worship'!AE165+'Christian Formation'!AE165+'Social Ministry'!AE165+Other!AE165</f>
        <v>0</v>
      </c>
      <c r="AF165" s="204">
        <f>Administrative!AF165+'Buildings &amp; Grounds'!AF165+'Sacred Life &amp; Worship'!AF165+'Christian Formation'!AF165+'Social Ministry'!AF165+Other!AF165</f>
        <v>0</v>
      </c>
      <c r="AG165" s="204">
        <f>Administrative!AG165+'Buildings &amp; Grounds'!AG165+'Sacred Life &amp; Worship'!AG165+'Christian Formation'!AG165+'Social Ministry'!AG165+Other!AG165</f>
        <v>0</v>
      </c>
      <c r="AH165" s="204">
        <f>Administrative!AH165+'Buildings &amp; Grounds'!AH165+'Sacred Life &amp; Worship'!AH165+'Christian Formation'!AH165+'Social Ministry'!AH165+Other!AH165</f>
        <v>0</v>
      </c>
      <c r="AI165" s="204">
        <f>Administrative!AI165+'Buildings &amp; Grounds'!AI165+'Sacred Life &amp; Worship'!AI165+'Christian Formation'!AI165+'Social Ministry'!AI165+Other!AI165</f>
        <v>0</v>
      </c>
      <c r="AJ165" s="204">
        <f>Administrative!AJ165+'Buildings &amp; Grounds'!AJ165+'Sacred Life &amp; Worship'!AJ165+'Christian Formation'!AJ165+'Social Ministry'!AJ165+Other!AJ165</f>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64">G160+G164-G165</f>
        <v>0</v>
      </c>
      <c r="H166" s="88">
        <f t="shared" si="164"/>
        <v>0</v>
      </c>
      <c r="I166" s="89"/>
      <c r="J166" s="88"/>
      <c r="K166" s="88"/>
      <c r="L166" s="88"/>
      <c r="M166" s="88"/>
      <c r="N166" s="90"/>
      <c r="O166" s="88">
        <f t="shared" ref="O166:R166" si="165">O160+O164-O165</f>
        <v>0</v>
      </c>
      <c r="P166" s="88">
        <f t="shared" si="165"/>
        <v>0</v>
      </c>
      <c r="Q166" s="91">
        <f t="shared" ref="Q166" si="166">IFERROR(P166/H166, 0)</f>
        <v>0</v>
      </c>
      <c r="R166" s="88">
        <f t="shared" si="165"/>
        <v>0</v>
      </c>
      <c r="S166" s="91">
        <f t="shared" ref="S166" si="167">IFERROR(R166/F166, 0)</f>
        <v>0</v>
      </c>
      <c r="T166" s="264"/>
      <c r="U166" s="265"/>
      <c r="W166" s="266"/>
      <c r="X166" s="88">
        <f>X160+X164-X165</f>
        <v>0</v>
      </c>
      <c r="Y166" s="88">
        <f t="shared" ref="Y166:AJ166" si="168">Y160+Y164-Y165</f>
        <v>0</v>
      </c>
      <c r="Z166" s="88">
        <f t="shared" si="168"/>
        <v>0</v>
      </c>
      <c r="AA166" s="88">
        <f t="shared" si="168"/>
        <v>0</v>
      </c>
      <c r="AB166" s="88">
        <f t="shared" si="168"/>
        <v>0</v>
      </c>
      <c r="AC166" s="88">
        <f t="shared" si="168"/>
        <v>0</v>
      </c>
      <c r="AD166" s="88">
        <f t="shared" si="168"/>
        <v>0</v>
      </c>
      <c r="AE166" s="88">
        <f t="shared" si="168"/>
        <v>0</v>
      </c>
      <c r="AF166" s="88">
        <f t="shared" si="168"/>
        <v>0</v>
      </c>
      <c r="AG166" s="88">
        <f t="shared" si="168"/>
        <v>0</v>
      </c>
      <c r="AH166" s="88">
        <f t="shared" si="168"/>
        <v>0</v>
      </c>
      <c r="AI166" s="88">
        <f t="shared" si="168"/>
        <v>0</v>
      </c>
      <c r="AJ166" s="88">
        <f t="shared" si="168"/>
        <v>0</v>
      </c>
      <c r="AK166" s="82" t="str">
        <f t="shared" ref="AK166" si="169">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p0Tht/CxB1hfw7ur9uedD7a4ipivcNYkIYZw1ymcyWzOLHbiyq/vBYcnuECBpJn9YlDoYgI309/YMwvDWx6MFQ==" saltValue="IUI1tdK3AwuJ8gOCnYvtng==" spinCount="100000" sheet="1" formatColumns="0" formatRows="0" autoFilter="0"/>
  <dataConsolidate/>
  <mergeCells count="4">
    <mergeCell ref="A1:D1"/>
    <mergeCell ref="W1:Y1"/>
    <mergeCell ref="A2:D2"/>
    <mergeCell ref="A3:D3"/>
  </mergeCells>
  <conditionalFormatting sqref="N11 N36 N149:N150 N156:N158 N164:N165">
    <cfRule type="expression" dxfId="120" priority="75">
      <formula>ISNUMBER($M11)</formula>
    </cfRule>
  </conditionalFormatting>
  <conditionalFormatting sqref="T7:T16 T33:T43">
    <cfRule type="cellIs" dxfId="117" priority="71" operator="equal">
      <formula>"Variance Explanation Required"</formula>
    </cfRule>
  </conditionalFormatting>
  <conditionalFormatting sqref="T19:T24">
    <cfRule type="cellIs" dxfId="116" priority="83" operator="equal">
      <formula>"Variance Explanation Required"</formula>
    </cfRule>
  </conditionalFormatting>
  <conditionalFormatting sqref="T27:T30">
    <cfRule type="cellIs" dxfId="115" priority="96" operator="equal">
      <formula>"Variance Explanation Required"</formula>
    </cfRule>
  </conditionalFormatting>
  <conditionalFormatting sqref="T46:T49">
    <cfRule type="cellIs" dxfId="114" priority="57" operator="equal">
      <formula>"Variance Explanation Required"</formula>
    </cfRule>
  </conditionalFormatting>
  <conditionalFormatting sqref="T52:T53">
    <cfRule type="cellIs" dxfId="113" priority="86" operator="equal">
      <formula>"Variance Explanation Required"</formula>
    </cfRule>
  </conditionalFormatting>
  <conditionalFormatting sqref="T55:T56">
    <cfRule type="cellIs" dxfId="112" priority="54" operator="equal">
      <formula>"Variance Explanation Required"</formula>
    </cfRule>
  </conditionalFormatting>
  <conditionalFormatting sqref="T58:T60">
    <cfRule type="cellIs" dxfId="111" priority="52" operator="equal">
      <formula>"Variance Explanation Required"</formula>
    </cfRule>
  </conditionalFormatting>
  <conditionalFormatting sqref="T62:T63">
    <cfRule type="cellIs" dxfId="110" priority="50" operator="equal">
      <formula>"Variance Explanation Required"</formula>
    </cfRule>
  </conditionalFormatting>
  <conditionalFormatting sqref="T65:T66">
    <cfRule type="cellIs" dxfId="109" priority="48" operator="equal">
      <formula>"Variance Explanation Required"</formula>
    </cfRule>
  </conditionalFormatting>
  <conditionalFormatting sqref="T75:T77">
    <cfRule type="cellIs" dxfId="108" priority="26" operator="equal">
      <formula>"Variance Explanation Required"</formula>
    </cfRule>
  </conditionalFormatting>
  <conditionalFormatting sqref="T79:T83">
    <cfRule type="cellIs" dxfId="107" priority="24" operator="equal">
      <formula>"Variance Explanation Required"</formula>
    </cfRule>
  </conditionalFormatting>
  <conditionalFormatting sqref="T85:T89">
    <cfRule type="cellIs" dxfId="106" priority="22" operator="equal">
      <formula>"Variance Explanation Required"</formula>
    </cfRule>
  </conditionalFormatting>
  <conditionalFormatting sqref="T92:T102">
    <cfRule type="cellIs" dxfId="105" priority="20" operator="equal">
      <formula>"Variance Explanation Required"</formula>
    </cfRule>
  </conditionalFormatting>
  <conditionalFormatting sqref="T105:T114">
    <cfRule type="cellIs" dxfId="104" priority="18" operator="equal">
      <formula>"Variance Explanation Required"</formula>
    </cfRule>
  </conditionalFormatting>
  <conditionalFormatting sqref="T116:T117">
    <cfRule type="cellIs" dxfId="103" priority="16" operator="equal">
      <formula>"Variance Explanation Required"</formula>
    </cfRule>
  </conditionalFormatting>
  <conditionalFormatting sqref="T120:T127">
    <cfRule type="cellIs" dxfId="102" priority="14" operator="equal">
      <formula>"Variance Explanation Required"</formula>
    </cfRule>
  </conditionalFormatting>
  <conditionalFormatting sqref="T129:T140">
    <cfRule type="cellIs" dxfId="101" priority="8" operator="equal">
      <formula>"Variance Explanation Required"</formula>
    </cfRule>
  </conditionalFormatting>
  <conditionalFormatting sqref="T148:T150">
    <cfRule type="cellIs" dxfId="100" priority="6" operator="equal">
      <formula>"Variance Explanation Required"</formula>
    </cfRule>
  </conditionalFormatting>
  <conditionalFormatting sqref="T156:T158">
    <cfRule type="cellIs" dxfId="99" priority="4" operator="equal">
      <formula>"Variance Explanation Required"</formula>
    </cfRule>
  </conditionalFormatting>
  <conditionalFormatting sqref="T164:T165">
    <cfRule type="cellIs" dxfId="98" priority="2" operator="equal">
      <formula>"Variance Explanation Required"</formula>
    </cfRule>
  </conditionalFormatting>
  <conditionalFormatting sqref="U7:U16 U33:U43">
    <cfRule type="expression" dxfId="97" priority="97">
      <formula>$T7="Variance Explanation Required"</formula>
    </cfRule>
  </conditionalFormatting>
  <conditionalFormatting sqref="U19:U24">
    <cfRule type="expression" dxfId="96" priority="82">
      <formula>$T19="Variance Explanation Required"</formula>
    </cfRule>
  </conditionalFormatting>
  <conditionalFormatting sqref="U27:U30">
    <cfRule type="expression" dxfId="95" priority="95">
      <formula>$T27="Variance Explanation Required"</formula>
    </cfRule>
  </conditionalFormatting>
  <conditionalFormatting sqref="U46:U49">
    <cfRule type="expression" dxfId="94" priority="56">
      <formula>$T46="Variance Explanation Required"</formula>
    </cfRule>
  </conditionalFormatting>
  <conditionalFormatting sqref="U52:U53">
    <cfRule type="expression" dxfId="93" priority="85">
      <formula>$T52="Variance Explanation Required"</formula>
    </cfRule>
  </conditionalFormatting>
  <conditionalFormatting sqref="U55:U56">
    <cfRule type="expression" dxfId="92" priority="53">
      <formula>$T55="Variance Explanation Required"</formula>
    </cfRule>
  </conditionalFormatting>
  <conditionalFormatting sqref="U58:U60">
    <cfRule type="expression" dxfId="91" priority="51">
      <formula>$T58="Variance Explanation Required"</formula>
    </cfRule>
  </conditionalFormatting>
  <conditionalFormatting sqref="U62:U63">
    <cfRule type="expression" dxfId="90" priority="49">
      <formula>$T62="Variance Explanation Required"</formula>
    </cfRule>
  </conditionalFormatting>
  <conditionalFormatting sqref="U65:U66">
    <cfRule type="expression" dxfId="89" priority="47">
      <formula>$T65="Variance Explanation Required"</formula>
    </cfRule>
  </conditionalFormatting>
  <conditionalFormatting sqref="U75:U77">
    <cfRule type="expression" dxfId="88" priority="25">
      <formula>$T75="Variance Explanation Required"</formula>
    </cfRule>
  </conditionalFormatting>
  <conditionalFormatting sqref="U79:U83">
    <cfRule type="expression" dxfId="87" priority="23">
      <formula>$T79="Variance Explanation Required"</formula>
    </cfRule>
  </conditionalFormatting>
  <conditionalFormatting sqref="U85:U89">
    <cfRule type="expression" dxfId="86" priority="21">
      <formula>$T85="Variance Explanation Required"</formula>
    </cfRule>
  </conditionalFormatting>
  <conditionalFormatting sqref="U92:U102">
    <cfRule type="expression" dxfId="85" priority="19">
      <formula>$T92="Variance Explanation Required"</formula>
    </cfRule>
  </conditionalFormatting>
  <conditionalFormatting sqref="U105:U114">
    <cfRule type="expression" dxfId="84" priority="17">
      <formula>$T105="Variance Explanation Required"</formula>
    </cfRule>
  </conditionalFormatting>
  <conditionalFormatting sqref="U116:U117">
    <cfRule type="expression" dxfId="83" priority="15">
      <formula>$T116="Variance Explanation Required"</formula>
    </cfRule>
  </conditionalFormatting>
  <conditionalFormatting sqref="U120:U127">
    <cfRule type="expression" dxfId="82" priority="13">
      <formula>$T120="Variance Explanation Required"</formula>
    </cfRule>
  </conditionalFormatting>
  <conditionalFormatting sqref="U129:U140">
    <cfRule type="expression" dxfId="81" priority="7">
      <formula>$T129="Variance Explanation Required"</formula>
    </cfRule>
  </conditionalFormatting>
  <conditionalFormatting sqref="U149:U150">
    <cfRule type="expression" dxfId="80" priority="5">
      <formula>$T149="Variance Explanation Required"</formula>
    </cfRule>
  </conditionalFormatting>
  <conditionalFormatting sqref="U156:U158">
    <cfRule type="expression" dxfId="79" priority="3">
      <formula>$T156="Variance Explanation Required"</formula>
    </cfRule>
  </conditionalFormatting>
  <conditionalFormatting sqref="U164:U165">
    <cfRule type="expression" dxfId="78" priority="1">
      <formula>$T164="Variance Explanation Required"</formula>
    </cfRule>
  </conditionalFormatting>
  <hyperlinks>
    <hyperlink ref="A1" location="'Table of Contents'!D1" display="RETURN TO TABLE OF CONTENTS" xr:uid="{F7692D24-E7F7-4EBF-995C-94453B6C2F1F}"/>
    <hyperlink ref="A2:D2" location="'Assumptions - Arch'!A1" display="'Assumptions - Arch'!A1" xr:uid="{859B7672-47A1-44E0-BBBD-5B82B1C3CC45}"/>
    <hyperlink ref="A3:D3" location="'Assumptions - Parish'!A1" display="'Assumptions - Parish'!A1" xr:uid="{F995CCB5-EE9B-4A1E-B790-7683EB698036}"/>
    <hyperlink ref="W1:Y1" location="'Optional - Monthly Allocations'!C8" display="'Optional - Monthly Allocations'!C8" xr:uid="{DE2D3822-7ECB-4D18-B12D-330AACA27A63}"/>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72" id="{88CE9A48-1DB9-4A10-94E0-85071B83A5C5}">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73" id="{11158BEC-306C-4D46-B74C-46A7DDACB71E}">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59" id="{8A2D168A-17C0-4EBD-9094-AE382FB2413A}">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46" id="{00E47B58-C265-4C0B-91F6-5690605CAB7F}">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44" id="{35E0CB07-7C96-4EA5-A4FE-13CDBE73756B}">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42" id="{2E58B2FB-AC92-427C-A0D1-8A81016A38EA}">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40" id="{76340DC4-BD5F-4968-8480-24CFC21E7FF6}">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38" id="{BBE3ECC2-D930-4807-A10D-39A73CFC005C}">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36" id="{CBD80E88-8AFF-4A3C-ACA1-C417166BB71D}">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34" id="{F2836886-4D78-4D38-A73D-D78D3575E3D9}">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69" id="{39E98012-1260-46DC-9225-0AC586770A97}">
            <xm:f>$J10='Drop Down Options'!$H$6</xm:f>
            <x14:dxf>
              <font>
                <color theme="1"/>
              </font>
              <fill>
                <patternFill>
                  <bgColor rgb="FFFFFF00"/>
                </patternFill>
              </fill>
            </x14:dxf>
          </x14:cfRule>
          <xm:sqref>M10:M12 N12 M13:N14 N15:N17 N24:N25 M26:N26 N27:N31 M32:N32 N33:N35 M33:M37 N37 N50 N54 N57 N61 N64 N67:N68 M69:N69 N70 N78:N90 M79:M83 M91:N91 N92:N103 M104:N104 N105:N118</xm:sqref>
        </x14:conditionalFormatting>
        <x14:conditionalFormatting xmlns:xm="http://schemas.microsoft.com/office/excel/2006/main">
          <x14:cfRule type="expression" priority="68" id="{54CF3857-5D37-4618-8515-0C538570A533}">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66" id="{FBEEED5F-E08F-41F4-A723-8E1A14CF54EA}">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65" id="{F7320E87-B4C2-4C4B-B542-49CE2FC200ED}">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64" id="{6139E1AA-85CF-49D5-91AC-92CB495CEE89}">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63" id="{60C6BC54-EF72-4090-8A12-0BB027892E43}">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62" id="{0592F59A-81E2-4F75-9284-02234E4EB5F1}">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61" id="{8CEBBBAE-422D-4D5E-A3F5-6EA24C123039}">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30" id="{8646015C-EF92-4D96-86AA-616E637010FA}">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60" id="{13FAD669-5365-44C9-8160-AF49AD62674D}">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67" id="{FBDE4591-3A4D-4FF4-84AA-57FF35D6539A}">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58" id="{A46E50BB-E894-4C3E-86ED-6CAC06E509DE}">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45" id="{7A1AF37D-228E-417D-A47E-5BEA89EA3EA6}">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43" id="{D4CE525A-34E5-46E1-A9D6-3FBB82FEE3E5}">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41" id="{92F0D9F8-2F15-4AD2-BA94-81A45A2AA622}">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39" id="{38D3E86C-4811-428D-B07D-DEDE370D252C}">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37" id="{09593840-BED6-45BF-9E18-D09EB35DC15D}">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35" id="{6F14D7B6-9ABB-4E09-89E3-7B814F70DE1C}">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33" id="{AB067F93-2CE7-4BF3-8F7A-886F64396934}">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32" id="{9FF981DA-40CB-4F23-9CA7-2E46774689EF}">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29" id="{651F4A79-0424-4C8F-982D-0870F06B6AEF}">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76" id="{ECFEA2C6-A417-4CF9-8860-3237763EBA86}">
            <xm:f>$J7='Drop Down Options'!$H$4</xm:f>
            <x14:dxf>
              <font>
                <color theme="1"/>
              </font>
              <fill>
                <patternFill>
                  <bgColor rgb="FFFFFF00"/>
                </patternFill>
              </fill>
            </x14:dxf>
          </x14:cfRule>
          <x14:cfRule type="expression" priority="77" id="{C3F33AC8-E702-4AEA-A557-111356EAE1EE}">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74" id="{13AA69A3-15EE-47D3-AFF7-2EB79AE0CA81}">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55" id="{9EA9FB8A-6E74-470C-B12B-F9E132556BE2}">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31" id="{FC2F0C29-1BC7-461E-A2CA-8E61753515F5}">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A7B01349-71B3-4675-948F-11CAF167C965}">
          <x14:formula1>
            <xm:f>'Drop Down Options'!$H$3:$H$6</xm:f>
          </x14:formula1>
          <xm:sqref>J37 J120:J126 J7:J8 J10 J12 J15:J16 J19:J24 J27:J30 J139:J140 J46:J49 J75:J76 J129:J137 J85:J89 J92:J102 J105:J114 J116:J117 J79:J83 J40:J42 J52:J67 J33:J35</xm:sqref>
        </x14:dataValidation>
        <x14:dataValidation type="list" allowBlank="1" showInputMessage="1" showErrorMessage="1" xr:uid="{CDE72671-2F89-4AD1-AADE-AD8C26ABDDF3}">
          <x14:formula1>
            <xm:f>'Drop Down Options'!$J$3:$J$8</xm:f>
          </x14:formula1>
          <xm:sqref>W68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B6B0-4B61-4AA1-80FD-71D03DEFFED4}">
  <sheetPr>
    <tabColor theme="0" tint="-0.249977111117893"/>
  </sheetPr>
  <dimension ref="A1:D33"/>
  <sheetViews>
    <sheetView tabSelected="1" topLeftCell="B1" zoomScale="120" zoomScaleNormal="120" workbookViewId="0">
      <selection activeCell="D4" sqref="D4"/>
    </sheetView>
  </sheetViews>
  <sheetFormatPr defaultColWidth="10.7109375" defaultRowHeight="15" x14ac:dyDescent="0.25"/>
  <cols>
    <col min="1" max="1" width="20.7109375" hidden="1" customWidth="1"/>
    <col min="2" max="2" width="1.7109375" customWidth="1"/>
    <col min="3" max="3" width="9.28515625" style="9" customWidth="1"/>
    <col min="4" max="4" width="55.7109375" customWidth="1"/>
    <col min="5" max="5" width="13" customWidth="1"/>
  </cols>
  <sheetData>
    <row r="1" spans="1:4" x14ac:dyDescent="0.25">
      <c r="D1" s="6" t="s">
        <v>1157</v>
      </c>
    </row>
    <row r="2" spans="1:4" x14ac:dyDescent="0.25">
      <c r="D2" s="6" t="str">
        <f>'Drop Down Options'!K6</f>
        <v>FY 2026-27</v>
      </c>
    </row>
    <row r="4" spans="1:4" x14ac:dyDescent="0.25">
      <c r="A4" t="s">
        <v>0</v>
      </c>
      <c r="C4" s="126" t="s">
        <v>1151</v>
      </c>
      <c r="D4" s="126" t="s">
        <v>1150</v>
      </c>
    </row>
    <row r="5" spans="1:4" x14ac:dyDescent="0.25">
      <c r="C5" s="6"/>
      <c r="D5" s="731" t="s">
        <v>1189</v>
      </c>
    </row>
    <row r="6" spans="1:4" x14ac:dyDescent="0.25">
      <c r="C6" s="6">
        <v>1</v>
      </c>
      <c r="D6" s="732" t="s">
        <v>1191</v>
      </c>
    </row>
    <row r="7" spans="1:4" x14ac:dyDescent="0.25">
      <c r="C7" s="6"/>
      <c r="D7" s="605" t="s">
        <v>588</v>
      </c>
    </row>
    <row r="8" spans="1:4" x14ac:dyDescent="0.25">
      <c r="A8" t="s">
        <v>1133</v>
      </c>
      <c r="C8" s="6">
        <v>2</v>
      </c>
      <c r="D8" s="609" t="str">
        <f>HYPERLINK("#'"&amp;_2025_26_Budget_Template_Long_Form_20241223_v11_xlsx[[#This Row],[Name]]&amp;"'!A1",_2025_26_Budget_Template_Long_Form_20241223_v11_xlsx[[#This Row],[Name]])</f>
        <v>Assumptions - Arch</v>
      </c>
    </row>
    <row r="9" spans="1:4" x14ac:dyDescent="0.25">
      <c r="A9" t="s">
        <v>1134</v>
      </c>
      <c r="C9" s="6">
        <v>3</v>
      </c>
      <c r="D9" s="609" t="str">
        <f>HYPERLINK("#'"&amp;_2025_26_Budget_Template_Long_Form_20241223_v11_xlsx[[#This Row],[Name]]&amp;"'!A1",_2025_26_Budget_Template_Long_Form_20241223_v11_xlsx[[#This Row],[Name]])</f>
        <v>Assumptions - Parish</v>
      </c>
    </row>
    <row r="10" spans="1:4" x14ac:dyDescent="0.25">
      <c r="A10" t="s">
        <v>1136</v>
      </c>
      <c r="C10" s="6">
        <v>4</v>
      </c>
      <c r="D10" s="609" t="str">
        <f>HYPERLINK("#'"&amp;_2025_26_Budget_Template_Long_Form_20241223_v11_xlsx[[#This Row],[Name]]&amp;"'!A1",_2025_26_Budget_Template_Long_Form_20241223_v11_xlsx[[#This Row],[Name]])</f>
        <v>Assumptions - School Enrollment</v>
      </c>
    </row>
    <row r="11" spans="1:4" x14ac:dyDescent="0.25">
      <c r="C11" s="6">
        <v>5</v>
      </c>
      <c r="D11" s="609" t="s">
        <v>1196</v>
      </c>
    </row>
    <row r="12" spans="1:4" x14ac:dyDescent="0.25">
      <c r="C12" s="6">
        <v>6</v>
      </c>
      <c r="D12" s="729" t="s">
        <v>1184</v>
      </c>
    </row>
    <row r="13" spans="1:4" x14ac:dyDescent="0.25">
      <c r="C13" s="6"/>
      <c r="D13" s="607" t="s">
        <v>1153</v>
      </c>
    </row>
    <row r="14" spans="1:4" x14ac:dyDescent="0.25">
      <c r="A14" t="s">
        <v>1141</v>
      </c>
      <c r="C14" s="6">
        <v>7</v>
      </c>
      <c r="D14" s="608" t="str">
        <f>HYPERLINK("#'"&amp;_2025_26_Budget_Template_Long_Form_20241223_v11_xlsx[[#This Row],[Name]]&amp;"'!A1",_2025_26_Budget_Template_Long_Form_20241223_v11_xlsx[[#This Row],[Name]])</f>
        <v>Optional - Monthly Allocations</v>
      </c>
    </row>
    <row r="15" spans="1:4" x14ac:dyDescent="0.25">
      <c r="A15" t="s">
        <v>1142</v>
      </c>
      <c r="C15" s="6">
        <v>8</v>
      </c>
      <c r="D15" s="608" t="s">
        <v>1144</v>
      </c>
    </row>
    <row r="16" spans="1:4" x14ac:dyDescent="0.25">
      <c r="A16" t="s">
        <v>1143</v>
      </c>
      <c r="C16" s="6">
        <v>9</v>
      </c>
      <c r="D16" s="608" t="s">
        <v>1143</v>
      </c>
    </row>
    <row r="17" spans="1:4" x14ac:dyDescent="0.25">
      <c r="C17" s="6">
        <v>10</v>
      </c>
      <c r="D17" s="741" t="s">
        <v>1199</v>
      </c>
    </row>
    <row r="18" spans="1:4" x14ac:dyDescent="0.25">
      <c r="C18" s="6">
        <v>11</v>
      </c>
      <c r="D18" s="741" t="s">
        <v>1200</v>
      </c>
    </row>
    <row r="19" spans="1:4" x14ac:dyDescent="0.25">
      <c r="C19" s="6">
        <v>12</v>
      </c>
      <c r="D19" s="741" t="s">
        <v>1201</v>
      </c>
    </row>
    <row r="20" spans="1:4" x14ac:dyDescent="0.25">
      <c r="C20" s="6">
        <v>13</v>
      </c>
      <c r="D20" s="741" t="s">
        <v>1202</v>
      </c>
    </row>
    <row r="21" spans="1:4" x14ac:dyDescent="0.25">
      <c r="C21" s="6">
        <v>14</v>
      </c>
      <c r="D21" s="741" t="s">
        <v>1203</v>
      </c>
    </row>
    <row r="22" spans="1:4" x14ac:dyDescent="0.25">
      <c r="A22" t="s">
        <v>1145</v>
      </c>
      <c r="C22" s="6">
        <v>15</v>
      </c>
      <c r="D22" s="608" t="str">
        <f>HYPERLINK("#'"&amp;_2025_26_Budget_Template_Long_Form_20241223_v11_xlsx[[#This Row],[Name]]&amp;"'!A1",_2025_26_Budget_Template_Long_Form_20241223_v11_xlsx[[#This Row],[Name]])</f>
        <v>Restricted Funds</v>
      </c>
    </row>
    <row r="23" spans="1:4" x14ac:dyDescent="0.25">
      <c r="C23" s="6"/>
      <c r="D23" s="610" t="s">
        <v>1154</v>
      </c>
    </row>
    <row r="24" spans="1:4" x14ac:dyDescent="0.25">
      <c r="A24" t="s">
        <v>1146</v>
      </c>
      <c r="C24" s="6">
        <v>16</v>
      </c>
      <c r="D24" s="611" t="s">
        <v>1192</v>
      </c>
    </row>
    <row r="25" spans="1:4" x14ac:dyDescent="0.25">
      <c r="A25" t="s">
        <v>1147</v>
      </c>
      <c r="C25" s="6">
        <v>17</v>
      </c>
      <c r="D25" s="611" t="s">
        <v>1147</v>
      </c>
    </row>
    <row r="26" spans="1:4" x14ac:dyDescent="0.25">
      <c r="A26" t="s">
        <v>1148</v>
      </c>
      <c r="C26" s="6">
        <v>18</v>
      </c>
      <c r="D26" s="611" t="str">
        <f>HYPERLINK("#'"&amp;_2025_26_Budget_Template_Long_Form_20241223_v11_xlsx[[#This Row],[Name]]&amp;"'!A1",_2025_26_Budget_Template_Long_Form_20241223_v11_xlsx[[#This Row],[Name]])</f>
        <v>Finance Council - Summary</v>
      </c>
    </row>
    <row r="27" spans="1:4" x14ac:dyDescent="0.25">
      <c r="A27" t="s">
        <v>1149</v>
      </c>
      <c r="C27" s="6">
        <v>19</v>
      </c>
      <c r="D27" s="611" t="str">
        <f>HYPERLINK("#'"&amp;_2025_26_Budget_Template_Long_Form_20241223_v11_xlsx[[#This Row],[Name]]&amp;"'!A1",_2025_26_Budget_Template_Long_Form_20241223_v11_xlsx[[#This Row],[Name]])</f>
        <v>Cover Sheet</v>
      </c>
    </row>
    <row r="28" spans="1:4" x14ac:dyDescent="0.25">
      <c r="C28" s="6"/>
      <c r="D28" s="606" t="s">
        <v>565</v>
      </c>
    </row>
    <row r="29" spans="1:4" x14ac:dyDescent="0.25">
      <c r="C29" s="6">
        <v>20</v>
      </c>
      <c r="D29" s="728" t="s">
        <v>1135</v>
      </c>
    </row>
    <row r="30" spans="1:4" x14ac:dyDescent="0.25">
      <c r="C30" s="6">
        <v>21</v>
      </c>
      <c r="D30" s="728" t="s">
        <v>1137</v>
      </c>
    </row>
    <row r="31" spans="1:4" x14ac:dyDescent="0.25">
      <c r="C31" s="6">
        <v>22</v>
      </c>
      <c r="D31" s="728" t="s">
        <v>1138</v>
      </c>
    </row>
    <row r="32" spans="1:4" x14ac:dyDescent="0.25">
      <c r="C32" s="6">
        <v>23</v>
      </c>
      <c r="D32" s="728" t="s">
        <v>1139</v>
      </c>
    </row>
    <row r="33" spans="3:4" x14ac:dyDescent="0.25">
      <c r="C33" s="6">
        <v>24</v>
      </c>
      <c r="D33" s="728" t="s">
        <v>1140</v>
      </c>
    </row>
  </sheetData>
  <sheetProtection algorithmName="SHA-512" hashValue="Z9guYMWPiD/HCJOvYjiODBr+nJu4HH4ug/4tUKHDUsXXcuHgFebrji+r7ZqBQNc1k8uKMv3ZLAVq+iEPlG4JCA==" saltValue="i7THKTxe/KGipUCV20ppfg==" spinCount="100000" sheet="1" objects="1" scenarios="1"/>
  <hyperlinks>
    <hyperlink ref="D29" location="'WI School Choice'!A1" display="WI School Choice" xr:uid="{B1361C63-9DEA-4DB9-8E21-365D95415519}"/>
    <hyperlink ref="D12" location="'School Choice Tuition Calc'!A1" display="School Choice Tuition Calc" xr:uid="{65AB8B3E-1251-4E27-90AE-9FA4026978C4}"/>
    <hyperlink ref="D30" location="'School Choice - Sch7 Net Assets'!A1" display="'School Choice - Sch7 Net Assets" xr:uid="{124FBC48-89CC-47A0-B1C3-38FC19AAFB86}"/>
    <hyperlink ref="D31" location="'School Choice - Sch10 Reserves'!A1" display="'School Choice - Sch10 Reserves" xr:uid="{779A5428-0BE7-4339-A9AF-69B30611CAD6}"/>
    <hyperlink ref="D32" location="'School Choice Eligible Expenses'!A1" display="School Choice Eligible Expenses" xr:uid="{AE840786-744A-49D5-B061-6E88F76824C5}"/>
    <hyperlink ref="D33" location="'School Choice - Offsetting Rev'!A1" display="'School Choice - Offsetting Rev" xr:uid="{168C6E86-7BB6-4B8F-BD30-F832A5535137}"/>
    <hyperlink ref="D6" location="'FY 2026-27 Budget Summary'!A1" display="FY 2026-27 Budget Summary" xr:uid="{1CC90485-4E69-464A-8D0C-25CC3D88339D}"/>
    <hyperlink ref="D15" location="Administrative!A1" display="Administrative" xr:uid="{83A62820-8B7D-4F1E-9BC7-B356EA939F85}"/>
    <hyperlink ref="D16" location="School!A1" display="School" xr:uid="{52E5F688-1F7D-43F2-96F5-48E04B929F08}"/>
    <hyperlink ref="D11" location="'Assumptions - SNSP Enrollment'!A1" display="Assumptions - SNSP Enrollment" xr:uid="{A06F2C1F-DB4A-432F-AA6C-B0A8831EE07B}"/>
    <hyperlink ref="D24" location="'Parish Department Summary'!A1" display="Parish Department Summary" xr:uid="{0F5D856C-1035-4116-97B0-18FBDD930789}"/>
    <hyperlink ref="D25" location="'Consolidated Budget'!A1" display="Consolidated Budget" xr:uid="{5319A52D-9FD1-4070-973B-A2D32199ED14}"/>
    <hyperlink ref="D17" location="'Buildings &amp; Grounds'!A1" display="Buildings &amp; Grounds" xr:uid="{D3A09A26-42A5-4B38-AC77-5BF98B77BC9E}"/>
    <hyperlink ref="D18" location="'Sacred Life &amp; Worship'!A1" display="'Sacred Life &amp; Worship" xr:uid="{BB25152D-E488-4D2A-AAEB-A2F078D3A3DE}"/>
    <hyperlink ref="D19" location="'Christian Formation'!A1" display="'Christian Formation" xr:uid="{40EA6AF8-A5E1-4520-84BE-446A44EFD4A1}"/>
    <hyperlink ref="D20" location="'Social Ministry'!A1" display="'Social Ministry" xr:uid="{F8932B64-D019-4053-BF81-D31307C2AEFD}"/>
    <hyperlink ref="D21" location="Other!A1" display="Other" xr:uid="{ED6E0837-1A64-45A8-B950-FE18D01E2973}"/>
  </hyperlinks>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D45D-048E-4007-9F17-35E98E9FBA03}">
  <sheetPr>
    <tabColor theme="7" tint="0.39997558519241921"/>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C7" sqref="C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hidden="1" customWidth="1" outlineLevel="1"/>
    <col min="10" max="10" width="23.42578125" style="172" hidden="1" customWidth="1" outlineLevel="1"/>
    <col min="11" max="11" width="12.85546875" style="24" hidden="1" customWidth="1" outlineLevel="1"/>
    <col min="12" max="13" width="13" style="172" hidden="1" customWidth="1" outlineLevel="1"/>
    <col min="14" max="14" width="27.5703125" style="173" hidden="1" customWidth="1" outlineLevel="1"/>
    <col min="15" max="15" width="19.7109375" style="172" customWidth="1" collapsed="1"/>
    <col min="16" max="16" width="19.7109375" style="172" customWidth="1"/>
    <col min="17" max="18" width="19.140625" style="172" customWidth="1"/>
    <col min="19" max="19" width="17.140625" style="172" customWidth="1"/>
    <col min="20" max="20" width="36.7109375" style="172" hidden="1" customWidth="1" outlineLevel="1"/>
    <col min="21" max="21" width="64.28515625" style="173" hidden="1" customWidth="1" outlineLevel="1"/>
    <col min="22" max="22" width="6.85546875" style="172" customWidth="1" collapsed="1"/>
    <col min="23" max="23" width="23.7109375" style="172" customWidth="1"/>
    <col min="24" max="35" width="16.85546875" style="172" hidden="1" customWidth="1" outlineLevel="1"/>
    <col min="36" max="36" width="16.85546875" style="172" customWidth="1" collapsed="1"/>
    <col min="37" max="37" width="33" style="172" customWidth="1"/>
    <col min="38" max="38" width="1.7109375" style="172" customWidth="1"/>
    <col min="39" max="16384" width="9.140625" style="172"/>
  </cols>
  <sheetData>
    <row r="1" spans="1:37" ht="15" outlineLevel="1" x14ac:dyDescent="0.25">
      <c r="A1" s="795" t="str">
        <f>'Parish Info'!$K$2</f>
        <v>RETURN TO TABLE OF CONTENTS</v>
      </c>
      <c r="B1" s="795"/>
      <c r="C1" s="795"/>
      <c r="D1" s="795"/>
      <c r="W1" s="795" t="str">
        <f>'Parish Info'!K5</f>
        <v>RETURN TO OPTIONAL - MONTHLY ALLOCATIONS</v>
      </c>
      <c r="X1" s="795"/>
      <c r="Y1" s="795"/>
    </row>
    <row r="2" spans="1:37" ht="15" outlineLevel="1" x14ac:dyDescent="0.25">
      <c r="A2" s="796" t="str">
        <f>'Parish Info'!$K$3</f>
        <v>RETURN TO ASSUMPTIONS - ARCH</v>
      </c>
      <c r="B2" s="795"/>
      <c r="C2" s="795"/>
      <c r="D2" s="795"/>
    </row>
    <row r="3" spans="1:37" ht="15" outlineLevel="1" x14ac:dyDescent="0.25">
      <c r="A3" s="795" t="str">
        <f>'Parish Info'!$K$4</f>
        <v>RETURN TO ASSUMPTIONS - PARISH</v>
      </c>
      <c r="B3" s="795"/>
      <c r="C3" s="795"/>
      <c r="D3" s="795"/>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1195</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204">
        <f>'Parish Department Summary'!E7+School!E7</f>
        <v>0</v>
      </c>
      <c r="F7" s="204">
        <f>'Parish Department Summary'!F7+School!F7</f>
        <v>0</v>
      </c>
      <c r="G7" s="204">
        <f>'Parish Department Summary'!G7+School!G7</f>
        <v>0</v>
      </c>
      <c r="H7" s="204">
        <f>'Parish Department Summary'!H7+School!H7</f>
        <v>0</v>
      </c>
      <c r="I7" s="49"/>
      <c r="J7" s="196"/>
      <c r="K7" s="32"/>
      <c r="L7" s="33"/>
      <c r="M7" s="196"/>
      <c r="N7" s="738"/>
      <c r="O7" s="204">
        <f>'Parish Department Summary'!O7+School!O7</f>
        <v>0</v>
      </c>
      <c r="P7" s="29">
        <f>ROUND(($O7-$H7),0)</f>
        <v>0</v>
      </c>
      <c r="Q7" s="31">
        <f t="shared" ref="Q7:Q8" si="0">IFERROR(P7/H7, 0)</f>
        <v>0</v>
      </c>
      <c r="R7" s="29">
        <f>ROUND(($O7-$F7),0)</f>
        <v>0</v>
      </c>
      <c r="S7" s="31">
        <f>IFERROR(R7/F7, 0)</f>
        <v>0</v>
      </c>
      <c r="T7" s="198"/>
      <c r="U7" s="199"/>
      <c r="W7" s="200"/>
      <c r="X7" s="204">
        <f>'Parish Department Summary'!X7+School!X7</f>
        <v>0</v>
      </c>
      <c r="Y7" s="204">
        <f>'Parish Department Summary'!Y7+School!Y7</f>
        <v>0</v>
      </c>
      <c r="Z7" s="204">
        <f>'Parish Department Summary'!Z7+School!Z7</f>
        <v>0</v>
      </c>
      <c r="AA7" s="204">
        <f>'Parish Department Summary'!AA7+School!AA7</f>
        <v>0</v>
      </c>
      <c r="AB7" s="204">
        <f>'Parish Department Summary'!AB7+School!AB7</f>
        <v>0</v>
      </c>
      <c r="AC7" s="204">
        <f>'Parish Department Summary'!AC7+School!AC7</f>
        <v>0</v>
      </c>
      <c r="AD7" s="204">
        <f>'Parish Department Summary'!AD7+School!AD7</f>
        <v>0</v>
      </c>
      <c r="AE7" s="204">
        <f>'Parish Department Summary'!AE7+School!AE7</f>
        <v>0</v>
      </c>
      <c r="AF7" s="204">
        <f>'Parish Department Summary'!AF7+School!AF7</f>
        <v>0</v>
      </c>
      <c r="AG7" s="204">
        <f>'Parish Department Summary'!AG7+School!AG7</f>
        <v>0</v>
      </c>
      <c r="AH7" s="204">
        <f>'Parish Department Summary'!AH7+School!AH7</f>
        <v>0</v>
      </c>
      <c r="AI7" s="204">
        <f>'Parish Department Summary'!AI7+School!AI7</f>
        <v>0</v>
      </c>
      <c r="AJ7" s="204">
        <f>'Parish Department Summary'!AJ7+School!AJ7</f>
        <v>0</v>
      </c>
      <c r="AK7" s="195" t="str">
        <f t="shared" ref="AK7:AK17" si="1">IF(AJ7=O7,"In Balance",CONCATENATE("Out of Balance by $",AJ7-O7))</f>
        <v>In Balance</v>
      </c>
    </row>
    <row r="8" spans="1:37" outlineLevel="2" x14ac:dyDescent="0.15">
      <c r="B8" s="172">
        <v>3</v>
      </c>
      <c r="C8" s="192">
        <v>3020</v>
      </c>
      <c r="D8" s="193" t="s">
        <v>669</v>
      </c>
      <c r="E8" s="204">
        <f>'Parish Department Summary'!E8+School!E8</f>
        <v>0</v>
      </c>
      <c r="F8" s="204">
        <f>'Parish Department Summary'!F8+School!F8</f>
        <v>0</v>
      </c>
      <c r="G8" s="204">
        <f>'Parish Department Summary'!G8+School!G8</f>
        <v>0</v>
      </c>
      <c r="H8" s="204">
        <f>'Parish Department Summary'!H8+School!H8</f>
        <v>0</v>
      </c>
      <c r="I8" s="49"/>
      <c r="J8" s="196"/>
      <c r="K8" s="32"/>
      <c r="L8" s="196"/>
      <c r="M8" s="196"/>
      <c r="N8" s="197"/>
      <c r="O8" s="204">
        <f>'Parish Department Summary'!O8+School!O8</f>
        <v>0</v>
      </c>
      <c r="P8" s="29">
        <f>ROUND(($O8-$H8),0)</f>
        <v>0</v>
      </c>
      <c r="Q8" s="31">
        <f t="shared" si="0"/>
        <v>0</v>
      </c>
      <c r="R8" s="29">
        <f>ROUND(($O8-$F8),0)</f>
        <v>0</v>
      </c>
      <c r="S8" s="31">
        <f>IFERROR(R8/F8, 0)</f>
        <v>0</v>
      </c>
      <c r="T8" s="198"/>
      <c r="U8" s="199"/>
      <c r="W8" s="200"/>
      <c r="X8" s="204">
        <f>'Parish Department Summary'!X8+School!X8</f>
        <v>0</v>
      </c>
      <c r="Y8" s="204">
        <f>'Parish Department Summary'!Y8+School!Y8</f>
        <v>0</v>
      </c>
      <c r="Z8" s="204">
        <f>'Parish Department Summary'!Z8+School!Z8</f>
        <v>0</v>
      </c>
      <c r="AA8" s="204">
        <f>'Parish Department Summary'!AA8+School!AA8</f>
        <v>0</v>
      </c>
      <c r="AB8" s="204">
        <f>'Parish Department Summary'!AB8+School!AB8</f>
        <v>0</v>
      </c>
      <c r="AC8" s="204">
        <f>'Parish Department Summary'!AC8+School!AC8</f>
        <v>0</v>
      </c>
      <c r="AD8" s="204">
        <f>'Parish Department Summary'!AD8+School!AD8</f>
        <v>0</v>
      </c>
      <c r="AE8" s="204">
        <f>'Parish Department Summary'!AE8+School!AE8</f>
        <v>0</v>
      </c>
      <c r="AF8" s="204">
        <f>'Parish Department Summary'!AF8+School!AF8</f>
        <v>0</v>
      </c>
      <c r="AG8" s="204">
        <f>'Parish Department Summary'!AG8+School!AG8</f>
        <v>0</v>
      </c>
      <c r="AH8" s="204">
        <f>'Parish Department Summary'!AH8+School!AH8</f>
        <v>0</v>
      </c>
      <c r="AI8" s="204">
        <f>'Parish Department Summary'!AI8+School!AI8</f>
        <v>0</v>
      </c>
      <c r="AJ8" s="204">
        <f>'Parish Department Summary'!AJ8+School!AJ8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204">
        <f>'Parish Department Summary'!E10+School!E10</f>
        <v>0</v>
      </c>
      <c r="F10" s="204">
        <f>'Parish Department Summary'!F10+School!F10</f>
        <v>0</v>
      </c>
      <c r="G10" s="204">
        <f>'Parish Department Summary'!G10+School!G10</f>
        <v>0</v>
      </c>
      <c r="H10" s="204">
        <f>'Parish Department Summary'!H10+School!H10</f>
        <v>0</v>
      </c>
      <c r="I10" s="49"/>
      <c r="J10" s="196"/>
      <c r="K10" s="32"/>
      <c r="L10" s="196"/>
      <c r="M10" s="196"/>
      <c r="N10" s="197"/>
      <c r="O10" s="204">
        <f>'Parish Department Summary'!O10+School!O10</f>
        <v>0</v>
      </c>
      <c r="P10" s="29">
        <f t="shared" ref="P10:P12" si="2">ROUND(($O10-$H10),0)</f>
        <v>0</v>
      </c>
      <c r="Q10" s="31">
        <f t="shared" ref="Q10:Q12" si="3">IFERROR(P10/H10, 0)</f>
        <v>0</v>
      </c>
      <c r="R10" s="29">
        <f t="shared" ref="R10:R12" si="4">ROUND(($O10-$F10),0)</f>
        <v>0</v>
      </c>
      <c r="S10" s="31">
        <f t="shared" ref="S10:S12" si="5">IFERROR(R10/F10, 0)</f>
        <v>0</v>
      </c>
      <c r="T10" s="198"/>
      <c r="U10" s="199"/>
      <c r="W10" s="200"/>
      <c r="X10" s="204">
        <f>'Parish Department Summary'!X10+School!X10</f>
        <v>0</v>
      </c>
      <c r="Y10" s="204">
        <f>'Parish Department Summary'!Y10+School!Y10</f>
        <v>0</v>
      </c>
      <c r="Z10" s="204">
        <f>'Parish Department Summary'!Z10+School!Z10</f>
        <v>0</v>
      </c>
      <c r="AA10" s="204">
        <f>'Parish Department Summary'!AA10+School!AA10</f>
        <v>0</v>
      </c>
      <c r="AB10" s="204">
        <f>'Parish Department Summary'!AB10+School!AB10</f>
        <v>0</v>
      </c>
      <c r="AC10" s="204">
        <f>'Parish Department Summary'!AC10+School!AC10</f>
        <v>0</v>
      </c>
      <c r="AD10" s="204">
        <f>'Parish Department Summary'!AD10+School!AD10</f>
        <v>0</v>
      </c>
      <c r="AE10" s="204">
        <f>'Parish Department Summary'!AE10+School!AE10</f>
        <v>0</v>
      </c>
      <c r="AF10" s="204">
        <f>'Parish Department Summary'!AF10+School!AF10</f>
        <v>0</v>
      </c>
      <c r="AG10" s="204">
        <f>'Parish Department Summary'!AG10+School!AG10</f>
        <v>0</v>
      </c>
      <c r="AH10" s="204">
        <f>'Parish Department Summary'!AH10+School!AH10</f>
        <v>0</v>
      </c>
      <c r="AI10" s="204">
        <f>'Parish Department Summary'!AI10+School!AI10</f>
        <v>0</v>
      </c>
      <c r="AJ10" s="204">
        <f>'Parish Department Summary'!AJ10+School!AJ10</f>
        <v>0</v>
      </c>
      <c r="AK10" s="195" t="str">
        <f t="shared" si="1"/>
        <v>In Balance</v>
      </c>
    </row>
    <row r="11" spans="1:37" outlineLevel="2" x14ac:dyDescent="0.15">
      <c r="B11" s="172">
        <v>6</v>
      </c>
      <c r="C11" s="192">
        <v>3050</v>
      </c>
      <c r="D11" s="193" t="s">
        <v>667</v>
      </c>
      <c r="E11" s="204">
        <f>'Parish Department Summary'!E11+School!E11</f>
        <v>0</v>
      </c>
      <c r="F11" s="204">
        <f>'Parish Department Summary'!F11+School!F11</f>
        <v>0</v>
      </c>
      <c r="G11" s="204">
        <f>'Parish Department Summary'!G11+School!G11</f>
        <v>0</v>
      </c>
      <c r="H11" s="204">
        <f>'Parish Department Summary'!H11+School!H11</f>
        <v>0</v>
      </c>
      <c r="I11" s="203"/>
      <c r="J11" s="196"/>
      <c r="K11" s="32"/>
      <c r="L11" s="32"/>
      <c r="M11" s="196"/>
      <c r="N11" s="197"/>
      <c r="O11" s="204">
        <f>'Parish Department Summary'!O11+School!O11</f>
        <v>0</v>
      </c>
      <c r="P11" s="29">
        <f t="shared" si="2"/>
        <v>0</v>
      </c>
      <c r="Q11" s="31">
        <f t="shared" si="3"/>
        <v>0</v>
      </c>
      <c r="R11" s="29">
        <f t="shared" si="4"/>
        <v>0</v>
      </c>
      <c r="S11" s="31">
        <f t="shared" si="5"/>
        <v>0</v>
      </c>
      <c r="T11" s="739"/>
      <c r="U11" s="199"/>
      <c r="W11" s="200"/>
      <c r="X11" s="204">
        <f>'Parish Department Summary'!X11+School!X11</f>
        <v>0</v>
      </c>
      <c r="Y11" s="204">
        <f>'Parish Department Summary'!Y11+School!Y11</f>
        <v>0</v>
      </c>
      <c r="Z11" s="204">
        <f>'Parish Department Summary'!Z11+School!Z11</f>
        <v>0</v>
      </c>
      <c r="AA11" s="204">
        <f>'Parish Department Summary'!AA11+School!AA11</f>
        <v>0</v>
      </c>
      <c r="AB11" s="204">
        <f>'Parish Department Summary'!AB11+School!AB11</f>
        <v>0</v>
      </c>
      <c r="AC11" s="204">
        <f>'Parish Department Summary'!AC11+School!AC11</f>
        <v>0</v>
      </c>
      <c r="AD11" s="204">
        <f>'Parish Department Summary'!AD11+School!AD11</f>
        <v>0</v>
      </c>
      <c r="AE11" s="204">
        <f>'Parish Department Summary'!AE11+School!AE11</f>
        <v>0</v>
      </c>
      <c r="AF11" s="204">
        <f>'Parish Department Summary'!AF11+School!AF11</f>
        <v>0</v>
      </c>
      <c r="AG11" s="204">
        <f>'Parish Department Summary'!AG11+School!AG11</f>
        <v>0</v>
      </c>
      <c r="AH11" s="204">
        <f>'Parish Department Summary'!AH11+School!AH11</f>
        <v>0</v>
      </c>
      <c r="AI11" s="204">
        <f>'Parish Department Summary'!AI11+School!AI11</f>
        <v>0</v>
      </c>
      <c r="AJ11" s="204">
        <f>'Parish Department Summary'!AJ11+School!AJ11</f>
        <v>0</v>
      </c>
      <c r="AK11" s="195" t="str">
        <f t="shared" si="1"/>
        <v>In Balance</v>
      </c>
    </row>
    <row r="12" spans="1:37" outlineLevel="2" x14ac:dyDescent="0.15">
      <c r="B12" s="172">
        <v>7</v>
      </c>
      <c r="C12" s="192">
        <v>3060</v>
      </c>
      <c r="D12" s="193" t="s">
        <v>666</v>
      </c>
      <c r="E12" s="204">
        <f>'Parish Department Summary'!E12+School!E12</f>
        <v>0</v>
      </c>
      <c r="F12" s="204">
        <f>'Parish Department Summary'!F12+School!F12</f>
        <v>0</v>
      </c>
      <c r="G12" s="204">
        <f>'Parish Department Summary'!G12+School!G12</f>
        <v>0</v>
      </c>
      <c r="H12" s="204">
        <f>'Parish Department Summary'!H12+School!H12</f>
        <v>0</v>
      </c>
      <c r="I12" s="49"/>
      <c r="J12" s="196"/>
      <c r="K12" s="32"/>
      <c r="L12" s="196"/>
      <c r="M12" s="196"/>
      <c r="N12" s="197"/>
      <c r="O12" s="204">
        <f>'Parish Department Summary'!O12+School!O12</f>
        <v>0</v>
      </c>
      <c r="P12" s="29">
        <f t="shared" si="2"/>
        <v>0</v>
      </c>
      <c r="Q12" s="31">
        <f t="shared" si="3"/>
        <v>0</v>
      </c>
      <c r="R12" s="29">
        <f t="shared" si="4"/>
        <v>0</v>
      </c>
      <c r="S12" s="31">
        <f t="shared" si="5"/>
        <v>0</v>
      </c>
      <c r="T12" s="198"/>
      <c r="U12" s="199"/>
      <c r="W12" s="200"/>
      <c r="X12" s="204">
        <f>'Parish Department Summary'!X12+School!X12</f>
        <v>0</v>
      </c>
      <c r="Y12" s="204">
        <f>'Parish Department Summary'!Y12+School!Y12</f>
        <v>0</v>
      </c>
      <c r="Z12" s="204">
        <f>'Parish Department Summary'!Z12+School!Z12</f>
        <v>0</v>
      </c>
      <c r="AA12" s="204">
        <f>'Parish Department Summary'!AA12+School!AA12</f>
        <v>0</v>
      </c>
      <c r="AB12" s="204">
        <f>'Parish Department Summary'!AB12+School!AB12</f>
        <v>0</v>
      </c>
      <c r="AC12" s="204">
        <f>'Parish Department Summary'!AC12+School!AC12</f>
        <v>0</v>
      </c>
      <c r="AD12" s="204">
        <f>'Parish Department Summary'!AD12+School!AD12</f>
        <v>0</v>
      </c>
      <c r="AE12" s="204">
        <f>'Parish Department Summary'!AE12+School!AE12</f>
        <v>0</v>
      </c>
      <c r="AF12" s="204">
        <f>'Parish Department Summary'!AF12+School!AF12</f>
        <v>0</v>
      </c>
      <c r="AG12" s="204">
        <f>'Parish Department Summary'!AG12+School!AG12</f>
        <v>0</v>
      </c>
      <c r="AH12" s="204">
        <f>'Parish Department Summary'!AH12+School!AH12</f>
        <v>0</v>
      </c>
      <c r="AI12" s="204">
        <f>'Parish Department Summary'!AI12+School!AI12</f>
        <v>0</v>
      </c>
      <c r="AJ12" s="204">
        <f>'Parish Department Summary'!AJ12+School!AJ12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204">
        <f>'Parish Department Summary'!E15+School!E15</f>
        <v>0</v>
      </c>
      <c r="F15" s="204">
        <f>'Parish Department Summary'!F15+School!F15</f>
        <v>0</v>
      </c>
      <c r="G15" s="204">
        <f>'Parish Department Summary'!G15+School!G15</f>
        <v>0</v>
      </c>
      <c r="H15" s="204">
        <f>'Parish Department Summary'!H15+School!H15</f>
        <v>0</v>
      </c>
      <c r="I15" s="49"/>
      <c r="J15" s="196"/>
      <c r="K15" s="32"/>
      <c r="L15" s="196"/>
      <c r="M15" s="196"/>
      <c r="N15" s="197"/>
      <c r="O15" s="204">
        <f>'Parish Department Summary'!O15+School!O15</f>
        <v>0</v>
      </c>
      <c r="P15" s="29">
        <f t="shared" ref="P15:P16" si="6">ROUND(($O15-$H15),0)</f>
        <v>0</v>
      </c>
      <c r="Q15" s="31">
        <f t="shared" ref="Q15:Q17" si="7">IFERROR(P15/H15, 0)</f>
        <v>0</v>
      </c>
      <c r="R15" s="29">
        <f t="shared" ref="R15:R16" si="8">ROUND(($O15-$F15),0)</f>
        <v>0</v>
      </c>
      <c r="S15" s="31">
        <f t="shared" ref="S15:S16" si="9">IFERROR(R15/F15, 0)</f>
        <v>0</v>
      </c>
      <c r="T15" s="198"/>
      <c r="U15" s="199"/>
      <c r="W15" s="200"/>
      <c r="X15" s="204">
        <f>'Parish Department Summary'!X15+School!X15</f>
        <v>0</v>
      </c>
      <c r="Y15" s="204">
        <f>'Parish Department Summary'!Y15+School!Y15</f>
        <v>0</v>
      </c>
      <c r="Z15" s="204">
        <f>'Parish Department Summary'!Z15+School!Z15</f>
        <v>0</v>
      </c>
      <c r="AA15" s="204">
        <f>'Parish Department Summary'!AA15+School!AA15</f>
        <v>0</v>
      </c>
      <c r="AB15" s="204">
        <f>'Parish Department Summary'!AB15+School!AB15</f>
        <v>0</v>
      </c>
      <c r="AC15" s="204">
        <f>'Parish Department Summary'!AC15+School!AC15</f>
        <v>0</v>
      </c>
      <c r="AD15" s="204">
        <f>'Parish Department Summary'!AD15+School!AD15</f>
        <v>0</v>
      </c>
      <c r="AE15" s="204">
        <f>'Parish Department Summary'!AE15+School!AE15</f>
        <v>0</v>
      </c>
      <c r="AF15" s="204">
        <f>'Parish Department Summary'!AF15+School!AF15</f>
        <v>0</v>
      </c>
      <c r="AG15" s="204">
        <f>'Parish Department Summary'!AG15+School!AG15</f>
        <v>0</v>
      </c>
      <c r="AH15" s="204">
        <f>'Parish Department Summary'!AH15+School!AH15</f>
        <v>0</v>
      </c>
      <c r="AI15" s="204">
        <f>'Parish Department Summary'!AI15+School!AI15</f>
        <v>0</v>
      </c>
      <c r="AJ15" s="204">
        <f>'Parish Department Summary'!AJ15+School!AJ15</f>
        <v>0</v>
      </c>
      <c r="AK15" s="195" t="str">
        <f t="shared" si="1"/>
        <v>In Balance</v>
      </c>
    </row>
    <row r="16" spans="1:37" outlineLevel="2" x14ac:dyDescent="0.15">
      <c r="B16" s="172">
        <v>11</v>
      </c>
      <c r="C16" s="192">
        <v>3090</v>
      </c>
      <c r="D16" s="193" t="s">
        <v>837</v>
      </c>
      <c r="E16" s="204">
        <f>'Parish Department Summary'!E16+School!E16</f>
        <v>0</v>
      </c>
      <c r="F16" s="204">
        <f>'Parish Department Summary'!F16+School!F16</f>
        <v>0</v>
      </c>
      <c r="G16" s="204">
        <f>'Parish Department Summary'!G16+School!G16</f>
        <v>0</v>
      </c>
      <c r="H16" s="204">
        <f>'Parish Department Summary'!H16+School!H16</f>
        <v>0</v>
      </c>
      <c r="I16" s="49"/>
      <c r="J16" s="196"/>
      <c r="K16" s="32"/>
      <c r="L16" s="196"/>
      <c r="M16" s="196"/>
      <c r="N16" s="197"/>
      <c r="O16" s="204">
        <f>'Parish Department Summary'!O16+School!O16</f>
        <v>0</v>
      </c>
      <c r="P16" s="29">
        <f t="shared" si="6"/>
        <v>0</v>
      </c>
      <c r="Q16" s="31">
        <f t="shared" si="7"/>
        <v>0</v>
      </c>
      <c r="R16" s="29">
        <f t="shared" si="8"/>
        <v>0</v>
      </c>
      <c r="S16" s="31">
        <f t="shared" si="9"/>
        <v>0</v>
      </c>
      <c r="T16" s="198"/>
      <c r="U16" s="199"/>
      <c r="W16" s="200"/>
      <c r="X16" s="204">
        <f>'Parish Department Summary'!X16+School!X16</f>
        <v>0</v>
      </c>
      <c r="Y16" s="204">
        <f>'Parish Department Summary'!Y16+School!Y16</f>
        <v>0</v>
      </c>
      <c r="Z16" s="204">
        <f>'Parish Department Summary'!Z16+School!Z16</f>
        <v>0</v>
      </c>
      <c r="AA16" s="204">
        <f>'Parish Department Summary'!AA16+School!AA16</f>
        <v>0</v>
      </c>
      <c r="AB16" s="204">
        <f>'Parish Department Summary'!AB16+School!AB16</f>
        <v>0</v>
      </c>
      <c r="AC16" s="204">
        <f>'Parish Department Summary'!AC16+School!AC16</f>
        <v>0</v>
      </c>
      <c r="AD16" s="204">
        <f>'Parish Department Summary'!AD16+School!AD16</f>
        <v>0</v>
      </c>
      <c r="AE16" s="204">
        <f>'Parish Department Summary'!AE16+School!AE16</f>
        <v>0</v>
      </c>
      <c r="AF16" s="204">
        <f>'Parish Department Summary'!AF16+School!AF16</f>
        <v>0</v>
      </c>
      <c r="AG16" s="204">
        <f>'Parish Department Summary'!AG16+School!AG16</f>
        <v>0</v>
      </c>
      <c r="AH16" s="204">
        <f>'Parish Department Summary'!AH16+School!AH16</f>
        <v>0</v>
      </c>
      <c r="AI16" s="204">
        <f>'Parish Department Summary'!AI16+School!AI16</f>
        <v>0</v>
      </c>
      <c r="AJ16" s="204">
        <f>'Parish Department Summary'!AJ16+School!AJ16</f>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c r="M17" s="34"/>
      <c r="N17" s="37"/>
      <c r="O17" s="34">
        <f>SUM(O7:O16)</f>
        <v>0</v>
      </c>
      <c r="P17" s="34">
        <f>SUM(P7:P16)</f>
        <v>0</v>
      </c>
      <c r="Q17" s="36">
        <f t="shared" si="7"/>
        <v>0</v>
      </c>
      <c r="R17" s="34">
        <f>SUM(R7:R16)</f>
        <v>0</v>
      </c>
      <c r="S17" s="36">
        <f>IFERROR(R17/F17, 0)</f>
        <v>0</v>
      </c>
      <c r="T17" s="206"/>
      <c r="U17" s="207"/>
      <c r="W17" s="209"/>
      <c r="X17" s="34">
        <f t="shared" ref="X17:AJ17" si="10">SUM(X7:X16)</f>
        <v>0</v>
      </c>
      <c r="Y17" s="34">
        <f t="shared" si="10"/>
        <v>0</v>
      </c>
      <c r="Z17" s="34">
        <f t="shared" si="10"/>
        <v>0</v>
      </c>
      <c r="AA17" s="34">
        <f t="shared" si="10"/>
        <v>0</v>
      </c>
      <c r="AB17" s="34">
        <f t="shared" si="10"/>
        <v>0</v>
      </c>
      <c r="AC17" s="34">
        <f t="shared" si="10"/>
        <v>0</v>
      </c>
      <c r="AD17" s="34">
        <f t="shared" si="10"/>
        <v>0</v>
      </c>
      <c r="AE17" s="34">
        <f t="shared" si="10"/>
        <v>0</v>
      </c>
      <c r="AF17" s="34">
        <f t="shared" si="10"/>
        <v>0</v>
      </c>
      <c r="AG17" s="34">
        <f t="shared" si="10"/>
        <v>0</v>
      </c>
      <c r="AH17" s="34">
        <f t="shared" si="10"/>
        <v>0</v>
      </c>
      <c r="AI17" s="34">
        <f t="shared" si="10"/>
        <v>0</v>
      </c>
      <c r="AJ17" s="34">
        <f t="shared" si="10"/>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204">
        <f>'Parish Department Summary'!E19+School!E19</f>
        <v>0</v>
      </c>
      <c r="F19" s="204">
        <f>'Parish Department Summary'!F19+School!F19</f>
        <v>0</v>
      </c>
      <c r="G19" s="204">
        <f>'Parish Department Summary'!G19+School!G19</f>
        <v>0</v>
      </c>
      <c r="H19" s="204">
        <f>'Parish Department Summary'!H19+School!H19</f>
        <v>0</v>
      </c>
      <c r="I19" s="49"/>
      <c r="J19" s="196"/>
      <c r="K19" s="32"/>
      <c r="L19" s="196"/>
      <c r="M19" s="196"/>
      <c r="N19" s="197"/>
      <c r="O19" s="204">
        <f>'Parish Department Summary'!O19+School!O19</f>
        <v>0</v>
      </c>
      <c r="P19" s="29">
        <f t="shared" ref="P19:P24" si="11">ROUND(($O19-$H19),0)</f>
        <v>0</v>
      </c>
      <c r="Q19" s="31">
        <f t="shared" ref="Q19:Q25" si="12">IFERROR(P19/H19, 0)</f>
        <v>0</v>
      </c>
      <c r="R19" s="29">
        <f t="shared" ref="R19:R24" si="13">ROUND(($O19-$F19),0)</f>
        <v>0</v>
      </c>
      <c r="S19" s="31">
        <f t="shared" ref="S19:S25" si="14">IFERROR(R19/F19, 0)</f>
        <v>0</v>
      </c>
      <c r="T19" s="198"/>
      <c r="U19" s="199"/>
      <c r="W19" s="200"/>
      <c r="X19" s="204">
        <f>'Parish Department Summary'!X19+School!X19</f>
        <v>0</v>
      </c>
      <c r="Y19" s="204">
        <f>'Parish Department Summary'!Y19+School!Y19</f>
        <v>0</v>
      </c>
      <c r="Z19" s="204">
        <f>'Parish Department Summary'!Z19+School!Z19</f>
        <v>0</v>
      </c>
      <c r="AA19" s="204">
        <f>'Parish Department Summary'!AA19+School!AA19</f>
        <v>0</v>
      </c>
      <c r="AB19" s="204">
        <f>'Parish Department Summary'!AB19+School!AB19</f>
        <v>0</v>
      </c>
      <c r="AC19" s="204">
        <f>'Parish Department Summary'!AC19+School!AC19</f>
        <v>0</v>
      </c>
      <c r="AD19" s="204">
        <f>'Parish Department Summary'!AD19+School!AD19</f>
        <v>0</v>
      </c>
      <c r="AE19" s="204">
        <f>'Parish Department Summary'!AE19+School!AE19</f>
        <v>0</v>
      </c>
      <c r="AF19" s="204">
        <f>'Parish Department Summary'!AF19+School!AF19</f>
        <v>0</v>
      </c>
      <c r="AG19" s="204">
        <f>'Parish Department Summary'!AG19+School!AG19</f>
        <v>0</v>
      </c>
      <c r="AH19" s="204">
        <f>'Parish Department Summary'!AH19+School!AH19</f>
        <v>0</v>
      </c>
      <c r="AI19" s="204">
        <f>'Parish Department Summary'!AI19+School!AI19</f>
        <v>0</v>
      </c>
      <c r="AJ19" s="204">
        <f>'Parish Department Summary'!AJ19+School!AJ19</f>
        <v>0</v>
      </c>
      <c r="AK19" s="195" t="str">
        <f t="shared" ref="AK19:AK25" si="15">IF(AJ19=O19,"In Balance",CONCATENATE("Out of Balance by $",AJ19-O19))</f>
        <v>In Balance</v>
      </c>
    </row>
    <row r="20" spans="2:37" outlineLevel="2" x14ac:dyDescent="0.15">
      <c r="B20" s="172">
        <v>15</v>
      </c>
      <c r="C20" s="192">
        <v>3120</v>
      </c>
      <c r="D20" s="193" t="s">
        <v>663</v>
      </c>
      <c r="E20" s="204">
        <f>'Parish Department Summary'!E20+School!E20</f>
        <v>0</v>
      </c>
      <c r="F20" s="204">
        <f>'Parish Department Summary'!F20+School!F20</f>
        <v>0</v>
      </c>
      <c r="G20" s="204">
        <f>'Parish Department Summary'!G20+School!G20</f>
        <v>0</v>
      </c>
      <c r="H20" s="204">
        <f>'Parish Department Summary'!H20+School!H20</f>
        <v>0</v>
      </c>
      <c r="I20" s="49"/>
      <c r="J20" s="196"/>
      <c r="K20" s="32"/>
      <c r="L20" s="196"/>
      <c r="M20" s="196"/>
      <c r="N20" s="197"/>
      <c r="O20" s="204">
        <f>'Parish Department Summary'!O20+School!O20</f>
        <v>0</v>
      </c>
      <c r="P20" s="29">
        <f t="shared" si="11"/>
        <v>0</v>
      </c>
      <c r="Q20" s="31">
        <f t="shared" si="12"/>
        <v>0</v>
      </c>
      <c r="R20" s="29">
        <f t="shared" si="13"/>
        <v>0</v>
      </c>
      <c r="S20" s="31">
        <f t="shared" si="14"/>
        <v>0</v>
      </c>
      <c r="T20" s="198"/>
      <c r="U20" s="199"/>
      <c r="W20" s="200"/>
      <c r="X20" s="204">
        <f>'Parish Department Summary'!X20+School!X20</f>
        <v>0</v>
      </c>
      <c r="Y20" s="204">
        <f>'Parish Department Summary'!Y20+School!Y20</f>
        <v>0</v>
      </c>
      <c r="Z20" s="204">
        <f>'Parish Department Summary'!Z20+School!Z20</f>
        <v>0</v>
      </c>
      <c r="AA20" s="204">
        <f>'Parish Department Summary'!AA20+School!AA20</f>
        <v>0</v>
      </c>
      <c r="AB20" s="204">
        <f>'Parish Department Summary'!AB20+School!AB20</f>
        <v>0</v>
      </c>
      <c r="AC20" s="204">
        <f>'Parish Department Summary'!AC20+School!AC20</f>
        <v>0</v>
      </c>
      <c r="AD20" s="204">
        <f>'Parish Department Summary'!AD20+School!AD20</f>
        <v>0</v>
      </c>
      <c r="AE20" s="204">
        <f>'Parish Department Summary'!AE20+School!AE20</f>
        <v>0</v>
      </c>
      <c r="AF20" s="204">
        <f>'Parish Department Summary'!AF20+School!AF20</f>
        <v>0</v>
      </c>
      <c r="AG20" s="204">
        <f>'Parish Department Summary'!AG20+School!AG20</f>
        <v>0</v>
      </c>
      <c r="AH20" s="204">
        <f>'Parish Department Summary'!AH20+School!AH20</f>
        <v>0</v>
      </c>
      <c r="AI20" s="204">
        <f>'Parish Department Summary'!AI20+School!AI20</f>
        <v>0</v>
      </c>
      <c r="AJ20" s="204">
        <f>'Parish Department Summary'!AJ20+School!AJ20</f>
        <v>0</v>
      </c>
      <c r="AK20" s="195" t="str">
        <f t="shared" si="15"/>
        <v>In Balance</v>
      </c>
    </row>
    <row r="21" spans="2:37" outlineLevel="2" x14ac:dyDescent="0.15">
      <c r="B21" s="172">
        <v>16</v>
      </c>
      <c r="C21" s="192">
        <v>3130</v>
      </c>
      <c r="D21" s="193" t="s">
        <v>662</v>
      </c>
      <c r="E21" s="204">
        <f>'Parish Department Summary'!E21+School!E21</f>
        <v>0</v>
      </c>
      <c r="F21" s="204">
        <f>'Parish Department Summary'!F21+School!F21</f>
        <v>0</v>
      </c>
      <c r="G21" s="204">
        <f>'Parish Department Summary'!G21+School!G21</f>
        <v>0</v>
      </c>
      <c r="H21" s="204">
        <f>'Parish Department Summary'!H21+School!H21</f>
        <v>0</v>
      </c>
      <c r="I21" s="49"/>
      <c r="J21" s="196"/>
      <c r="K21" s="32"/>
      <c r="L21" s="196"/>
      <c r="M21" s="196"/>
      <c r="N21" s="197"/>
      <c r="O21" s="204">
        <f>'Parish Department Summary'!O21+School!O21</f>
        <v>0</v>
      </c>
      <c r="P21" s="29">
        <f t="shared" si="11"/>
        <v>0</v>
      </c>
      <c r="Q21" s="31">
        <f t="shared" si="12"/>
        <v>0</v>
      </c>
      <c r="R21" s="29">
        <f t="shared" si="13"/>
        <v>0</v>
      </c>
      <c r="S21" s="31">
        <f t="shared" si="14"/>
        <v>0</v>
      </c>
      <c r="T21" s="198"/>
      <c r="U21" s="199"/>
      <c r="W21" s="200"/>
      <c r="X21" s="204">
        <f>'Parish Department Summary'!X21+School!X21</f>
        <v>0</v>
      </c>
      <c r="Y21" s="204">
        <f>'Parish Department Summary'!Y21+School!Y21</f>
        <v>0</v>
      </c>
      <c r="Z21" s="204">
        <f>'Parish Department Summary'!Z21+School!Z21</f>
        <v>0</v>
      </c>
      <c r="AA21" s="204">
        <f>'Parish Department Summary'!AA21+School!AA21</f>
        <v>0</v>
      </c>
      <c r="AB21" s="204">
        <f>'Parish Department Summary'!AB21+School!AB21</f>
        <v>0</v>
      </c>
      <c r="AC21" s="204">
        <f>'Parish Department Summary'!AC21+School!AC21</f>
        <v>0</v>
      </c>
      <c r="AD21" s="204">
        <f>'Parish Department Summary'!AD21+School!AD21</f>
        <v>0</v>
      </c>
      <c r="AE21" s="204">
        <f>'Parish Department Summary'!AE21+School!AE21</f>
        <v>0</v>
      </c>
      <c r="AF21" s="204">
        <f>'Parish Department Summary'!AF21+School!AF21</f>
        <v>0</v>
      </c>
      <c r="AG21" s="204">
        <f>'Parish Department Summary'!AG21+School!AG21</f>
        <v>0</v>
      </c>
      <c r="AH21" s="204">
        <f>'Parish Department Summary'!AH21+School!AH21</f>
        <v>0</v>
      </c>
      <c r="AI21" s="204">
        <f>'Parish Department Summary'!AI21+School!AI21</f>
        <v>0</v>
      </c>
      <c r="AJ21" s="204">
        <f>'Parish Department Summary'!AJ21+School!AJ21</f>
        <v>0</v>
      </c>
      <c r="AK21" s="195" t="str">
        <f t="shared" si="15"/>
        <v>In Balance</v>
      </c>
    </row>
    <row r="22" spans="2:37" outlineLevel="2" x14ac:dyDescent="0.15">
      <c r="B22" s="172">
        <v>17</v>
      </c>
      <c r="C22" s="192">
        <v>3140</v>
      </c>
      <c r="D22" s="193" t="s">
        <v>753</v>
      </c>
      <c r="E22" s="204">
        <f>'Parish Department Summary'!E22+School!E22</f>
        <v>0</v>
      </c>
      <c r="F22" s="204">
        <f>'Parish Department Summary'!F22+School!F22</f>
        <v>0</v>
      </c>
      <c r="G22" s="204">
        <f>'Parish Department Summary'!G22+School!G22</f>
        <v>0</v>
      </c>
      <c r="H22" s="204">
        <f>'Parish Department Summary'!H22+School!H22</f>
        <v>0</v>
      </c>
      <c r="I22" s="49"/>
      <c r="J22" s="196"/>
      <c r="K22" s="32"/>
      <c r="L22" s="196"/>
      <c r="M22" s="196"/>
      <c r="N22" s="197"/>
      <c r="O22" s="204">
        <f>'Parish Department Summary'!O22+School!O22</f>
        <v>0</v>
      </c>
      <c r="P22" s="29">
        <f t="shared" si="11"/>
        <v>0</v>
      </c>
      <c r="Q22" s="31">
        <f t="shared" si="12"/>
        <v>0</v>
      </c>
      <c r="R22" s="29">
        <f t="shared" si="13"/>
        <v>0</v>
      </c>
      <c r="S22" s="31">
        <f t="shared" si="14"/>
        <v>0</v>
      </c>
      <c r="T22" s="198"/>
      <c r="U22" s="199"/>
      <c r="W22" s="200"/>
      <c r="X22" s="204">
        <f>'Parish Department Summary'!X22+School!X22</f>
        <v>0</v>
      </c>
      <c r="Y22" s="204">
        <f>'Parish Department Summary'!Y22+School!Y22</f>
        <v>0</v>
      </c>
      <c r="Z22" s="204">
        <f>'Parish Department Summary'!Z22+School!Z22</f>
        <v>0</v>
      </c>
      <c r="AA22" s="204">
        <f>'Parish Department Summary'!AA22+School!AA22</f>
        <v>0</v>
      </c>
      <c r="AB22" s="204">
        <f>'Parish Department Summary'!AB22+School!AB22</f>
        <v>0</v>
      </c>
      <c r="AC22" s="204">
        <f>'Parish Department Summary'!AC22+School!AC22</f>
        <v>0</v>
      </c>
      <c r="AD22" s="204">
        <f>'Parish Department Summary'!AD22+School!AD22</f>
        <v>0</v>
      </c>
      <c r="AE22" s="204">
        <f>'Parish Department Summary'!AE22+School!AE22</f>
        <v>0</v>
      </c>
      <c r="AF22" s="204">
        <f>'Parish Department Summary'!AF22+School!AF22</f>
        <v>0</v>
      </c>
      <c r="AG22" s="204">
        <f>'Parish Department Summary'!AG22+School!AG22</f>
        <v>0</v>
      </c>
      <c r="AH22" s="204">
        <f>'Parish Department Summary'!AH22+School!AH22</f>
        <v>0</v>
      </c>
      <c r="AI22" s="204">
        <f>'Parish Department Summary'!AI22+School!AI22</f>
        <v>0</v>
      </c>
      <c r="AJ22" s="204">
        <f>'Parish Department Summary'!AJ22+School!AJ22</f>
        <v>0</v>
      </c>
      <c r="AK22" s="195" t="str">
        <f t="shared" si="15"/>
        <v>In Balance</v>
      </c>
    </row>
    <row r="23" spans="2:37" outlineLevel="2" x14ac:dyDescent="0.15">
      <c r="B23" s="172">
        <v>18</v>
      </c>
      <c r="C23" s="192">
        <v>3150</v>
      </c>
      <c r="D23" s="193" t="s">
        <v>754</v>
      </c>
      <c r="E23" s="204">
        <f>'Parish Department Summary'!E23+School!E23</f>
        <v>0</v>
      </c>
      <c r="F23" s="204">
        <f>'Parish Department Summary'!F23+School!F23</f>
        <v>0</v>
      </c>
      <c r="G23" s="204">
        <f>'Parish Department Summary'!G23+School!G23</f>
        <v>0</v>
      </c>
      <c r="H23" s="204">
        <f>'Parish Department Summary'!H23+School!H23</f>
        <v>0</v>
      </c>
      <c r="I23" s="49"/>
      <c r="J23" s="196"/>
      <c r="K23" s="32"/>
      <c r="L23" s="196"/>
      <c r="M23" s="196"/>
      <c r="N23" s="197"/>
      <c r="O23" s="204">
        <f>'Parish Department Summary'!O23+School!O23</f>
        <v>0</v>
      </c>
      <c r="P23" s="29">
        <f t="shared" si="11"/>
        <v>0</v>
      </c>
      <c r="Q23" s="31">
        <f t="shared" si="12"/>
        <v>0</v>
      </c>
      <c r="R23" s="29">
        <f t="shared" si="13"/>
        <v>0</v>
      </c>
      <c r="S23" s="31">
        <f t="shared" si="14"/>
        <v>0</v>
      </c>
      <c r="T23" s="198"/>
      <c r="U23" s="199"/>
      <c r="W23" s="200"/>
      <c r="X23" s="204">
        <f>'Parish Department Summary'!X23+School!X23</f>
        <v>0</v>
      </c>
      <c r="Y23" s="204">
        <f>'Parish Department Summary'!Y23+School!Y23</f>
        <v>0</v>
      </c>
      <c r="Z23" s="204">
        <f>'Parish Department Summary'!Z23+School!Z23</f>
        <v>0</v>
      </c>
      <c r="AA23" s="204">
        <f>'Parish Department Summary'!AA23+School!AA23</f>
        <v>0</v>
      </c>
      <c r="AB23" s="204">
        <f>'Parish Department Summary'!AB23+School!AB23</f>
        <v>0</v>
      </c>
      <c r="AC23" s="204">
        <f>'Parish Department Summary'!AC23+School!AC23</f>
        <v>0</v>
      </c>
      <c r="AD23" s="204">
        <f>'Parish Department Summary'!AD23+School!AD23</f>
        <v>0</v>
      </c>
      <c r="AE23" s="204">
        <f>'Parish Department Summary'!AE23+School!AE23</f>
        <v>0</v>
      </c>
      <c r="AF23" s="204">
        <f>'Parish Department Summary'!AF23+School!AF23</f>
        <v>0</v>
      </c>
      <c r="AG23" s="204">
        <f>'Parish Department Summary'!AG23+School!AG23</f>
        <v>0</v>
      </c>
      <c r="AH23" s="204">
        <f>'Parish Department Summary'!AH23+School!AH23</f>
        <v>0</v>
      </c>
      <c r="AI23" s="204">
        <f>'Parish Department Summary'!AI23+School!AI23</f>
        <v>0</v>
      </c>
      <c r="AJ23" s="204">
        <f>'Parish Department Summary'!AJ23+School!AJ23</f>
        <v>0</v>
      </c>
      <c r="AK23" s="195" t="str">
        <f t="shared" si="15"/>
        <v>In Balance</v>
      </c>
    </row>
    <row r="24" spans="2:37" outlineLevel="2" x14ac:dyDescent="0.15">
      <c r="B24" s="172">
        <v>19</v>
      </c>
      <c r="C24" s="192">
        <v>3190</v>
      </c>
      <c r="D24" s="193" t="s">
        <v>835</v>
      </c>
      <c r="E24" s="204">
        <f>'Parish Department Summary'!E24+School!E24</f>
        <v>0</v>
      </c>
      <c r="F24" s="204">
        <f>'Parish Department Summary'!F24+School!F24</f>
        <v>0</v>
      </c>
      <c r="G24" s="204">
        <f>'Parish Department Summary'!G24+School!G24</f>
        <v>0</v>
      </c>
      <c r="H24" s="204">
        <f>'Parish Department Summary'!H24+School!H24</f>
        <v>0</v>
      </c>
      <c r="I24" s="49"/>
      <c r="J24" s="196"/>
      <c r="K24" s="32"/>
      <c r="L24" s="196"/>
      <c r="M24" s="196"/>
      <c r="N24" s="197"/>
      <c r="O24" s="204">
        <f>'Parish Department Summary'!O24+School!O24</f>
        <v>0</v>
      </c>
      <c r="P24" s="29">
        <f t="shared" si="11"/>
        <v>0</v>
      </c>
      <c r="Q24" s="31">
        <f t="shared" si="12"/>
        <v>0</v>
      </c>
      <c r="R24" s="29">
        <f t="shared" si="13"/>
        <v>0</v>
      </c>
      <c r="S24" s="31">
        <f t="shared" si="14"/>
        <v>0</v>
      </c>
      <c r="T24" s="198"/>
      <c r="U24" s="199"/>
      <c r="W24" s="200"/>
      <c r="X24" s="204">
        <f>'Parish Department Summary'!X24+School!X24</f>
        <v>0</v>
      </c>
      <c r="Y24" s="204">
        <f>'Parish Department Summary'!Y24+School!Y24</f>
        <v>0</v>
      </c>
      <c r="Z24" s="204">
        <f>'Parish Department Summary'!Z24+School!Z24</f>
        <v>0</v>
      </c>
      <c r="AA24" s="204">
        <f>'Parish Department Summary'!AA24+School!AA24</f>
        <v>0</v>
      </c>
      <c r="AB24" s="204">
        <f>'Parish Department Summary'!AB24+School!AB24</f>
        <v>0</v>
      </c>
      <c r="AC24" s="204">
        <f>'Parish Department Summary'!AC24+School!AC24</f>
        <v>0</v>
      </c>
      <c r="AD24" s="204">
        <f>'Parish Department Summary'!AD24+School!AD24</f>
        <v>0</v>
      </c>
      <c r="AE24" s="204">
        <f>'Parish Department Summary'!AE24+School!AE24</f>
        <v>0</v>
      </c>
      <c r="AF24" s="204">
        <f>'Parish Department Summary'!AF24+School!AF24</f>
        <v>0</v>
      </c>
      <c r="AG24" s="204">
        <f>'Parish Department Summary'!AG24+School!AG24</f>
        <v>0</v>
      </c>
      <c r="AH24" s="204">
        <f>'Parish Department Summary'!AH24+School!AH24</f>
        <v>0</v>
      </c>
      <c r="AI24" s="204">
        <f>'Parish Department Summary'!AI24+School!AI24</f>
        <v>0</v>
      </c>
      <c r="AJ24" s="204">
        <f>'Parish Department Summary'!AJ24+School!AJ24</f>
        <v>0</v>
      </c>
      <c r="AK24" s="195" t="str">
        <f t="shared" si="15"/>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c r="M25" s="34"/>
      <c r="N25" s="37"/>
      <c r="O25" s="34">
        <f>SUM(O19:O24)</f>
        <v>0</v>
      </c>
      <c r="P25" s="34">
        <f>SUM(P19:P24)</f>
        <v>0</v>
      </c>
      <c r="Q25" s="36">
        <f t="shared" si="12"/>
        <v>0</v>
      </c>
      <c r="R25" s="34">
        <f>SUM(R19:R24)</f>
        <v>0</v>
      </c>
      <c r="S25" s="36">
        <f t="shared" si="14"/>
        <v>0</v>
      </c>
      <c r="T25" s="206"/>
      <c r="U25" s="207"/>
      <c r="W25" s="209"/>
      <c r="X25" s="34">
        <f t="shared" ref="X25:AJ25" si="16">SUM(X19:X24)</f>
        <v>0</v>
      </c>
      <c r="Y25" s="34">
        <f t="shared" si="16"/>
        <v>0</v>
      </c>
      <c r="Z25" s="34">
        <f t="shared" si="16"/>
        <v>0</v>
      </c>
      <c r="AA25" s="34">
        <f t="shared" si="16"/>
        <v>0</v>
      </c>
      <c r="AB25" s="34">
        <f t="shared" si="16"/>
        <v>0</v>
      </c>
      <c r="AC25" s="34">
        <f t="shared" si="16"/>
        <v>0</v>
      </c>
      <c r="AD25" s="34">
        <f t="shared" si="16"/>
        <v>0</v>
      </c>
      <c r="AE25" s="34">
        <f t="shared" si="16"/>
        <v>0</v>
      </c>
      <c r="AF25" s="34">
        <f t="shared" si="16"/>
        <v>0</v>
      </c>
      <c r="AG25" s="34">
        <f t="shared" si="16"/>
        <v>0</v>
      </c>
      <c r="AH25" s="34">
        <f t="shared" si="16"/>
        <v>0</v>
      </c>
      <c r="AI25" s="34">
        <f t="shared" si="16"/>
        <v>0</v>
      </c>
      <c r="AJ25" s="34">
        <f t="shared" si="16"/>
        <v>0</v>
      </c>
      <c r="AK25" s="210" t="str">
        <f t="shared" si="15"/>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204">
        <f>'Parish Department Summary'!E27+School!E27</f>
        <v>0</v>
      </c>
      <c r="F27" s="204">
        <f>'Parish Department Summary'!F27+School!F27</f>
        <v>0</v>
      </c>
      <c r="G27" s="204">
        <f>'Parish Department Summary'!G27+School!G27</f>
        <v>0</v>
      </c>
      <c r="H27" s="204">
        <f>'Parish Department Summary'!H27+School!H27</f>
        <v>0</v>
      </c>
      <c r="I27" s="49"/>
      <c r="J27" s="196"/>
      <c r="K27" s="32"/>
      <c r="L27" s="196"/>
      <c r="M27" s="196"/>
      <c r="N27" s="197"/>
      <c r="O27" s="204">
        <f>'Parish Department Summary'!O27+School!O27</f>
        <v>0</v>
      </c>
      <c r="P27" s="29">
        <f t="shared" ref="P27:P30" si="17">ROUND(($O27-$H27),0)</f>
        <v>0</v>
      </c>
      <c r="Q27" s="31">
        <f t="shared" ref="Q27:Q31" si="18">IFERROR(P27/H27, 0)</f>
        <v>0</v>
      </c>
      <c r="R27" s="29">
        <f t="shared" ref="R27:R30" si="19">ROUND(($O27-$F27),0)</f>
        <v>0</v>
      </c>
      <c r="S27" s="31">
        <f t="shared" ref="S27:S31" si="20">IFERROR(R27/F27, 0)</f>
        <v>0</v>
      </c>
      <c r="T27" s="198"/>
      <c r="U27" s="199"/>
      <c r="W27" s="200"/>
      <c r="X27" s="204">
        <f>'Parish Department Summary'!X27+School!X27</f>
        <v>0</v>
      </c>
      <c r="Y27" s="204">
        <f>'Parish Department Summary'!Y27+School!Y27</f>
        <v>0</v>
      </c>
      <c r="Z27" s="204">
        <f>'Parish Department Summary'!Z27+School!Z27</f>
        <v>0</v>
      </c>
      <c r="AA27" s="204">
        <f>'Parish Department Summary'!AA27+School!AA27</f>
        <v>0</v>
      </c>
      <c r="AB27" s="204">
        <f>'Parish Department Summary'!AB27+School!AB27</f>
        <v>0</v>
      </c>
      <c r="AC27" s="204">
        <f>'Parish Department Summary'!AC27+School!AC27</f>
        <v>0</v>
      </c>
      <c r="AD27" s="204">
        <f>'Parish Department Summary'!AD27+School!AD27</f>
        <v>0</v>
      </c>
      <c r="AE27" s="204">
        <f>'Parish Department Summary'!AE27+School!AE27</f>
        <v>0</v>
      </c>
      <c r="AF27" s="204">
        <f>'Parish Department Summary'!AF27+School!AF27</f>
        <v>0</v>
      </c>
      <c r="AG27" s="204">
        <f>'Parish Department Summary'!AG27+School!AG27</f>
        <v>0</v>
      </c>
      <c r="AH27" s="204">
        <f>'Parish Department Summary'!AH27+School!AH27</f>
        <v>0</v>
      </c>
      <c r="AI27" s="204">
        <f>'Parish Department Summary'!AI27+School!AI27</f>
        <v>0</v>
      </c>
      <c r="AJ27" s="204">
        <f>'Parish Department Summary'!AJ27+School!AJ27</f>
        <v>0</v>
      </c>
      <c r="AK27" s="195" t="str">
        <f>IF(AJ27=O27,"In Balance",CONCATENATE("Out of Balance by $",AJ27-O27))</f>
        <v>In Balance</v>
      </c>
    </row>
    <row r="28" spans="2:37" outlineLevel="2" x14ac:dyDescent="0.15">
      <c r="B28" s="172">
        <v>23</v>
      </c>
      <c r="C28" s="192">
        <v>3320</v>
      </c>
      <c r="D28" s="193" t="s">
        <v>857</v>
      </c>
      <c r="E28" s="204">
        <f>'Parish Department Summary'!E28+School!E28</f>
        <v>0</v>
      </c>
      <c r="F28" s="204">
        <f>'Parish Department Summary'!F28+School!F28</f>
        <v>0</v>
      </c>
      <c r="G28" s="204">
        <f>'Parish Department Summary'!G28+School!G28</f>
        <v>0</v>
      </c>
      <c r="H28" s="204">
        <f>'Parish Department Summary'!H28+School!H28</f>
        <v>0</v>
      </c>
      <c r="I28" s="49"/>
      <c r="J28" s="196"/>
      <c r="K28" s="32"/>
      <c r="L28" s="196"/>
      <c r="M28" s="196"/>
      <c r="N28" s="197"/>
      <c r="O28" s="204">
        <f>'Parish Department Summary'!O28+School!O28</f>
        <v>0</v>
      </c>
      <c r="P28" s="29">
        <f t="shared" si="17"/>
        <v>0</v>
      </c>
      <c r="Q28" s="31">
        <f t="shared" si="18"/>
        <v>0</v>
      </c>
      <c r="R28" s="29">
        <f t="shared" si="19"/>
        <v>0</v>
      </c>
      <c r="S28" s="31">
        <f t="shared" si="20"/>
        <v>0</v>
      </c>
      <c r="T28" s="198"/>
      <c r="U28" s="199"/>
      <c r="W28" s="200"/>
      <c r="X28" s="204">
        <f>'Parish Department Summary'!X28+School!X28</f>
        <v>0</v>
      </c>
      <c r="Y28" s="204">
        <f>'Parish Department Summary'!Y28+School!Y28</f>
        <v>0</v>
      </c>
      <c r="Z28" s="204">
        <f>'Parish Department Summary'!Z28+School!Z28</f>
        <v>0</v>
      </c>
      <c r="AA28" s="204">
        <f>'Parish Department Summary'!AA28+School!AA28</f>
        <v>0</v>
      </c>
      <c r="AB28" s="204">
        <f>'Parish Department Summary'!AB28+School!AB28</f>
        <v>0</v>
      </c>
      <c r="AC28" s="204">
        <f>'Parish Department Summary'!AC28+School!AC28</f>
        <v>0</v>
      </c>
      <c r="AD28" s="204">
        <f>'Parish Department Summary'!AD28+School!AD28</f>
        <v>0</v>
      </c>
      <c r="AE28" s="204">
        <f>'Parish Department Summary'!AE28+School!AE28</f>
        <v>0</v>
      </c>
      <c r="AF28" s="204">
        <f>'Parish Department Summary'!AF28+School!AF28</f>
        <v>0</v>
      </c>
      <c r="AG28" s="204">
        <f>'Parish Department Summary'!AG28+School!AG28</f>
        <v>0</v>
      </c>
      <c r="AH28" s="204">
        <f>'Parish Department Summary'!AH28+School!AH28</f>
        <v>0</v>
      </c>
      <c r="AI28" s="204">
        <f>'Parish Department Summary'!AI28+School!AI28</f>
        <v>0</v>
      </c>
      <c r="AJ28" s="204">
        <f>'Parish Department Summary'!AJ28+School!AJ28</f>
        <v>0</v>
      </c>
      <c r="AK28" s="195" t="str">
        <f>IF(AJ28=O28,"In Balance",CONCATENATE("Out of Balance by $",AJ28-O28))</f>
        <v>In Balance</v>
      </c>
    </row>
    <row r="29" spans="2:37" outlineLevel="2" x14ac:dyDescent="0.15">
      <c r="B29" s="172">
        <v>24</v>
      </c>
      <c r="C29" s="192">
        <v>3330</v>
      </c>
      <c r="D29" s="193" t="s">
        <v>858</v>
      </c>
      <c r="E29" s="204">
        <f>'Parish Department Summary'!E29+School!E29</f>
        <v>0</v>
      </c>
      <c r="F29" s="204">
        <f>'Parish Department Summary'!F29+School!F29</f>
        <v>0</v>
      </c>
      <c r="G29" s="204">
        <f>'Parish Department Summary'!G29+School!G29</f>
        <v>0</v>
      </c>
      <c r="H29" s="204">
        <f>'Parish Department Summary'!H29+School!H29</f>
        <v>0</v>
      </c>
      <c r="I29" s="49"/>
      <c r="J29" s="196"/>
      <c r="K29" s="32"/>
      <c r="L29" s="196"/>
      <c r="M29" s="196"/>
      <c r="N29" s="197"/>
      <c r="O29" s="204">
        <f>'Parish Department Summary'!O29+School!O29</f>
        <v>0</v>
      </c>
      <c r="P29" s="29">
        <f t="shared" si="17"/>
        <v>0</v>
      </c>
      <c r="Q29" s="31">
        <f t="shared" si="18"/>
        <v>0</v>
      </c>
      <c r="R29" s="29">
        <f t="shared" si="19"/>
        <v>0</v>
      </c>
      <c r="S29" s="31">
        <f t="shared" si="20"/>
        <v>0</v>
      </c>
      <c r="T29" s="198"/>
      <c r="U29" s="199"/>
      <c r="W29" s="200"/>
      <c r="X29" s="204">
        <f>'Parish Department Summary'!X29+School!X29</f>
        <v>0</v>
      </c>
      <c r="Y29" s="204">
        <f>'Parish Department Summary'!Y29+School!Y29</f>
        <v>0</v>
      </c>
      <c r="Z29" s="204">
        <f>'Parish Department Summary'!Z29+School!Z29</f>
        <v>0</v>
      </c>
      <c r="AA29" s="204">
        <f>'Parish Department Summary'!AA29+School!AA29</f>
        <v>0</v>
      </c>
      <c r="AB29" s="204">
        <f>'Parish Department Summary'!AB29+School!AB29</f>
        <v>0</v>
      </c>
      <c r="AC29" s="204">
        <f>'Parish Department Summary'!AC29+School!AC29</f>
        <v>0</v>
      </c>
      <c r="AD29" s="204">
        <f>'Parish Department Summary'!AD29+School!AD29</f>
        <v>0</v>
      </c>
      <c r="AE29" s="204">
        <f>'Parish Department Summary'!AE29+School!AE29</f>
        <v>0</v>
      </c>
      <c r="AF29" s="204">
        <f>'Parish Department Summary'!AF29+School!AF29</f>
        <v>0</v>
      </c>
      <c r="AG29" s="204">
        <f>'Parish Department Summary'!AG29+School!AG29</f>
        <v>0</v>
      </c>
      <c r="AH29" s="204">
        <f>'Parish Department Summary'!AH29+School!AH29</f>
        <v>0</v>
      </c>
      <c r="AI29" s="204">
        <f>'Parish Department Summary'!AI29+School!AI29</f>
        <v>0</v>
      </c>
      <c r="AJ29" s="204">
        <f>'Parish Department Summary'!AJ29+School!AJ29</f>
        <v>0</v>
      </c>
      <c r="AK29" s="195" t="str">
        <f>IF(AJ29=O29,"In Balance",CONCATENATE("Out of Balance by $",AJ29-O29))</f>
        <v>In Balance</v>
      </c>
    </row>
    <row r="30" spans="2:37" outlineLevel="2" x14ac:dyDescent="0.15">
      <c r="B30" s="172">
        <v>25</v>
      </c>
      <c r="C30" s="192">
        <v>3390</v>
      </c>
      <c r="D30" s="193" t="s">
        <v>856</v>
      </c>
      <c r="E30" s="204">
        <f>'Parish Department Summary'!E30+School!E30</f>
        <v>0</v>
      </c>
      <c r="F30" s="204">
        <f>'Parish Department Summary'!F30+School!F30</f>
        <v>0</v>
      </c>
      <c r="G30" s="204">
        <f>'Parish Department Summary'!G30+School!G30</f>
        <v>0</v>
      </c>
      <c r="H30" s="204">
        <f>'Parish Department Summary'!H30+School!H30</f>
        <v>0</v>
      </c>
      <c r="I30" s="49"/>
      <c r="J30" s="196"/>
      <c r="K30" s="32"/>
      <c r="L30" s="196"/>
      <c r="M30" s="196"/>
      <c r="N30" s="197"/>
      <c r="O30" s="204">
        <f>'Parish Department Summary'!O30+School!O30</f>
        <v>0</v>
      </c>
      <c r="P30" s="29">
        <f t="shared" si="17"/>
        <v>0</v>
      </c>
      <c r="Q30" s="31">
        <f t="shared" si="18"/>
        <v>0</v>
      </c>
      <c r="R30" s="29">
        <f t="shared" si="19"/>
        <v>0</v>
      </c>
      <c r="S30" s="31">
        <f t="shared" si="20"/>
        <v>0</v>
      </c>
      <c r="T30" s="198"/>
      <c r="U30" s="199"/>
      <c r="W30" s="200"/>
      <c r="X30" s="204">
        <f>'Parish Department Summary'!X30+School!X30</f>
        <v>0</v>
      </c>
      <c r="Y30" s="204">
        <f>'Parish Department Summary'!Y30+School!Y30</f>
        <v>0</v>
      </c>
      <c r="Z30" s="204">
        <f>'Parish Department Summary'!Z30+School!Z30</f>
        <v>0</v>
      </c>
      <c r="AA30" s="204">
        <f>'Parish Department Summary'!AA30+School!AA30</f>
        <v>0</v>
      </c>
      <c r="AB30" s="204">
        <f>'Parish Department Summary'!AB30+School!AB30</f>
        <v>0</v>
      </c>
      <c r="AC30" s="204">
        <f>'Parish Department Summary'!AC30+School!AC30</f>
        <v>0</v>
      </c>
      <c r="AD30" s="204">
        <f>'Parish Department Summary'!AD30+School!AD30</f>
        <v>0</v>
      </c>
      <c r="AE30" s="204">
        <f>'Parish Department Summary'!AE30+School!AE30</f>
        <v>0</v>
      </c>
      <c r="AF30" s="204">
        <f>'Parish Department Summary'!AF30+School!AF30</f>
        <v>0</v>
      </c>
      <c r="AG30" s="204">
        <f>'Parish Department Summary'!AG30+School!AG30</f>
        <v>0</v>
      </c>
      <c r="AH30" s="204">
        <f>'Parish Department Summary'!AH30+School!AH30</f>
        <v>0</v>
      </c>
      <c r="AI30" s="204">
        <f>'Parish Department Summary'!AI30+School!AI30</f>
        <v>0</v>
      </c>
      <c r="AJ30" s="204">
        <f>'Parish Department Summary'!AJ30+School!AJ30</f>
        <v>0</v>
      </c>
      <c r="AK30" s="195" t="str">
        <f>IF(AJ30=O30,"In Balance",CONCATENATE("Out of Balance by $",AJ30-O30))</f>
        <v>In Balance</v>
      </c>
    </row>
    <row r="31" spans="2:37" s="208" customFormat="1" outlineLevel="1" x14ac:dyDescent="0.15">
      <c r="B31" s="172">
        <v>26</v>
      </c>
      <c r="C31" s="205">
        <v>3300</v>
      </c>
      <c r="D31" s="206" t="s">
        <v>659</v>
      </c>
      <c r="E31" s="34">
        <f t="shared" ref="E31:H31" si="21">SUM(E27:E30)</f>
        <v>0</v>
      </c>
      <c r="F31" s="34">
        <f t="shared" si="21"/>
        <v>0</v>
      </c>
      <c r="G31" s="34">
        <f t="shared" si="21"/>
        <v>0</v>
      </c>
      <c r="H31" s="34">
        <f t="shared" si="21"/>
        <v>0</v>
      </c>
      <c r="I31" s="35"/>
      <c r="J31" s="34"/>
      <c r="K31" s="36"/>
      <c r="L31" s="34"/>
      <c r="M31" s="34"/>
      <c r="N31" s="37"/>
      <c r="O31" s="34">
        <f>SUM(O27:O30)</f>
        <v>0</v>
      </c>
      <c r="P31" s="34">
        <f>SUM(P27:P30)</f>
        <v>0</v>
      </c>
      <c r="Q31" s="36">
        <f t="shared" si="18"/>
        <v>0</v>
      </c>
      <c r="R31" s="34">
        <f>SUM(R27:R30)</f>
        <v>0</v>
      </c>
      <c r="S31" s="36">
        <f t="shared" si="20"/>
        <v>0</v>
      </c>
      <c r="T31" s="206"/>
      <c r="U31" s="207"/>
      <c r="W31" s="209"/>
      <c r="X31" s="34">
        <f t="shared" ref="X31:AJ31" si="22">SUM(X27:X30)</f>
        <v>0</v>
      </c>
      <c r="Y31" s="34">
        <f t="shared" si="22"/>
        <v>0</v>
      </c>
      <c r="Z31" s="34">
        <f t="shared" si="22"/>
        <v>0</v>
      </c>
      <c r="AA31" s="34">
        <f t="shared" si="22"/>
        <v>0</v>
      </c>
      <c r="AB31" s="34">
        <f t="shared" si="22"/>
        <v>0</v>
      </c>
      <c r="AC31" s="34">
        <f t="shared" si="22"/>
        <v>0</v>
      </c>
      <c r="AD31" s="34">
        <f t="shared" si="22"/>
        <v>0</v>
      </c>
      <c r="AE31" s="34">
        <f t="shared" si="22"/>
        <v>0</v>
      </c>
      <c r="AF31" s="34">
        <f t="shared" si="22"/>
        <v>0</v>
      </c>
      <c r="AG31" s="34">
        <f t="shared" si="22"/>
        <v>0</v>
      </c>
      <c r="AH31" s="34">
        <f t="shared" si="22"/>
        <v>0</v>
      </c>
      <c r="AI31" s="34">
        <f t="shared" si="22"/>
        <v>0</v>
      </c>
      <c r="AJ31" s="34">
        <f t="shared" si="22"/>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204">
        <f>'Parish Department Summary'!E33+School!E33</f>
        <v>0</v>
      </c>
      <c r="F33" s="204">
        <f>'Parish Department Summary'!F33+School!F33</f>
        <v>0</v>
      </c>
      <c r="G33" s="204">
        <f>'Parish Department Summary'!G33+School!G33</f>
        <v>0</v>
      </c>
      <c r="H33" s="204">
        <f>'Parish Department Summary'!H33+School!H33</f>
        <v>0</v>
      </c>
      <c r="I33" s="49"/>
      <c r="J33" s="196"/>
      <c r="K33" s="32"/>
      <c r="L33" s="196"/>
      <c r="M33" s="196"/>
      <c r="N33" s="197"/>
      <c r="O33" s="204">
        <f>'Parish Department Summary'!O33+School!O33</f>
        <v>0</v>
      </c>
      <c r="P33" s="29">
        <f t="shared" ref="P33:P37" si="23">ROUND(($O33-$H33),0)</f>
        <v>0</v>
      </c>
      <c r="Q33" s="31">
        <f t="shared" ref="Q33:Q37" si="24">IFERROR(P33/H33, 0)</f>
        <v>0</v>
      </c>
      <c r="R33" s="29">
        <f t="shared" ref="R33:R37" si="25">ROUND(($O33-$F33),0)</f>
        <v>0</v>
      </c>
      <c r="S33" s="31">
        <f t="shared" ref="S33:S37" si="26">IFERROR(R33/F33, 0)</f>
        <v>0</v>
      </c>
      <c r="T33" s="198"/>
      <c r="U33" s="199"/>
      <c r="W33" s="200"/>
      <c r="X33" s="204">
        <f>'Parish Department Summary'!X33+School!X33</f>
        <v>0</v>
      </c>
      <c r="Y33" s="204">
        <f>'Parish Department Summary'!Y33+School!Y33</f>
        <v>0</v>
      </c>
      <c r="Z33" s="204">
        <f>'Parish Department Summary'!Z33+School!Z33</f>
        <v>0</v>
      </c>
      <c r="AA33" s="204">
        <f>'Parish Department Summary'!AA33+School!AA33</f>
        <v>0</v>
      </c>
      <c r="AB33" s="204">
        <f>'Parish Department Summary'!AB33+School!AB33</f>
        <v>0</v>
      </c>
      <c r="AC33" s="204">
        <f>'Parish Department Summary'!AC33+School!AC33</f>
        <v>0</v>
      </c>
      <c r="AD33" s="204">
        <f>'Parish Department Summary'!AD33+School!AD33</f>
        <v>0</v>
      </c>
      <c r="AE33" s="204">
        <f>'Parish Department Summary'!AE33+School!AE33</f>
        <v>0</v>
      </c>
      <c r="AF33" s="204">
        <f>'Parish Department Summary'!AF33+School!AF33</f>
        <v>0</v>
      </c>
      <c r="AG33" s="204">
        <f>'Parish Department Summary'!AG33+School!AG33</f>
        <v>0</v>
      </c>
      <c r="AH33" s="204">
        <f>'Parish Department Summary'!AH33+School!AH33</f>
        <v>0</v>
      </c>
      <c r="AI33" s="204">
        <f>'Parish Department Summary'!AI33+School!AI33</f>
        <v>0</v>
      </c>
      <c r="AJ33" s="204">
        <f>'Parish Department Summary'!AJ33+School!AJ33</f>
        <v>0</v>
      </c>
      <c r="AK33" s="195" t="str">
        <f t="shared" ref="AK33:AK50" si="27">IF(AJ33=O33,"In Balance",CONCATENATE("Out of Balance by $",AJ33-O33))</f>
        <v>In Balance</v>
      </c>
    </row>
    <row r="34" spans="2:37" outlineLevel="2" x14ac:dyDescent="0.15">
      <c r="B34" s="172">
        <v>29</v>
      </c>
      <c r="C34" s="192">
        <v>3420</v>
      </c>
      <c r="D34" s="193" t="s">
        <v>658</v>
      </c>
      <c r="E34" s="204">
        <f>'Parish Department Summary'!E34+School!E34</f>
        <v>0</v>
      </c>
      <c r="F34" s="204">
        <f>'Parish Department Summary'!F34+School!F34</f>
        <v>0</v>
      </c>
      <c r="G34" s="204">
        <f>'Parish Department Summary'!G34+School!G34</f>
        <v>0</v>
      </c>
      <c r="H34" s="204">
        <f>'Parish Department Summary'!H34+School!H34</f>
        <v>0</v>
      </c>
      <c r="I34" s="49"/>
      <c r="J34" s="196"/>
      <c r="K34" s="32"/>
      <c r="L34" s="196"/>
      <c r="M34" s="196"/>
      <c r="N34" s="197"/>
      <c r="O34" s="204">
        <f>'Parish Department Summary'!O34+School!O34</f>
        <v>0</v>
      </c>
      <c r="P34" s="29">
        <f t="shared" si="23"/>
        <v>0</v>
      </c>
      <c r="Q34" s="31">
        <f t="shared" si="24"/>
        <v>0</v>
      </c>
      <c r="R34" s="29">
        <f t="shared" si="25"/>
        <v>0</v>
      </c>
      <c r="S34" s="31">
        <f t="shared" si="26"/>
        <v>0</v>
      </c>
      <c r="T34" s="198"/>
      <c r="U34" s="199"/>
      <c r="W34" s="200"/>
      <c r="X34" s="204">
        <f>'Parish Department Summary'!X34+School!X34</f>
        <v>0</v>
      </c>
      <c r="Y34" s="204">
        <f>'Parish Department Summary'!Y34+School!Y34</f>
        <v>0</v>
      </c>
      <c r="Z34" s="204">
        <f>'Parish Department Summary'!Z34+School!Z34</f>
        <v>0</v>
      </c>
      <c r="AA34" s="204">
        <f>'Parish Department Summary'!AA34+School!AA34</f>
        <v>0</v>
      </c>
      <c r="AB34" s="204">
        <f>'Parish Department Summary'!AB34+School!AB34</f>
        <v>0</v>
      </c>
      <c r="AC34" s="204">
        <f>'Parish Department Summary'!AC34+School!AC34</f>
        <v>0</v>
      </c>
      <c r="AD34" s="204">
        <f>'Parish Department Summary'!AD34+School!AD34</f>
        <v>0</v>
      </c>
      <c r="AE34" s="204">
        <f>'Parish Department Summary'!AE34+School!AE34</f>
        <v>0</v>
      </c>
      <c r="AF34" s="204">
        <f>'Parish Department Summary'!AF34+School!AF34</f>
        <v>0</v>
      </c>
      <c r="AG34" s="204">
        <f>'Parish Department Summary'!AG34+School!AG34</f>
        <v>0</v>
      </c>
      <c r="AH34" s="204">
        <f>'Parish Department Summary'!AH34+School!AH34</f>
        <v>0</v>
      </c>
      <c r="AI34" s="204">
        <f>'Parish Department Summary'!AI34+School!AI34</f>
        <v>0</v>
      </c>
      <c r="AJ34" s="204">
        <f>'Parish Department Summary'!AJ34+School!AJ34</f>
        <v>0</v>
      </c>
      <c r="AK34" s="195" t="str">
        <f t="shared" si="27"/>
        <v>In Balance</v>
      </c>
    </row>
    <row r="35" spans="2:37" outlineLevel="2" x14ac:dyDescent="0.15">
      <c r="B35" s="172">
        <v>30</v>
      </c>
      <c r="C35" s="192">
        <v>3440</v>
      </c>
      <c r="D35" s="193" t="s">
        <v>657</v>
      </c>
      <c r="E35" s="204">
        <f>'Parish Department Summary'!E35+School!E35</f>
        <v>0</v>
      </c>
      <c r="F35" s="204">
        <f>'Parish Department Summary'!F35+School!F35</f>
        <v>0</v>
      </c>
      <c r="G35" s="204">
        <f>'Parish Department Summary'!G35+School!G35</f>
        <v>0</v>
      </c>
      <c r="H35" s="204">
        <f>'Parish Department Summary'!H35+School!H35</f>
        <v>0</v>
      </c>
      <c r="I35" s="49"/>
      <c r="J35" s="196"/>
      <c r="K35" s="32"/>
      <c r="L35" s="196"/>
      <c r="M35" s="196"/>
      <c r="N35" s="197"/>
      <c r="O35" s="204">
        <f>'Parish Department Summary'!O35+School!O35</f>
        <v>0</v>
      </c>
      <c r="P35" s="29">
        <f t="shared" si="23"/>
        <v>0</v>
      </c>
      <c r="Q35" s="31">
        <f t="shared" si="24"/>
        <v>0</v>
      </c>
      <c r="R35" s="29">
        <f t="shared" si="25"/>
        <v>0</v>
      </c>
      <c r="S35" s="31">
        <f t="shared" si="26"/>
        <v>0</v>
      </c>
      <c r="T35" s="198"/>
      <c r="U35" s="199"/>
      <c r="W35" s="200"/>
      <c r="X35" s="204">
        <f>'Parish Department Summary'!X35+School!X35</f>
        <v>0</v>
      </c>
      <c r="Y35" s="204">
        <f>'Parish Department Summary'!Y35+School!Y35</f>
        <v>0</v>
      </c>
      <c r="Z35" s="204">
        <f>'Parish Department Summary'!Z35+School!Z35</f>
        <v>0</v>
      </c>
      <c r="AA35" s="204">
        <f>'Parish Department Summary'!AA35+School!AA35</f>
        <v>0</v>
      </c>
      <c r="AB35" s="204">
        <f>'Parish Department Summary'!AB35+School!AB35</f>
        <v>0</v>
      </c>
      <c r="AC35" s="204">
        <f>'Parish Department Summary'!AC35+School!AC35</f>
        <v>0</v>
      </c>
      <c r="AD35" s="204">
        <f>'Parish Department Summary'!AD35+School!AD35</f>
        <v>0</v>
      </c>
      <c r="AE35" s="204">
        <f>'Parish Department Summary'!AE35+School!AE35</f>
        <v>0</v>
      </c>
      <c r="AF35" s="204">
        <f>'Parish Department Summary'!AF35+School!AF35</f>
        <v>0</v>
      </c>
      <c r="AG35" s="204">
        <f>'Parish Department Summary'!AG35+School!AG35</f>
        <v>0</v>
      </c>
      <c r="AH35" s="204">
        <f>'Parish Department Summary'!AH35+School!AH35</f>
        <v>0</v>
      </c>
      <c r="AI35" s="204">
        <f>'Parish Department Summary'!AI35+School!AI35</f>
        <v>0</v>
      </c>
      <c r="AJ35" s="204">
        <f>'Parish Department Summary'!AJ35+School!AJ35</f>
        <v>0</v>
      </c>
      <c r="AK35" s="195" t="str">
        <f t="shared" si="27"/>
        <v>In Balance</v>
      </c>
    </row>
    <row r="36" spans="2:37" outlineLevel="2" x14ac:dyDescent="0.15">
      <c r="B36" s="172">
        <v>31</v>
      </c>
      <c r="C36" s="192">
        <v>3450</v>
      </c>
      <c r="D36" s="193" t="s">
        <v>656</v>
      </c>
      <c r="E36" s="204">
        <f>'Parish Department Summary'!E36+School!E36</f>
        <v>0</v>
      </c>
      <c r="F36" s="204">
        <f>'Parish Department Summary'!F36+School!F36</f>
        <v>0</v>
      </c>
      <c r="G36" s="204">
        <f>'Parish Department Summary'!G36+School!G36</f>
        <v>0</v>
      </c>
      <c r="H36" s="204">
        <f>'Parish Department Summary'!H36+School!H36</f>
        <v>0</v>
      </c>
      <c r="I36" s="32"/>
      <c r="J36" s="196"/>
      <c r="K36" s="32"/>
      <c r="L36" s="32"/>
      <c r="M36" s="196"/>
      <c r="N36" s="197"/>
      <c r="O36" s="204">
        <f>'Parish Department Summary'!O36+School!O36</f>
        <v>0</v>
      </c>
      <c r="P36" s="29">
        <f t="shared" si="23"/>
        <v>0</v>
      </c>
      <c r="Q36" s="31">
        <f t="shared" si="24"/>
        <v>0</v>
      </c>
      <c r="R36" s="29">
        <f t="shared" si="25"/>
        <v>0</v>
      </c>
      <c r="S36" s="31">
        <f t="shared" si="26"/>
        <v>0</v>
      </c>
      <c r="T36" s="739"/>
      <c r="U36" s="740"/>
      <c r="W36" s="200"/>
      <c r="X36" s="204">
        <f>'Parish Department Summary'!X36+School!X36</f>
        <v>0</v>
      </c>
      <c r="Y36" s="204">
        <f>'Parish Department Summary'!Y36+School!Y36</f>
        <v>0</v>
      </c>
      <c r="Z36" s="204">
        <f>'Parish Department Summary'!Z36+School!Z36</f>
        <v>0</v>
      </c>
      <c r="AA36" s="204">
        <f>'Parish Department Summary'!AA36+School!AA36</f>
        <v>0</v>
      </c>
      <c r="AB36" s="204">
        <f>'Parish Department Summary'!AB36+School!AB36</f>
        <v>0</v>
      </c>
      <c r="AC36" s="204">
        <f>'Parish Department Summary'!AC36+School!AC36</f>
        <v>0</v>
      </c>
      <c r="AD36" s="204">
        <f>'Parish Department Summary'!AD36+School!AD36</f>
        <v>0</v>
      </c>
      <c r="AE36" s="204">
        <f>'Parish Department Summary'!AE36+School!AE36</f>
        <v>0</v>
      </c>
      <c r="AF36" s="204">
        <f>'Parish Department Summary'!AF36+School!AF36</f>
        <v>0</v>
      </c>
      <c r="AG36" s="204">
        <f>'Parish Department Summary'!AG36+School!AG36</f>
        <v>0</v>
      </c>
      <c r="AH36" s="204">
        <f>'Parish Department Summary'!AH36+School!AH36</f>
        <v>0</v>
      </c>
      <c r="AI36" s="204">
        <f>'Parish Department Summary'!AI36+School!AI36</f>
        <v>0</v>
      </c>
      <c r="AJ36" s="204">
        <f>'Parish Department Summary'!AJ36+School!AJ36</f>
        <v>0</v>
      </c>
      <c r="AK36" s="195" t="str">
        <f t="shared" si="27"/>
        <v>In Balance</v>
      </c>
    </row>
    <row r="37" spans="2:37" outlineLevel="2" x14ac:dyDescent="0.15">
      <c r="B37" s="172">
        <v>32</v>
      </c>
      <c r="C37" s="192">
        <v>3470</v>
      </c>
      <c r="D37" s="193" t="s">
        <v>654</v>
      </c>
      <c r="E37" s="204">
        <f>'Parish Department Summary'!E37+School!E37</f>
        <v>0</v>
      </c>
      <c r="F37" s="204">
        <f>'Parish Department Summary'!F37+School!F37</f>
        <v>0</v>
      </c>
      <c r="G37" s="204">
        <f>'Parish Department Summary'!G37+School!G37</f>
        <v>0</v>
      </c>
      <c r="H37" s="204">
        <f>'Parish Department Summary'!H37+School!H37</f>
        <v>0</v>
      </c>
      <c r="I37" s="49"/>
      <c r="J37" s="196"/>
      <c r="K37" s="32"/>
      <c r="L37" s="196"/>
      <c r="M37" s="196"/>
      <c r="N37" s="197"/>
      <c r="O37" s="204">
        <f>'Parish Department Summary'!O37+School!O37</f>
        <v>0</v>
      </c>
      <c r="P37" s="29">
        <f t="shared" si="23"/>
        <v>0</v>
      </c>
      <c r="Q37" s="31">
        <f t="shared" si="24"/>
        <v>0</v>
      </c>
      <c r="R37" s="29">
        <f t="shared" si="25"/>
        <v>0</v>
      </c>
      <c r="S37" s="31">
        <f t="shared" si="26"/>
        <v>0</v>
      </c>
      <c r="T37" s="739"/>
      <c r="U37" s="740"/>
      <c r="W37" s="200"/>
      <c r="X37" s="204">
        <f>'Parish Department Summary'!X37+School!X37</f>
        <v>0</v>
      </c>
      <c r="Y37" s="204">
        <f>'Parish Department Summary'!Y37+School!Y37</f>
        <v>0</v>
      </c>
      <c r="Z37" s="204">
        <f>'Parish Department Summary'!Z37+School!Z37</f>
        <v>0</v>
      </c>
      <c r="AA37" s="204">
        <f>'Parish Department Summary'!AA37+School!AA37</f>
        <v>0</v>
      </c>
      <c r="AB37" s="204">
        <f>'Parish Department Summary'!AB37+School!AB37</f>
        <v>0</v>
      </c>
      <c r="AC37" s="204">
        <f>'Parish Department Summary'!AC37+School!AC37</f>
        <v>0</v>
      </c>
      <c r="AD37" s="204">
        <f>'Parish Department Summary'!AD37+School!AD37</f>
        <v>0</v>
      </c>
      <c r="AE37" s="204">
        <f>'Parish Department Summary'!AE37+School!AE37</f>
        <v>0</v>
      </c>
      <c r="AF37" s="204">
        <f>'Parish Department Summary'!AF37+School!AF37</f>
        <v>0</v>
      </c>
      <c r="AG37" s="204">
        <f>'Parish Department Summary'!AG37+School!AG37</f>
        <v>0</v>
      </c>
      <c r="AH37" s="204">
        <f>'Parish Department Summary'!AH37+School!AH37</f>
        <v>0</v>
      </c>
      <c r="AI37" s="204">
        <f>'Parish Department Summary'!AI37+School!AI37</f>
        <v>0</v>
      </c>
      <c r="AJ37" s="204">
        <f>'Parish Department Summary'!AJ37+School!AJ37</f>
        <v>0</v>
      </c>
      <c r="AK37" s="195" t="str">
        <f t="shared" si="27"/>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204">
        <f>'Parish Department Summary'!E40+School!E40</f>
        <v>0</v>
      </c>
      <c r="F40" s="204">
        <f>'Parish Department Summary'!F40+School!F40</f>
        <v>0</v>
      </c>
      <c r="G40" s="204">
        <f>'Parish Department Summary'!G40+School!G40</f>
        <v>0</v>
      </c>
      <c r="H40" s="204">
        <f>'Parish Department Summary'!H40+School!H40</f>
        <v>0</v>
      </c>
      <c r="I40" s="49"/>
      <c r="J40" s="196"/>
      <c r="K40" s="32"/>
      <c r="L40" s="196"/>
      <c r="M40" s="196"/>
      <c r="N40" s="197"/>
      <c r="O40" s="204">
        <f>'Parish Department Summary'!O40+School!O40</f>
        <v>0</v>
      </c>
      <c r="P40" s="29">
        <f t="shared" ref="P40:P42" si="28">ROUND(($O40-$H40),0)</f>
        <v>0</v>
      </c>
      <c r="Q40" s="31">
        <f t="shared" ref="Q40:Q42" si="29">IFERROR(P40/H40, 0)</f>
        <v>0</v>
      </c>
      <c r="R40" s="29">
        <f t="shared" ref="R40:R42" si="30">ROUND(($O40-$F40),0)</f>
        <v>0</v>
      </c>
      <c r="S40" s="31">
        <f t="shared" ref="S40:S42" si="31">IFERROR(R40/F40, 0)</f>
        <v>0</v>
      </c>
      <c r="T40" s="739"/>
      <c r="U40" s="740"/>
      <c r="W40" s="200"/>
      <c r="X40" s="204">
        <f>'Parish Department Summary'!X40+School!X40</f>
        <v>0</v>
      </c>
      <c r="Y40" s="204">
        <f>'Parish Department Summary'!Y40+School!Y40</f>
        <v>0</v>
      </c>
      <c r="Z40" s="204">
        <f>'Parish Department Summary'!Z40+School!Z40</f>
        <v>0</v>
      </c>
      <c r="AA40" s="204">
        <f>'Parish Department Summary'!AA40+School!AA40</f>
        <v>0</v>
      </c>
      <c r="AB40" s="204">
        <f>'Parish Department Summary'!AB40+School!AB40</f>
        <v>0</v>
      </c>
      <c r="AC40" s="204">
        <f>'Parish Department Summary'!AC40+School!AC40</f>
        <v>0</v>
      </c>
      <c r="AD40" s="204">
        <f>'Parish Department Summary'!AD40+School!AD40</f>
        <v>0</v>
      </c>
      <c r="AE40" s="204">
        <f>'Parish Department Summary'!AE40+School!AE40</f>
        <v>0</v>
      </c>
      <c r="AF40" s="204">
        <f>'Parish Department Summary'!AF40+School!AF40</f>
        <v>0</v>
      </c>
      <c r="AG40" s="204">
        <f>'Parish Department Summary'!AG40+School!AG40</f>
        <v>0</v>
      </c>
      <c r="AH40" s="204">
        <f>'Parish Department Summary'!AH40+School!AH40</f>
        <v>0</v>
      </c>
      <c r="AI40" s="204">
        <f>'Parish Department Summary'!AI40+School!AI40</f>
        <v>0</v>
      </c>
      <c r="AJ40" s="204">
        <f>'Parish Department Summary'!AJ40+School!AJ40</f>
        <v>0</v>
      </c>
      <c r="AK40" s="195" t="str">
        <f t="shared" si="27"/>
        <v>In Balance</v>
      </c>
    </row>
    <row r="41" spans="2:37" outlineLevel="2" x14ac:dyDescent="0.15">
      <c r="B41" s="172">
        <v>36</v>
      </c>
      <c r="C41" s="192">
        <v>3490</v>
      </c>
      <c r="D41" s="193" t="s">
        <v>750</v>
      </c>
      <c r="E41" s="204">
        <f>'Parish Department Summary'!E41+School!E41</f>
        <v>0</v>
      </c>
      <c r="F41" s="204">
        <f>'Parish Department Summary'!F41+School!F41</f>
        <v>0</v>
      </c>
      <c r="G41" s="204">
        <f>'Parish Department Summary'!G41+School!G41</f>
        <v>0</v>
      </c>
      <c r="H41" s="204">
        <f>'Parish Department Summary'!H41+School!H41</f>
        <v>0</v>
      </c>
      <c r="I41" s="49"/>
      <c r="J41" s="196"/>
      <c r="K41" s="32"/>
      <c r="L41" s="196"/>
      <c r="M41" s="196"/>
      <c r="N41" s="197"/>
      <c r="O41" s="204">
        <f>'Parish Department Summary'!O41+School!O41</f>
        <v>0</v>
      </c>
      <c r="P41" s="29">
        <f t="shared" si="28"/>
        <v>0</v>
      </c>
      <c r="Q41" s="31">
        <f t="shared" si="29"/>
        <v>0</v>
      </c>
      <c r="R41" s="29">
        <f t="shared" si="30"/>
        <v>0</v>
      </c>
      <c r="S41" s="31">
        <f t="shared" si="31"/>
        <v>0</v>
      </c>
      <c r="T41" s="739"/>
      <c r="U41" s="740"/>
      <c r="W41" s="200"/>
      <c r="X41" s="204">
        <f>'Parish Department Summary'!X41+School!X41</f>
        <v>0</v>
      </c>
      <c r="Y41" s="204">
        <f>'Parish Department Summary'!Y41+School!Y41</f>
        <v>0</v>
      </c>
      <c r="Z41" s="204">
        <f>'Parish Department Summary'!Z41+School!Z41</f>
        <v>0</v>
      </c>
      <c r="AA41" s="204">
        <f>'Parish Department Summary'!AA41+School!AA41</f>
        <v>0</v>
      </c>
      <c r="AB41" s="204">
        <f>'Parish Department Summary'!AB41+School!AB41</f>
        <v>0</v>
      </c>
      <c r="AC41" s="204">
        <f>'Parish Department Summary'!AC41+School!AC41</f>
        <v>0</v>
      </c>
      <c r="AD41" s="204">
        <f>'Parish Department Summary'!AD41+School!AD41</f>
        <v>0</v>
      </c>
      <c r="AE41" s="204">
        <f>'Parish Department Summary'!AE41+School!AE41</f>
        <v>0</v>
      </c>
      <c r="AF41" s="204">
        <f>'Parish Department Summary'!AF41+School!AF41</f>
        <v>0</v>
      </c>
      <c r="AG41" s="204">
        <f>'Parish Department Summary'!AG41+School!AG41</f>
        <v>0</v>
      </c>
      <c r="AH41" s="204">
        <f>'Parish Department Summary'!AH41+School!AH41</f>
        <v>0</v>
      </c>
      <c r="AI41" s="204">
        <f>'Parish Department Summary'!AI41+School!AI41</f>
        <v>0</v>
      </c>
      <c r="AJ41" s="204">
        <f>'Parish Department Summary'!AJ41+School!AJ41</f>
        <v>0</v>
      </c>
      <c r="AK41" s="195" t="str">
        <f t="shared" si="27"/>
        <v>In Balance</v>
      </c>
    </row>
    <row r="42" spans="2:37" outlineLevel="2" x14ac:dyDescent="0.15">
      <c r="B42" s="172">
        <v>37</v>
      </c>
      <c r="C42" s="192">
        <v>3495</v>
      </c>
      <c r="D42" s="193" t="s">
        <v>859</v>
      </c>
      <c r="E42" s="204">
        <f>'Parish Department Summary'!E42+School!E42</f>
        <v>0</v>
      </c>
      <c r="F42" s="204">
        <f>'Parish Department Summary'!F42+School!F42</f>
        <v>0</v>
      </c>
      <c r="G42" s="204">
        <f>'Parish Department Summary'!G42+School!G42</f>
        <v>0</v>
      </c>
      <c r="H42" s="204">
        <f>'Parish Department Summary'!H42+School!H42</f>
        <v>0</v>
      </c>
      <c r="I42" s="49"/>
      <c r="J42" s="196"/>
      <c r="K42" s="32"/>
      <c r="L42" s="196"/>
      <c r="M42" s="196"/>
      <c r="N42" s="197"/>
      <c r="O42" s="204">
        <f>'Parish Department Summary'!O42+School!O42</f>
        <v>0</v>
      </c>
      <c r="P42" s="29">
        <f t="shared" si="28"/>
        <v>0</v>
      </c>
      <c r="Q42" s="31">
        <f t="shared" si="29"/>
        <v>0</v>
      </c>
      <c r="R42" s="29">
        <f t="shared" si="30"/>
        <v>0</v>
      </c>
      <c r="S42" s="31">
        <f t="shared" si="31"/>
        <v>0</v>
      </c>
      <c r="T42" s="739"/>
      <c r="U42" s="740"/>
      <c r="W42" s="200"/>
      <c r="X42" s="204">
        <f>'Parish Department Summary'!X42+School!X42</f>
        <v>0</v>
      </c>
      <c r="Y42" s="204">
        <f>'Parish Department Summary'!Y42+School!Y42</f>
        <v>0</v>
      </c>
      <c r="Z42" s="204">
        <f>'Parish Department Summary'!Z42+School!Z42</f>
        <v>0</v>
      </c>
      <c r="AA42" s="204">
        <f>'Parish Department Summary'!AA42+School!AA42</f>
        <v>0</v>
      </c>
      <c r="AB42" s="204">
        <f>'Parish Department Summary'!AB42+School!AB42</f>
        <v>0</v>
      </c>
      <c r="AC42" s="204">
        <f>'Parish Department Summary'!AC42+School!AC42</f>
        <v>0</v>
      </c>
      <c r="AD42" s="204">
        <f>'Parish Department Summary'!AD42+School!AD42</f>
        <v>0</v>
      </c>
      <c r="AE42" s="204">
        <f>'Parish Department Summary'!AE42+School!AE42</f>
        <v>0</v>
      </c>
      <c r="AF42" s="204">
        <f>'Parish Department Summary'!AF42+School!AF42</f>
        <v>0</v>
      </c>
      <c r="AG42" s="204">
        <f>'Parish Department Summary'!AG42+School!AG42</f>
        <v>0</v>
      </c>
      <c r="AH42" s="204">
        <f>'Parish Department Summary'!AH42+School!AH42</f>
        <v>0</v>
      </c>
      <c r="AI42" s="204">
        <f>'Parish Department Summary'!AI42+School!AI42</f>
        <v>0</v>
      </c>
      <c r="AJ42" s="204">
        <f>'Parish Department Summary'!AJ42+School!AJ42</f>
        <v>0</v>
      </c>
      <c r="AK42" s="195" t="str">
        <f t="shared" si="27"/>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c r="M44" s="34"/>
      <c r="N44" s="37"/>
      <c r="O44" s="34">
        <f>SUM(O33:O43)</f>
        <v>0</v>
      </c>
      <c r="P44" s="34">
        <f>SUM(P33:P43)</f>
        <v>0</v>
      </c>
      <c r="Q44" s="36">
        <f>SUM(Q33:Q43)</f>
        <v>0</v>
      </c>
      <c r="R44" s="34">
        <f>SUM(R33:R43)</f>
        <v>0</v>
      </c>
      <c r="S44" s="36">
        <f>IFERROR(R44/F44, 0)</f>
        <v>0</v>
      </c>
      <c r="T44" s="34"/>
      <c r="U44" s="34"/>
      <c r="V44" s="172"/>
      <c r="W44" s="34"/>
      <c r="X44" s="34">
        <f t="shared" ref="X44:AJ44" si="32">SUM(X33:X43)</f>
        <v>0</v>
      </c>
      <c r="Y44" s="34">
        <f t="shared" si="32"/>
        <v>0</v>
      </c>
      <c r="Z44" s="34">
        <f t="shared" si="32"/>
        <v>0</v>
      </c>
      <c r="AA44" s="34">
        <f t="shared" si="32"/>
        <v>0</v>
      </c>
      <c r="AB44" s="34">
        <f t="shared" si="32"/>
        <v>0</v>
      </c>
      <c r="AC44" s="34">
        <f t="shared" si="32"/>
        <v>0</v>
      </c>
      <c r="AD44" s="34">
        <f t="shared" si="32"/>
        <v>0</v>
      </c>
      <c r="AE44" s="34">
        <f t="shared" si="32"/>
        <v>0</v>
      </c>
      <c r="AF44" s="34">
        <f t="shared" si="32"/>
        <v>0</v>
      </c>
      <c r="AG44" s="34">
        <f t="shared" si="32"/>
        <v>0</v>
      </c>
      <c r="AH44" s="34">
        <f t="shared" si="32"/>
        <v>0</v>
      </c>
      <c r="AI44" s="34">
        <f t="shared" si="32"/>
        <v>0</v>
      </c>
      <c r="AJ44" s="34">
        <f t="shared" si="32"/>
        <v>0</v>
      </c>
      <c r="AK44" s="210" t="str">
        <f t="shared" ref="AK44" si="33">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204">
        <f>'Parish Department Summary'!E46+School!E46</f>
        <v>0</v>
      </c>
      <c r="F46" s="204">
        <f>'Parish Department Summary'!F46+School!F46</f>
        <v>0</v>
      </c>
      <c r="G46" s="204">
        <f>'Parish Department Summary'!G46+School!G46</f>
        <v>0</v>
      </c>
      <c r="H46" s="204">
        <f>'Parish Department Summary'!H46+School!H46</f>
        <v>0</v>
      </c>
      <c r="I46" s="49"/>
      <c r="J46" s="196"/>
      <c r="K46" s="32"/>
      <c r="L46" s="196"/>
      <c r="M46" s="196"/>
      <c r="N46" s="197"/>
      <c r="O46" s="204">
        <f>'Parish Department Summary'!O46+School!O46</f>
        <v>0</v>
      </c>
      <c r="P46" s="29">
        <f t="shared" ref="P46:P49" si="34">ROUND(($O46-$H46),0)</f>
        <v>0</v>
      </c>
      <c r="Q46" s="31">
        <f t="shared" ref="Q46:Q50" si="35">IFERROR(P46/H46, 0)</f>
        <v>0</v>
      </c>
      <c r="R46" s="29">
        <f t="shared" ref="R46:R49" si="36">ROUND(($O46-$F46),0)</f>
        <v>0</v>
      </c>
      <c r="S46" s="31">
        <f t="shared" ref="S46:S50" si="37">IFERROR(R46/F46, 0)</f>
        <v>0</v>
      </c>
      <c r="T46" s="739"/>
      <c r="U46" s="740"/>
      <c r="W46" s="200"/>
      <c r="X46" s="204">
        <f>'Parish Department Summary'!X46+School!X46</f>
        <v>0</v>
      </c>
      <c r="Y46" s="204">
        <f>'Parish Department Summary'!Y46+School!Y46</f>
        <v>0</v>
      </c>
      <c r="Z46" s="204">
        <f>'Parish Department Summary'!Z46+School!Z46</f>
        <v>0</v>
      </c>
      <c r="AA46" s="204">
        <f>'Parish Department Summary'!AA46+School!AA46</f>
        <v>0</v>
      </c>
      <c r="AB46" s="204">
        <f>'Parish Department Summary'!AB46+School!AB46</f>
        <v>0</v>
      </c>
      <c r="AC46" s="204">
        <f>'Parish Department Summary'!AC46+School!AC46</f>
        <v>0</v>
      </c>
      <c r="AD46" s="204">
        <f>'Parish Department Summary'!AD46+School!AD46</f>
        <v>0</v>
      </c>
      <c r="AE46" s="204">
        <f>'Parish Department Summary'!AE46+School!AE46</f>
        <v>0</v>
      </c>
      <c r="AF46" s="204">
        <f>'Parish Department Summary'!AF46+School!AF46</f>
        <v>0</v>
      </c>
      <c r="AG46" s="204">
        <f>'Parish Department Summary'!AG46+School!AG46</f>
        <v>0</v>
      </c>
      <c r="AH46" s="204">
        <f>'Parish Department Summary'!AH46+School!AH46</f>
        <v>0</v>
      </c>
      <c r="AI46" s="204">
        <f>'Parish Department Summary'!AI46+School!AI46</f>
        <v>0</v>
      </c>
      <c r="AJ46" s="204">
        <f>'Parish Department Summary'!AJ46+School!AJ46</f>
        <v>0</v>
      </c>
      <c r="AK46" s="195" t="str">
        <f t="shared" ref="AK46:AK49" si="38">IF(AJ46=O46,"In Balance",CONCATENATE("Out of Balance by $",AJ46-O46))</f>
        <v>In Balance</v>
      </c>
    </row>
    <row r="47" spans="2:37" outlineLevel="2" x14ac:dyDescent="0.15">
      <c r="B47" s="172">
        <v>42</v>
      </c>
      <c r="C47" s="220">
        <v>3530</v>
      </c>
      <c r="D47" s="193" t="s">
        <v>839</v>
      </c>
      <c r="E47" s="204">
        <f>'Parish Department Summary'!E47+School!E47</f>
        <v>0</v>
      </c>
      <c r="F47" s="204">
        <f>'Parish Department Summary'!F47+School!F47</f>
        <v>0</v>
      </c>
      <c r="G47" s="204">
        <f>'Parish Department Summary'!G47+School!G47</f>
        <v>0</v>
      </c>
      <c r="H47" s="204">
        <f>'Parish Department Summary'!H47+School!H47</f>
        <v>0</v>
      </c>
      <c r="I47" s="49"/>
      <c r="J47" s="196"/>
      <c r="K47" s="32"/>
      <c r="L47" s="196"/>
      <c r="M47" s="196"/>
      <c r="N47" s="197"/>
      <c r="O47" s="204">
        <f>'Parish Department Summary'!O47+School!O47</f>
        <v>0</v>
      </c>
      <c r="P47" s="29">
        <f t="shared" si="34"/>
        <v>0</v>
      </c>
      <c r="Q47" s="31">
        <f t="shared" si="35"/>
        <v>0</v>
      </c>
      <c r="R47" s="29">
        <f t="shared" si="36"/>
        <v>0</v>
      </c>
      <c r="S47" s="31">
        <f t="shared" si="37"/>
        <v>0</v>
      </c>
      <c r="T47" s="739"/>
      <c r="U47" s="740"/>
      <c r="W47" s="200"/>
      <c r="X47" s="204">
        <f>'Parish Department Summary'!X47+School!X47</f>
        <v>0</v>
      </c>
      <c r="Y47" s="204">
        <f>'Parish Department Summary'!Y47+School!Y47</f>
        <v>0</v>
      </c>
      <c r="Z47" s="204">
        <f>'Parish Department Summary'!Z47+School!Z47</f>
        <v>0</v>
      </c>
      <c r="AA47" s="204">
        <f>'Parish Department Summary'!AA47+School!AA47</f>
        <v>0</v>
      </c>
      <c r="AB47" s="204">
        <f>'Parish Department Summary'!AB47+School!AB47</f>
        <v>0</v>
      </c>
      <c r="AC47" s="204">
        <f>'Parish Department Summary'!AC47+School!AC47</f>
        <v>0</v>
      </c>
      <c r="AD47" s="204">
        <f>'Parish Department Summary'!AD47+School!AD47</f>
        <v>0</v>
      </c>
      <c r="AE47" s="204">
        <f>'Parish Department Summary'!AE47+School!AE47</f>
        <v>0</v>
      </c>
      <c r="AF47" s="204">
        <f>'Parish Department Summary'!AF47+School!AF47</f>
        <v>0</v>
      </c>
      <c r="AG47" s="204">
        <f>'Parish Department Summary'!AG47+School!AG47</f>
        <v>0</v>
      </c>
      <c r="AH47" s="204">
        <f>'Parish Department Summary'!AH47+School!AH47</f>
        <v>0</v>
      </c>
      <c r="AI47" s="204">
        <f>'Parish Department Summary'!AI47+School!AI47</f>
        <v>0</v>
      </c>
      <c r="AJ47" s="204">
        <f>'Parish Department Summary'!AJ47+School!AJ47</f>
        <v>0</v>
      </c>
      <c r="AK47" s="195" t="str">
        <f t="shared" si="38"/>
        <v>In Balance</v>
      </c>
    </row>
    <row r="48" spans="2:37" outlineLevel="2" x14ac:dyDescent="0.15">
      <c r="B48" s="172">
        <v>43</v>
      </c>
      <c r="C48" s="220">
        <v>3540</v>
      </c>
      <c r="D48" s="193" t="s">
        <v>840</v>
      </c>
      <c r="E48" s="204">
        <f>'Parish Department Summary'!E48+School!E48</f>
        <v>0</v>
      </c>
      <c r="F48" s="204">
        <f>'Parish Department Summary'!F48+School!F48</f>
        <v>0</v>
      </c>
      <c r="G48" s="204">
        <f>'Parish Department Summary'!G48+School!G48</f>
        <v>0</v>
      </c>
      <c r="H48" s="204">
        <f>'Parish Department Summary'!H48+School!H48</f>
        <v>0</v>
      </c>
      <c r="I48" s="49"/>
      <c r="J48" s="196"/>
      <c r="K48" s="32"/>
      <c r="L48" s="196"/>
      <c r="M48" s="196"/>
      <c r="N48" s="197"/>
      <c r="O48" s="204">
        <f>'Parish Department Summary'!O48+School!O48</f>
        <v>0</v>
      </c>
      <c r="P48" s="29">
        <f t="shared" si="34"/>
        <v>0</v>
      </c>
      <c r="Q48" s="31">
        <f t="shared" si="35"/>
        <v>0</v>
      </c>
      <c r="R48" s="29">
        <f t="shared" si="36"/>
        <v>0</v>
      </c>
      <c r="S48" s="31">
        <f t="shared" si="37"/>
        <v>0</v>
      </c>
      <c r="T48" s="739"/>
      <c r="U48" s="740"/>
      <c r="W48" s="200"/>
      <c r="X48" s="204">
        <f>'Parish Department Summary'!X48+School!X48</f>
        <v>0</v>
      </c>
      <c r="Y48" s="204">
        <f>'Parish Department Summary'!Y48+School!Y48</f>
        <v>0</v>
      </c>
      <c r="Z48" s="204">
        <f>'Parish Department Summary'!Z48+School!Z48</f>
        <v>0</v>
      </c>
      <c r="AA48" s="204">
        <f>'Parish Department Summary'!AA48+School!AA48</f>
        <v>0</v>
      </c>
      <c r="AB48" s="204">
        <f>'Parish Department Summary'!AB48+School!AB48</f>
        <v>0</v>
      </c>
      <c r="AC48" s="204">
        <f>'Parish Department Summary'!AC48+School!AC48</f>
        <v>0</v>
      </c>
      <c r="AD48" s="204">
        <f>'Parish Department Summary'!AD48+School!AD48</f>
        <v>0</v>
      </c>
      <c r="AE48" s="204">
        <f>'Parish Department Summary'!AE48+School!AE48</f>
        <v>0</v>
      </c>
      <c r="AF48" s="204">
        <f>'Parish Department Summary'!AF48+School!AF48</f>
        <v>0</v>
      </c>
      <c r="AG48" s="204">
        <f>'Parish Department Summary'!AG48+School!AG48</f>
        <v>0</v>
      </c>
      <c r="AH48" s="204">
        <f>'Parish Department Summary'!AH48+School!AH48</f>
        <v>0</v>
      </c>
      <c r="AI48" s="204">
        <f>'Parish Department Summary'!AI48+School!AI48</f>
        <v>0</v>
      </c>
      <c r="AJ48" s="204">
        <f>'Parish Department Summary'!AJ48+School!AJ48</f>
        <v>0</v>
      </c>
      <c r="AK48" s="195" t="str">
        <f t="shared" si="38"/>
        <v>In Balance</v>
      </c>
    </row>
    <row r="49" spans="2:37" outlineLevel="2" x14ac:dyDescent="0.15">
      <c r="B49" s="172">
        <v>44</v>
      </c>
      <c r="C49" s="220">
        <v>3580</v>
      </c>
      <c r="D49" s="193" t="s">
        <v>862</v>
      </c>
      <c r="E49" s="204">
        <f>'Parish Department Summary'!E49+School!E49</f>
        <v>0</v>
      </c>
      <c r="F49" s="204">
        <f>'Parish Department Summary'!F49+School!F49</f>
        <v>0</v>
      </c>
      <c r="G49" s="204">
        <f>'Parish Department Summary'!G49+School!G49</f>
        <v>0</v>
      </c>
      <c r="H49" s="204">
        <f>'Parish Department Summary'!H49+School!H49</f>
        <v>0</v>
      </c>
      <c r="I49" s="49"/>
      <c r="J49" s="196"/>
      <c r="K49" s="32"/>
      <c r="L49" s="196"/>
      <c r="M49" s="196"/>
      <c r="N49" s="197"/>
      <c r="O49" s="204">
        <f>'Parish Department Summary'!O49+School!O49</f>
        <v>0</v>
      </c>
      <c r="P49" s="29">
        <f t="shared" si="34"/>
        <v>0</v>
      </c>
      <c r="Q49" s="31">
        <f t="shared" si="35"/>
        <v>0</v>
      </c>
      <c r="R49" s="29">
        <f t="shared" si="36"/>
        <v>0</v>
      </c>
      <c r="S49" s="31">
        <f t="shared" si="37"/>
        <v>0</v>
      </c>
      <c r="T49" s="739"/>
      <c r="U49" s="740"/>
      <c r="W49" s="200"/>
      <c r="X49" s="204">
        <f>'Parish Department Summary'!X49+School!X49</f>
        <v>0</v>
      </c>
      <c r="Y49" s="204">
        <f>'Parish Department Summary'!Y49+School!Y49</f>
        <v>0</v>
      </c>
      <c r="Z49" s="204">
        <f>'Parish Department Summary'!Z49+School!Z49</f>
        <v>0</v>
      </c>
      <c r="AA49" s="204">
        <f>'Parish Department Summary'!AA49+School!AA49</f>
        <v>0</v>
      </c>
      <c r="AB49" s="204">
        <f>'Parish Department Summary'!AB49+School!AB49</f>
        <v>0</v>
      </c>
      <c r="AC49" s="204">
        <f>'Parish Department Summary'!AC49+School!AC49</f>
        <v>0</v>
      </c>
      <c r="AD49" s="204">
        <f>'Parish Department Summary'!AD49+School!AD49</f>
        <v>0</v>
      </c>
      <c r="AE49" s="204">
        <f>'Parish Department Summary'!AE49+School!AE49</f>
        <v>0</v>
      </c>
      <c r="AF49" s="204">
        <f>'Parish Department Summary'!AF49+School!AF49</f>
        <v>0</v>
      </c>
      <c r="AG49" s="204">
        <f>'Parish Department Summary'!AG49+School!AG49</f>
        <v>0</v>
      </c>
      <c r="AH49" s="204">
        <f>'Parish Department Summary'!AH49+School!AH49</f>
        <v>0</v>
      </c>
      <c r="AI49" s="204">
        <f>'Parish Department Summary'!AI49+School!AI49</f>
        <v>0</v>
      </c>
      <c r="AJ49" s="204">
        <f>'Parish Department Summary'!AJ49+School!AJ49</f>
        <v>0</v>
      </c>
      <c r="AK49" s="195" t="str">
        <f t="shared" si="38"/>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c r="M50" s="34"/>
      <c r="N50" s="37"/>
      <c r="O50" s="34">
        <f>SUM(O46:O49)</f>
        <v>0</v>
      </c>
      <c r="P50" s="34">
        <f>SUM(P46:P49)</f>
        <v>0</v>
      </c>
      <c r="Q50" s="36">
        <f t="shared" si="35"/>
        <v>0</v>
      </c>
      <c r="R50" s="34">
        <f>SUM(R46:R49)</f>
        <v>0</v>
      </c>
      <c r="S50" s="36">
        <f t="shared" si="37"/>
        <v>0</v>
      </c>
      <c r="T50" s="206"/>
      <c r="U50" s="207"/>
      <c r="W50" s="209"/>
      <c r="X50" s="34">
        <f t="shared" ref="X50:AJ50" si="39">SUM(X46:X49)</f>
        <v>0</v>
      </c>
      <c r="Y50" s="34">
        <f t="shared" si="39"/>
        <v>0</v>
      </c>
      <c r="Z50" s="34">
        <f t="shared" si="39"/>
        <v>0</v>
      </c>
      <c r="AA50" s="34">
        <f t="shared" si="39"/>
        <v>0</v>
      </c>
      <c r="AB50" s="34">
        <f t="shared" si="39"/>
        <v>0</v>
      </c>
      <c r="AC50" s="34">
        <f t="shared" si="39"/>
        <v>0</v>
      </c>
      <c r="AD50" s="34">
        <f t="shared" si="39"/>
        <v>0</v>
      </c>
      <c r="AE50" s="34">
        <f t="shared" si="39"/>
        <v>0</v>
      </c>
      <c r="AF50" s="34">
        <f t="shared" si="39"/>
        <v>0</v>
      </c>
      <c r="AG50" s="34">
        <f t="shared" si="39"/>
        <v>0</v>
      </c>
      <c r="AH50" s="34">
        <f t="shared" si="39"/>
        <v>0</v>
      </c>
      <c r="AI50" s="34">
        <f t="shared" si="39"/>
        <v>0</v>
      </c>
      <c r="AJ50" s="34">
        <f t="shared" si="39"/>
        <v>0</v>
      </c>
      <c r="AK50" s="210" t="str">
        <f t="shared" si="27"/>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204">
        <f>'Parish Department Summary'!E52+School!E52</f>
        <v>0</v>
      </c>
      <c r="F52" s="204">
        <f>'Parish Department Summary'!F52+School!F52</f>
        <v>0</v>
      </c>
      <c r="G52" s="204">
        <f>'Parish Department Summary'!G52+School!G52</f>
        <v>0</v>
      </c>
      <c r="H52" s="204">
        <f>'Parish Department Summary'!H52+School!H52</f>
        <v>0</v>
      </c>
      <c r="I52" s="49"/>
      <c r="J52" s="196"/>
      <c r="K52" s="32"/>
      <c r="L52" s="196"/>
      <c r="M52" s="196"/>
      <c r="N52" s="197"/>
      <c r="O52" s="204">
        <f>'Parish Department Summary'!O52+School!O52</f>
        <v>0</v>
      </c>
      <c r="P52" s="29">
        <f t="shared" ref="P52:P53" si="40">ROUND(($O52-$H52),0)</f>
        <v>0</v>
      </c>
      <c r="Q52" s="31">
        <f t="shared" ref="Q52:Q68" si="41">IFERROR(P52/H52, 0)</f>
        <v>0</v>
      </c>
      <c r="R52" s="29">
        <f t="shared" ref="R52:R53" si="42">ROUND(($O52-$F52),0)</f>
        <v>0</v>
      </c>
      <c r="S52" s="31">
        <f t="shared" ref="S52:S68" si="43">IFERROR(R52/F52, 0)</f>
        <v>0</v>
      </c>
      <c r="T52" s="739"/>
      <c r="U52" s="740"/>
      <c r="W52" s="200"/>
      <c r="X52" s="204">
        <f>'Parish Department Summary'!X52+School!X52</f>
        <v>0</v>
      </c>
      <c r="Y52" s="204">
        <f>'Parish Department Summary'!Y52+School!Y52</f>
        <v>0</v>
      </c>
      <c r="Z52" s="204">
        <f>'Parish Department Summary'!Z52+School!Z52</f>
        <v>0</v>
      </c>
      <c r="AA52" s="204">
        <f>'Parish Department Summary'!AA52+School!AA52</f>
        <v>0</v>
      </c>
      <c r="AB52" s="204">
        <f>'Parish Department Summary'!AB52+School!AB52</f>
        <v>0</v>
      </c>
      <c r="AC52" s="204">
        <f>'Parish Department Summary'!AC52+School!AC52</f>
        <v>0</v>
      </c>
      <c r="AD52" s="204">
        <f>'Parish Department Summary'!AD52+School!AD52</f>
        <v>0</v>
      </c>
      <c r="AE52" s="204">
        <f>'Parish Department Summary'!AE52+School!AE52</f>
        <v>0</v>
      </c>
      <c r="AF52" s="204">
        <f>'Parish Department Summary'!AF52+School!AF52</f>
        <v>0</v>
      </c>
      <c r="AG52" s="204">
        <f>'Parish Department Summary'!AG52+School!AG52</f>
        <v>0</v>
      </c>
      <c r="AH52" s="204">
        <f>'Parish Department Summary'!AH52+School!AH52</f>
        <v>0</v>
      </c>
      <c r="AI52" s="204">
        <f>'Parish Department Summary'!AI52+School!AI52</f>
        <v>0</v>
      </c>
      <c r="AJ52" s="204">
        <f>'Parish Department Summary'!AJ52+School!AJ52</f>
        <v>0</v>
      </c>
      <c r="AK52" s="195" t="str">
        <f>IF(AJ52=O52,"In Balance",CONCATENATE("Out of Balance by $",AJ52-O52))</f>
        <v>In Balance</v>
      </c>
    </row>
    <row r="53" spans="2:37" outlineLevel="2" x14ac:dyDescent="0.15">
      <c r="B53" s="172">
        <v>48</v>
      </c>
      <c r="C53" s="192">
        <v>3610.2</v>
      </c>
      <c r="D53" s="193" t="s">
        <v>869</v>
      </c>
      <c r="E53" s="204">
        <f>'Parish Department Summary'!E53+School!E53</f>
        <v>0</v>
      </c>
      <c r="F53" s="204">
        <f>'Parish Department Summary'!F53+School!F53</f>
        <v>0</v>
      </c>
      <c r="G53" s="204">
        <f>'Parish Department Summary'!G53+School!G53</f>
        <v>0</v>
      </c>
      <c r="H53" s="204">
        <f>'Parish Department Summary'!H53+School!H53</f>
        <v>0</v>
      </c>
      <c r="I53" s="49"/>
      <c r="J53" s="196"/>
      <c r="K53" s="32"/>
      <c r="L53" s="196"/>
      <c r="M53" s="196"/>
      <c r="N53" s="197"/>
      <c r="O53" s="204">
        <f>'Parish Department Summary'!O53+School!O53</f>
        <v>0</v>
      </c>
      <c r="P53" s="29">
        <f t="shared" si="40"/>
        <v>0</v>
      </c>
      <c r="Q53" s="31">
        <f t="shared" si="41"/>
        <v>0</v>
      </c>
      <c r="R53" s="29">
        <f t="shared" si="42"/>
        <v>0</v>
      </c>
      <c r="S53" s="31">
        <f t="shared" si="43"/>
        <v>0</v>
      </c>
      <c r="T53" s="739"/>
      <c r="U53" s="740"/>
      <c r="W53" s="200"/>
      <c r="X53" s="204">
        <f>'Parish Department Summary'!X53+School!X53</f>
        <v>0</v>
      </c>
      <c r="Y53" s="204">
        <f>'Parish Department Summary'!Y53+School!Y53</f>
        <v>0</v>
      </c>
      <c r="Z53" s="204">
        <f>'Parish Department Summary'!Z53+School!Z53</f>
        <v>0</v>
      </c>
      <c r="AA53" s="204">
        <f>'Parish Department Summary'!AA53+School!AA53</f>
        <v>0</v>
      </c>
      <c r="AB53" s="204">
        <f>'Parish Department Summary'!AB53+School!AB53</f>
        <v>0</v>
      </c>
      <c r="AC53" s="204">
        <f>'Parish Department Summary'!AC53+School!AC53</f>
        <v>0</v>
      </c>
      <c r="AD53" s="204">
        <f>'Parish Department Summary'!AD53+School!AD53</f>
        <v>0</v>
      </c>
      <c r="AE53" s="204">
        <f>'Parish Department Summary'!AE53+School!AE53</f>
        <v>0</v>
      </c>
      <c r="AF53" s="204">
        <f>'Parish Department Summary'!AF53+School!AF53</f>
        <v>0</v>
      </c>
      <c r="AG53" s="204">
        <f>'Parish Department Summary'!AG53+School!AG53</f>
        <v>0</v>
      </c>
      <c r="AH53" s="204">
        <f>'Parish Department Summary'!AH53+School!AH53</f>
        <v>0</v>
      </c>
      <c r="AI53" s="204">
        <f>'Parish Department Summary'!AI53+School!AI53</f>
        <v>0</v>
      </c>
      <c r="AJ53" s="204">
        <f>'Parish Department Summary'!AJ53+School!AJ53</f>
        <v>0</v>
      </c>
      <c r="AK53" s="195" t="str">
        <f t="shared" ref="AK53" si="44">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c r="M54" s="40"/>
      <c r="N54" s="237"/>
      <c r="O54" s="40">
        <f t="shared" ref="O54:R54" si="45">O52-O53</f>
        <v>0</v>
      </c>
      <c r="P54" s="40">
        <f t="shared" si="45"/>
        <v>0</v>
      </c>
      <c r="Q54" s="46">
        <f t="shared" si="41"/>
        <v>0</v>
      </c>
      <c r="R54" s="40">
        <f t="shared" si="45"/>
        <v>0</v>
      </c>
      <c r="S54" s="46">
        <f t="shared" si="43"/>
        <v>0</v>
      </c>
      <c r="T54" s="235"/>
      <c r="U54" s="238"/>
      <c r="W54" s="239"/>
      <c r="X54" s="240">
        <f>X52-X53</f>
        <v>0</v>
      </c>
      <c r="Y54" s="240">
        <f t="shared" ref="Y54:AJ54" si="46">Y52-Y53</f>
        <v>0</v>
      </c>
      <c r="Z54" s="240">
        <f t="shared" si="46"/>
        <v>0</v>
      </c>
      <c r="AA54" s="240">
        <f t="shared" si="46"/>
        <v>0</v>
      </c>
      <c r="AB54" s="240">
        <f t="shared" si="46"/>
        <v>0</v>
      </c>
      <c r="AC54" s="240">
        <f t="shared" si="46"/>
        <v>0</v>
      </c>
      <c r="AD54" s="240">
        <f t="shared" si="46"/>
        <v>0</v>
      </c>
      <c r="AE54" s="240">
        <f t="shared" si="46"/>
        <v>0</v>
      </c>
      <c r="AF54" s="240">
        <f t="shared" si="46"/>
        <v>0</v>
      </c>
      <c r="AG54" s="240">
        <f t="shared" si="46"/>
        <v>0</v>
      </c>
      <c r="AH54" s="240">
        <f t="shared" si="46"/>
        <v>0</v>
      </c>
      <c r="AI54" s="240">
        <f t="shared" si="46"/>
        <v>0</v>
      </c>
      <c r="AJ54" s="240">
        <f t="shared" si="46"/>
        <v>0</v>
      </c>
      <c r="AK54" s="241"/>
    </row>
    <row r="55" spans="2:37" outlineLevel="2" x14ac:dyDescent="0.15">
      <c r="B55" s="172">
        <v>50</v>
      </c>
      <c r="C55" s="192">
        <v>3620.1</v>
      </c>
      <c r="D55" s="193" t="s">
        <v>870</v>
      </c>
      <c r="E55" s="204">
        <f>'Parish Department Summary'!E55+School!E55</f>
        <v>0</v>
      </c>
      <c r="F55" s="204">
        <f>'Parish Department Summary'!F55+School!F55</f>
        <v>0</v>
      </c>
      <c r="G55" s="204">
        <f>'Parish Department Summary'!G55+School!G55</f>
        <v>0</v>
      </c>
      <c r="H55" s="204">
        <f>'Parish Department Summary'!H55+School!H55</f>
        <v>0</v>
      </c>
      <c r="I55" s="49"/>
      <c r="J55" s="196"/>
      <c r="K55" s="32"/>
      <c r="L55" s="196"/>
      <c r="M55" s="196"/>
      <c r="N55" s="197"/>
      <c r="O55" s="204">
        <f>'Parish Department Summary'!O55+School!O55</f>
        <v>0</v>
      </c>
      <c r="P55" s="29">
        <f t="shared" ref="P55:P56" si="47">ROUND(($O55-$H55),0)</f>
        <v>0</v>
      </c>
      <c r="Q55" s="31">
        <f t="shared" si="41"/>
        <v>0</v>
      </c>
      <c r="R55" s="29">
        <f t="shared" ref="R55:R56" si="48">ROUND(($O55-$F55),0)</f>
        <v>0</v>
      </c>
      <c r="S55" s="31">
        <f t="shared" si="43"/>
        <v>0</v>
      </c>
      <c r="T55" s="739"/>
      <c r="U55" s="740"/>
      <c r="W55" s="200"/>
      <c r="X55" s="204">
        <f>'Parish Department Summary'!X55+School!X55</f>
        <v>0</v>
      </c>
      <c r="Y55" s="204">
        <f>'Parish Department Summary'!Y55+School!Y55</f>
        <v>0</v>
      </c>
      <c r="Z55" s="204">
        <f>'Parish Department Summary'!Z55+School!Z55</f>
        <v>0</v>
      </c>
      <c r="AA55" s="204">
        <f>'Parish Department Summary'!AA55+School!AA55</f>
        <v>0</v>
      </c>
      <c r="AB55" s="204">
        <f>'Parish Department Summary'!AB55+School!AB55</f>
        <v>0</v>
      </c>
      <c r="AC55" s="204">
        <f>'Parish Department Summary'!AC55+School!AC55</f>
        <v>0</v>
      </c>
      <c r="AD55" s="204">
        <f>'Parish Department Summary'!AD55+School!AD55</f>
        <v>0</v>
      </c>
      <c r="AE55" s="204">
        <f>'Parish Department Summary'!AE55+School!AE55</f>
        <v>0</v>
      </c>
      <c r="AF55" s="204">
        <f>'Parish Department Summary'!AF55+School!AF55</f>
        <v>0</v>
      </c>
      <c r="AG55" s="204">
        <f>'Parish Department Summary'!AG55+School!AG55</f>
        <v>0</v>
      </c>
      <c r="AH55" s="204">
        <f>'Parish Department Summary'!AH55+School!AH55</f>
        <v>0</v>
      </c>
      <c r="AI55" s="204">
        <f>'Parish Department Summary'!AI55+School!AI55</f>
        <v>0</v>
      </c>
      <c r="AJ55" s="204">
        <f>'Parish Department Summary'!AJ55+School!AJ55</f>
        <v>0</v>
      </c>
      <c r="AK55" s="195" t="str">
        <f>IF(AJ55=O55,"In Balance",CONCATENATE("Out of Balance by $",AJ55-O55))</f>
        <v>In Balance</v>
      </c>
    </row>
    <row r="56" spans="2:37" outlineLevel="2" x14ac:dyDescent="0.15">
      <c r="B56" s="172">
        <v>51</v>
      </c>
      <c r="C56" s="192">
        <v>3620.2</v>
      </c>
      <c r="D56" s="193" t="s">
        <v>871</v>
      </c>
      <c r="E56" s="204">
        <f>'Parish Department Summary'!E56+School!E56</f>
        <v>0</v>
      </c>
      <c r="F56" s="204">
        <f>'Parish Department Summary'!F56+School!F56</f>
        <v>0</v>
      </c>
      <c r="G56" s="204">
        <f>'Parish Department Summary'!G56+School!G56</f>
        <v>0</v>
      </c>
      <c r="H56" s="204">
        <f>'Parish Department Summary'!H56+School!H56</f>
        <v>0</v>
      </c>
      <c r="I56" s="49"/>
      <c r="J56" s="196"/>
      <c r="K56" s="32"/>
      <c r="L56" s="196"/>
      <c r="M56" s="196"/>
      <c r="N56" s="197"/>
      <c r="O56" s="204">
        <f>'Parish Department Summary'!O56+School!O56</f>
        <v>0</v>
      </c>
      <c r="P56" s="29">
        <f t="shared" si="47"/>
        <v>0</v>
      </c>
      <c r="Q56" s="31">
        <f t="shared" si="41"/>
        <v>0</v>
      </c>
      <c r="R56" s="29">
        <f t="shared" si="48"/>
        <v>0</v>
      </c>
      <c r="S56" s="31">
        <f t="shared" si="43"/>
        <v>0</v>
      </c>
      <c r="T56" s="739"/>
      <c r="U56" s="740"/>
      <c r="W56" s="200"/>
      <c r="X56" s="204">
        <f>'Parish Department Summary'!X56+School!X56</f>
        <v>0</v>
      </c>
      <c r="Y56" s="204">
        <f>'Parish Department Summary'!Y56+School!Y56</f>
        <v>0</v>
      </c>
      <c r="Z56" s="204">
        <f>'Parish Department Summary'!Z56+School!Z56</f>
        <v>0</v>
      </c>
      <c r="AA56" s="204">
        <f>'Parish Department Summary'!AA56+School!AA56</f>
        <v>0</v>
      </c>
      <c r="AB56" s="204">
        <f>'Parish Department Summary'!AB56+School!AB56</f>
        <v>0</v>
      </c>
      <c r="AC56" s="204">
        <f>'Parish Department Summary'!AC56+School!AC56</f>
        <v>0</v>
      </c>
      <c r="AD56" s="204">
        <f>'Parish Department Summary'!AD56+School!AD56</f>
        <v>0</v>
      </c>
      <c r="AE56" s="204">
        <f>'Parish Department Summary'!AE56+School!AE56</f>
        <v>0</v>
      </c>
      <c r="AF56" s="204">
        <f>'Parish Department Summary'!AF56+School!AF56</f>
        <v>0</v>
      </c>
      <c r="AG56" s="204">
        <f>'Parish Department Summary'!AG56+School!AG56</f>
        <v>0</v>
      </c>
      <c r="AH56" s="204">
        <f>'Parish Department Summary'!AH56+School!AH56</f>
        <v>0</v>
      </c>
      <c r="AI56" s="204">
        <f>'Parish Department Summary'!AI56+School!AI56</f>
        <v>0</v>
      </c>
      <c r="AJ56" s="204">
        <f>'Parish Department Summary'!AJ56+School!AJ56</f>
        <v>0</v>
      </c>
      <c r="AK56" s="195" t="str">
        <f t="shared" ref="AK56" si="49">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c r="M57" s="40"/>
      <c r="N57" s="237"/>
      <c r="O57" s="40">
        <f t="shared" ref="O57:R57" si="50">O55-O56</f>
        <v>0</v>
      </c>
      <c r="P57" s="40">
        <f t="shared" si="50"/>
        <v>0</v>
      </c>
      <c r="Q57" s="46">
        <f t="shared" si="41"/>
        <v>0</v>
      </c>
      <c r="R57" s="40">
        <f t="shared" si="50"/>
        <v>0</v>
      </c>
      <c r="S57" s="46">
        <f t="shared" si="43"/>
        <v>0</v>
      </c>
      <c r="T57" s="235"/>
      <c r="U57" s="238"/>
      <c r="W57" s="239"/>
      <c r="X57" s="240">
        <f>X55-X56</f>
        <v>0</v>
      </c>
      <c r="Y57" s="240">
        <f t="shared" ref="Y57:AJ57" si="51">Y55-Y56</f>
        <v>0</v>
      </c>
      <c r="Z57" s="240">
        <f t="shared" si="51"/>
        <v>0</v>
      </c>
      <c r="AA57" s="240">
        <f t="shared" si="51"/>
        <v>0</v>
      </c>
      <c r="AB57" s="240">
        <f t="shared" si="51"/>
        <v>0</v>
      </c>
      <c r="AC57" s="240">
        <f t="shared" si="51"/>
        <v>0</v>
      </c>
      <c r="AD57" s="240">
        <f t="shared" si="51"/>
        <v>0</v>
      </c>
      <c r="AE57" s="240">
        <f t="shared" si="51"/>
        <v>0</v>
      </c>
      <c r="AF57" s="240">
        <f t="shared" si="51"/>
        <v>0</v>
      </c>
      <c r="AG57" s="240">
        <f t="shared" si="51"/>
        <v>0</v>
      </c>
      <c r="AH57" s="240">
        <f t="shared" si="51"/>
        <v>0</v>
      </c>
      <c r="AI57" s="240">
        <f t="shared" si="51"/>
        <v>0</v>
      </c>
      <c r="AJ57" s="240">
        <f t="shared" si="51"/>
        <v>0</v>
      </c>
      <c r="AK57" s="241"/>
    </row>
    <row r="58" spans="2:37" outlineLevel="2" x14ac:dyDescent="0.15">
      <c r="B58" s="172">
        <v>53</v>
      </c>
      <c r="C58" s="192">
        <v>3630</v>
      </c>
      <c r="D58" s="193" t="s">
        <v>650</v>
      </c>
      <c r="E58" s="204">
        <f>'Parish Department Summary'!E58+School!E58</f>
        <v>0</v>
      </c>
      <c r="F58" s="204">
        <f>'Parish Department Summary'!F58+School!F58</f>
        <v>0</v>
      </c>
      <c r="G58" s="204">
        <f>'Parish Department Summary'!G58+School!G58</f>
        <v>0</v>
      </c>
      <c r="H58" s="204">
        <f>'Parish Department Summary'!H58+School!H58</f>
        <v>0</v>
      </c>
      <c r="I58" s="49"/>
      <c r="J58" s="196"/>
      <c r="K58" s="32"/>
      <c r="L58" s="196"/>
      <c r="M58" s="196"/>
      <c r="N58" s="197"/>
      <c r="O58" s="204">
        <f>'Parish Department Summary'!O58+School!O58</f>
        <v>0</v>
      </c>
      <c r="P58" s="29">
        <f t="shared" ref="P58:P60" si="52">ROUND(($O58-$H58),0)</f>
        <v>0</v>
      </c>
      <c r="Q58" s="31">
        <f t="shared" si="41"/>
        <v>0</v>
      </c>
      <c r="R58" s="29">
        <f t="shared" ref="R58:R60" si="53">ROUND(($O58-$F58),0)</f>
        <v>0</v>
      </c>
      <c r="S58" s="31">
        <f t="shared" si="43"/>
        <v>0</v>
      </c>
      <c r="T58" s="739"/>
      <c r="U58" s="740"/>
      <c r="W58" s="200"/>
      <c r="X58" s="204">
        <f>'Parish Department Summary'!X58+School!X58</f>
        <v>0</v>
      </c>
      <c r="Y58" s="204">
        <f>'Parish Department Summary'!Y58+School!Y58</f>
        <v>0</v>
      </c>
      <c r="Z58" s="204">
        <f>'Parish Department Summary'!Z58+School!Z58</f>
        <v>0</v>
      </c>
      <c r="AA58" s="204">
        <f>'Parish Department Summary'!AA58+School!AA58</f>
        <v>0</v>
      </c>
      <c r="AB58" s="204">
        <f>'Parish Department Summary'!AB58+School!AB58</f>
        <v>0</v>
      </c>
      <c r="AC58" s="204">
        <f>'Parish Department Summary'!AC58+School!AC58</f>
        <v>0</v>
      </c>
      <c r="AD58" s="204">
        <f>'Parish Department Summary'!AD58+School!AD58</f>
        <v>0</v>
      </c>
      <c r="AE58" s="204">
        <f>'Parish Department Summary'!AE58+School!AE58</f>
        <v>0</v>
      </c>
      <c r="AF58" s="204">
        <f>'Parish Department Summary'!AF58+School!AF58</f>
        <v>0</v>
      </c>
      <c r="AG58" s="204">
        <f>'Parish Department Summary'!AG58+School!AG58</f>
        <v>0</v>
      </c>
      <c r="AH58" s="204">
        <f>'Parish Department Summary'!AH58+School!AH58</f>
        <v>0</v>
      </c>
      <c r="AI58" s="204">
        <f>'Parish Department Summary'!AI58+School!AI58</f>
        <v>0</v>
      </c>
      <c r="AJ58" s="204">
        <f>'Parish Department Summary'!AJ58+School!AJ58</f>
        <v>0</v>
      </c>
      <c r="AK58" s="195" t="str">
        <f>IF(AJ58=O58,"In Balance",CONCATENATE("Out of Balance by $",AJ58-O58))</f>
        <v>In Balance</v>
      </c>
    </row>
    <row r="59" spans="2:37" outlineLevel="2" x14ac:dyDescent="0.15">
      <c r="B59" s="172">
        <v>54</v>
      </c>
      <c r="C59" s="192">
        <v>3640.1</v>
      </c>
      <c r="D59" s="193" t="s">
        <v>873</v>
      </c>
      <c r="E59" s="204">
        <f>'Parish Department Summary'!E59+School!E59</f>
        <v>0</v>
      </c>
      <c r="F59" s="204">
        <f>'Parish Department Summary'!F59+School!F59</f>
        <v>0</v>
      </c>
      <c r="G59" s="204">
        <f>'Parish Department Summary'!G59+School!G59</f>
        <v>0</v>
      </c>
      <c r="H59" s="204">
        <f>'Parish Department Summary'!H59+School!H59</f>
        <v>0</v>
      </c>
      <c r="I59" s="49"/>
      <c r="J59" s="196"/>
      <c r="K59" s="32"/>
      <c r="L59" s="196"/>
      <c r="M59" s="196"/>
      <c r="N59" s="197"/>
      <c r="O59" s="204">
        <f>'Parish Department Summary'!O59+School!O59</f>
        <v>0</v>
      </c>
      <c r="P59" s="29">
        <f t="shared" si="52"/>
        <v>0</v>
      </c>
      <c r="Q59" s="31">
        <f t="shared" si="41"/>
        <v>0</v>
      </c>
      <c r="R59" s="29">
        <f t="shared" si="53"/>
        <v>0</v>
      </c>
      <c r="S59" s="31">
        <f t="shared" si="43"/>
        <v>0</v>
      </c>
      <c r="T59" s="739"/>
      <c r="U59" s="740"/>
      <c r="W59" s="200"/>
      <c r="X59" s="204">
        <f>'Parish Department Summary'!X59+School!X59</f>
        <v>0</v>
      </c>
      <c r="Y59" s="204">
        <f>'Parish Department Summary'!Y59+School!Y59</f>
        <v>0</v>
      </c>
      <c r="Z59" s="204">
        <f>'Parish Department Summary'!Z59+School!Z59</f>
        <v>0</v>
      </c>
      <c r="AA59" s="204">
        <f>'Parish Department Summary'!AA59+School!AA59</f>
        <v>0</v>
      </c>
      <c r="AB59" s="204">
        <f>'Parish Department Summary'!AB59+School!AB59</f>
        <v>0</v>
      </c>
      <c r="AC59" s="204">
        <f>'Parish Department Summary'!AC59+School!AC59</f>
        <v>0</v>
      </c>
      <c r="AD59" s="204">
        <f>'Parish Department Summary'!AD59+School!AD59</f>
        <v>0</v>
      </c>
      <c r="AE59" s="204">
        <f>'Parish Department Summary'!AE59+School!AE59</f>
        <v>0</v>
      </c>
      <c r="AF59" s="204">
        <f>'Parish Department Summary'!AF59+School!AF59</f>
        <v>0</v>
      </c>
      <c r="AG59" s="204">
        <f>'Parish Department Summary'!AG59+School!AG59</f>
        <v>0</v>
      </c>
      <c r="AH59" s="204">
        <f>'Parish Department Summary'!AH59+School!AH59</f>
        <v>0</v>
      </c>
      <c r="AI59" s="204">
        <f>'Parish Department Summary'!AI59+School!AI59</f>
        <v>0</v>
      </c>
      <c r="AJ59" s="204">
        <f>'Parish Department Summary'!AJ59+School!AJ59</f>
        <v>0</v>
      </c>
      <c r="AK59" s="195" t="str">
        <f>IF(AJ59=O59,"In Balance",CONCATENATE("Out of Balance by $",AJ59-O59))</f>
        <v>In Balance</v>
      </c>
    </row>
    <row r="60" spans="2:37" outlineLevel="2" x14ac:dyDescent="0.15">
      <c r="B60" s="172">
        <v>55</v>
      </c>
      <c r="C60" s="192">
        <v>3640.2</v>
      </c>
      <c r="D60" s="193" t="s">
        <v>874</v>
      </c>
      <c r="E60" s="204">
        <f>'Parish Department Summary'!E60+School!E60</f>
        <v>0</v>
      </c>
      <c r="F60" s="204">
        <f>'Parish Department Summary'!F60+School!F60</f>
        <v>0</v>
      </c>
      <c r="G60" s="204">
        <f>'Parish Department Summary'!G60+School!G60</f>
        <v>0</v>
      </c>
      <c r="H60" s="204">
        <f>'Parish Department Summary'!H60+School!H60</f>
        <v>0</v>
      </c>
      <c r="I60" s="49"/>
      <c r="J60" s="196"/>
      <c r="K60" s="32"/>
      <c r="L60" s="196"/>
      <c r="M60" s="196"/>
      <c r="N60" s="197"/>
      <c r="O60" s="204">
        <f>'Parish Department Summary'!O60+School!O60</f>
        <v>0</v>
      </c>
      <c r="P60" s="29">
        <f t="shared" si="52"/>
        <v>0</v>
      </c>
      <c r="Q60" s="31">
        <f t="shared" si="41"/>
        <v>0</v>
      </c>
      <c r="R60" s="29">
        <f t="shared" si="53"/>
        <v>0</v>
      </c>
      <c r="S60" s="31">
        <f t="shared" si="43"/>
        <v>0</v>
      </c>
      <c r="T60" s="739"/>
      <c r="U60" s="740"/>
      <c r="W60" s="200"/>
      <c r="X60" s="204">
        <f>'Parish Department Summary'!X60+School!X60</f>
        <v>0</v>
      </c>
      <c r="Y60" s="204">
        <f>'Parish Department Summary'!Y60+School!Y60</f>
        <v>0</v>
      </c>
      <c r="Z60" s="204">
        <f>'Parish Department Summary'!Z60+School!Z60</f>
        <v>0</v>
      </c>
      <c r="AA60" s="204">
        <f>'Parish Department Summary'!AA60+School!AA60</f>
        <v>0</v>
      </c>
      <c r="AB60" s="204">
        <f>'Parish Department Summary'!AB60+School!AB60</f>
        <v>0</v>
      </c>
      <c r="AC60" s="204">
        <f>'Parish Department Summary'!AC60+School!AC60</f>
        <v>0</v>
      </c>
      <c r="AD60" s="204">
        <f>'Parish Department Summary'!AD60+School!AD60</f>
        <v>0</v>
      </c>
      <c r="AE60" s="204">
        <f>'Parish Department Summary'!AE60+School!AE60</f>
        <v>0</v>
      </c>
      <c r="AF60" s="204">
        <f>'Parish Department Summary'!AF60+School!AF60</f>
        <v>0</v>
      </c>
      <c r="AG60" s="204">
        <f>'Parish Department Summary'!AG60+School!AG60</f>
        <v>0</v>
      </c>
      <c r="AH60" s="204">
        <f>'Parish Department Summary'!AH60+School!AH60</f>
        <v>0</v>
      </c>
      <c r="AI60" s="204">
        <f>'Parish Department Summary'!AI60+School!AI60</f>
        <v>0</v>
      </c>
      <c r="AJ60" s="204">
        <f>'Parish Department Summary'!AJ60+School!AJ60</f>
        <v>0</v>
      </c>
      <c r="AK60" s="195" t="str">
        <f t="shared" ref="AK60" si="54">IF(AJ60=O60,"In Balance",CONCATENATE("Out of Balance by $",AJ60-O60))</f>
        <v>In Balance</v>
      </c>
    </row>
    <row r="61" spans="2:37" outlineLevel="2" x14ac:dyDescent="0.15">
      <c r="B61" s="172">
        <v>56</v>
      </c>
      <c r="C61" s="234">
        <v>3640</v>
      </c>
      <c r="D61" s="235" t="s">
        <v>875</v>
      </c>
      <c r="E61" s="40">
        <f t="shared" ref="E61:G61" si="55">E59-E60</f>
        <v>0</v>
      </c>
      <c r="F61" s="40">
        <f t="shared" si="55"/>
        <v>0</v>
      </c>
      <c r="G61" s="40">
        <f t="shared" si="55"/>
        <v>0</v>
      </c>
      <c r="H61" s="40">
        <f>H59-H60</f>
        <v>0</v>
      </c>
      <c r="I61" s="45"/>
      <c r="J61" s="236"/>
      <c r="K61" s="46"/>
      <c r="L61" s="40"/>
      <c r="M61" s="40"/>
      <c r="N61" s="237"/>
      <c r="O61" s="40">
        <f t="shared" ref="O61:R61" si="56">O59-O60</f>
        <v>0</v>
      </c>
      <c r="P61" s="40">
        <f t="shared" si="56"/>
        <v>0</v>
      </c>
      <c r="Q61" s="46">
        <f t="shared" si="41"/>
        <v>0</v>
      </c>
      <c r="R61" s="40">
        <f t="shared" si="56"/>
        <v>0</v>
      </c>
      <c r="S61" s="46">
        <f t="shared" si="43"/>
        <v>0</v>
      </c>
      <c r="T61" s="235"/>
      <c r="U61" s="238"/>
      <c r="W61" s="239"/>
      <c r="X61" s="240">
        <f>X59-X60</f>
        <v>0</v>
      </c>
      <c r="Y61" s="240">
        <f t="shared" ref="Y61:AJ61" si="57">Y59-Y60</f>
        <v>0</v>
      </c>
      <c r="Z61" s="240">
        <f t="shared" si="57"/>
        <v>0</v>
      </c>
      <c r="AA61" s="240">
        <f t="shared" si="57"/>
        <v>0</v>
      </c>
      <c r="AB61" s="240">
        <f t="shared" si="57"/>
        <v>0</v>
      </c>
      <c r="AC61" s="240">
        <f t="shared" si="57"/>
        <v>0</v>
      </c>
      <c r="AD61" s="240">
        <f t="shared" si="57"/>
        <v>0</v>
      </c>
      <c r="AE61" s="240">
        <f t="shared" si="57"/>
        <v>0</v>
      </c>
      <c r="AF61" s="240">
        <f t="shared" si="57"/>
        <v>0</v>
      </c>
      <c r="AG61" s="240">
        <f t="shared" si="57"/>
        <v>0</v>
      </c>
      <c r="AH61" s="240">
        <f t="shared" si="57"/>
        <v>0</v>
      </c>
      <c r="AI61" s="240">
        <f t="shared" si="57"/>
        <v>0</v>
      </c>
      <c r="AJ61" s="240">
        <f t="shared" si="57"/>
        <v>0</v>
      </c>
      <c r="AK61" s="241"/>
    </row>
    <row r="62" spans="2:37" outlineLevel="2" x14ac:dyDescent="0.15">
      <c r="B62" s="172">
        <v>57</v>
      </c>
      <c r="C62" s="192">
        <v>3650.1</v>
      </c>
      <c r="D62" s="193" t="s">
        <v>876</v>
      </c>
      <c r="E62" s="204">
        <f>'Parish Department Summary'!E62+School!E62</f>
        <v>0</v>
      </c>
      <c r="F62" s="204">
        <f>'Parish Department Summary'!F62+School!F62</f>
        <v>0</v>
      </c>
      <c r="G62" s="204">
        <f>'Parish Department Summary'!G62+School!G62</f>
        <v>0</v>
      </c>
      <c r="H62" s="204">
        <f>'Parish Department Summary'!H62+School!H62</f>
        <v>0</v>
      </c>
      <c r="I62" s="49"/>
      <c r="J62" s="196"/>
      <c r="K62" s="32"/>
      <c r="L62" s="196"/>
      <c r="M62" s="196"/>
      <c r="N62" s="197"/>
      <c r="O62" s="204">
        <f>'Parish Department Summary'!O62+School!O62</f>
        <v>0</v>
      </c>
      <c r="P62" s="29">
        <f t="shared" ref="P62:P63" si="58">ROUND(($O62-$H62),0)</f>
        <v>0</v>
      </c>
      <c r="Q62" s="31">
        <f t="shared" si="41"/>
        <v>0</v>
      </c>
      <c r="R62" s="29">
        <f t="shared" ref="R62:R63" si="59">ROUND(($O62-$F62),0)</f>
        <v>0</v>
      </c>
      <c r="S62" s="31">
        <f t="shared" si="43"/>
        <v>0</v>
      </c>
      <c r="T62" s="739"/>
      <c r="U62" s="740"/>
      <c r="W62" s="200"/>
      <c r="X62" s="204">
        <f>'Parish Department Summary'!X62+School!X62</f>
        <v>0</v>
      </c>
      <c r="Y62" s="204">
        <f>'Parish Department Summary'!Y62+School!Y62</f>
        <v>0</v>
      </c>
      <c r="Z62" s="204">
        <f>'Parish Department Summary'!Z62+School!Z62</f>
        <v>0</v>
      </c>
      <c r="AA62" s="204">
        <f>'Parish Department Summary'!AA62+School!AA62</f>
        <v>0</v>
      </c>
      <c r="AB62" s="204">
        <f>'Parish Department Summary'!AB62+School!AB62</f>
        <v>0</v>
      </c>
      <c r="AC62" s="204">
        <f>'Parish Department Summary'!AC62+School!AC62</f>
        <v>0</v>
      </c>
      <c r="AD62" s="204">
        <f>'Parish Department Summary'!AD62+School!AD62</f>
        <v>0</v>
      </c>
      <c r="AE62" s="204">
        <f>'Parish Department Summary'!AE62+School!AE62</f>
        <v>0</v>
      </c>
      <c r="AF62" s="204">
        <f>'Parish Department Summary'!AF62+School!AF62</f>
        <v>0</v>
      </c>
      <c r="AG62" s="204">
        <f>'Parish Department Summary'!AG62+School!AG62</f>
        <v>0</v>
      </c>
      <c r="AH62" s="204">
        <f>'Parish Department Summary'!AH62+School!AH62</f>
        <v>0</v>
      </c>
      <c r="AI62" s="204">
        <f>'Parish Department Summary'!AI62+School!AI62</f>
        <v>0</v>
      </c>
      <c r="AJ62" s="204">
        <f>'Parish Department Summary'!AJ62+School!AJ62</f>
        <v>0</v>
      </c>
      <c r="AK62" s="195" t="str">
        <f>IF(AJ62=O62,"In Balance",CONCATENATE("Out of Balance by $",AJ62-O62))</f>
        <v>In Balance</v>
      </c>
    </row>
    <row r="63" spans="2:37" outlineLevel="2" x14ac:dyDescent="0.15">
      <c r="B63" s="172">
        <v>58</v>
      </c>
      <c r="C63" s="192">
        <v>3650.2</v>
      </c>
      <c r="D63" s="193" t="s">
        <v>877</v>
      </c>
      <c r="E63" s="204">
        <f>'Parish Department Summary'!E63+School!E63</f>
        <v>0</v>
      </c>
      <c r="F63" s="204">
        <f>'Parish Department Summary'!F63+School!F63</f>
        <v>0</v>
      </c>
      <c r="G63" s="204">
        <f>'Parish Department Summary'!G63+School!G63</f>
        <v>0</v>
      </c>
      <c r="H63" s="204">
        <f>'Parish Department Summary'!H63+School!H63</f>
        <v>0</v>
      </c>
      <c r="I63" s="49"/>
      <c r="J63" s="196"/>
      <c r="K63" s="32"/>
      <c r="L63" s="196"/>
      <c r="M63" s="196"/>
      <c r="N63" s="197"/>
      <c r="O63" s="204">
        <f>'Parish Department Summary'!O63+School!O63</f>
        <v>0</v>
      </c>
      <c r="P63" s="29">
        <f t="shared" si="58"/>
        <v>0</v>
      </c>
      <c r="Q63" s="31">
        <f t="shared" si="41"/>
        <v>0</v>
      </c>
      <c r="R63" s="29">
        <f t="shared" si="59"/>
        <v>0</v>
      </c>
      <c r="S63" s="31">
        <f t="shared" si="43"/>
        <v>0</v>
      </c>
      <c r="T63" s="739"/>
      <c r="U63" s="740"/>
      <c r="W63" s="200"/>
      <c r="X63" s="204">
        <f>'Parish Department Summary'!X63+School!X63</f>
        <v>0</v>
      </c>
      <c r="Y63" s="204">
        <f>'Parish Department Summary'!Y63+School!Y63</f>
        <v>0</v>
      </c>
      <c r="Z63" s="204">
        <f>'Parish Department Summary'!Z63+School!Z63</f>
        <v>0</v>
      </c>
      <c r="AA63" s="204">
        <f>'Parish Department Summary'!AA63+School!AA63</f>
        <v>0</v>
      </c>
      <c r="AB63" s="204">
        <f>'Parish Department Summary'!AB63+School!AB63</f>
        <v>0</v>
      </c>
      <c r="AC63" s="204">
        <f>'Parish Department Summary'!AC63+School!AC63</f>
        <v>0</v>
      </c>
      <c r="AD63" s="204">
        <f>'Parish Department Summary'!AD63+School!AD63</f>
        <v>0</v>
      </c>
      <c r="AE63" s="204">
        <f>'Parish Department Summary'!AE63+School!AE63</f>
        <v>0</v>
      </c>
      <c r="AF63" s="204">
        <f>'Parish Department Summary'!AF63+School!AF63</f>
        <v>0</v>
      </c>
      <c r="AG63" s="204">
        <f>'Parish Department Summary'!AG63+School!AG63</f>
        <v>0</v>
      </c>
      <c r="AH63" s="204">
        <f>'Parish Department Summary'!AH63+School!AH63</f>
        <v>0</v>
      </c>
      <c r="AI63" s="204">
        <f>'Parish Department Summary'!AI63+School!AI63</f>
        <v>0</v>
      </c>
      <c r="AJ63" s="204">
        <f>'Parish Department Summary'!AJ63+School!AJ63</f>
        <v>0</v>
      </c>
      <c r="AK63" s="195" t="str">
        <f t="shared" ref="AK63" si="60">IF(AJ63=O63,"In Balance",CONCATENATE("Out of Balance by $",AJ63-O63))</f>
        <v>In Balance</v>
      </c>
    </row>
    <row r="64" spans="2:37" outlineLevel="2" x14ac:dyDescent="0.15">
      <c r="B64" s="172">
        <v>59</v>
      </c>
      <c r="C64" s="234">
        <v>3650</v>
      </c>
      <c r="D64" s="235" t="s">
        <v>878</v>
      </c>
      <c r="E64" s="40">
        <f t="shared" ref="E64:G64" si="61">E62-E63</f>
        <v>0</v>
      </c>
      <c r="F64" s="40">
        <f t="shared" si="61"/>
        <v>0</v>
      </c>
      <c r="G64" s="40">
        <f t="shared" si="61"/>
        <v>0</v>
      </c>
      <c r="H64" s="40">
        <f>H62-H63</f>
        <v>0</v>
      </c>
      <c r="I64" s="45"/>
      <c r="J64" s="236"/>
      <c r="K64" s="46"/>
      <c r="L64" s="40"/>
      <c r="M64" s="40"/>
      <c r="N64" s="237"/>
      <c r="O64" s="40">
        <f t="shared" ref="O64:R64" si="62">O62-O63</f>
        <v>0</v>
      </c>
      <c r="P64" s="40">
        <f t="shared" si="62"/>
        <v>0</v>
      </c>
      <c r="Q64" s="46">
        <f t="shared" si="41"/>
        <v>0</v>
      </c>
      <c r="R64" s="40">
        <f t="shared" si="62"/>
        <v>0</v>
      </c>
      <c r="S64" s="46">
        <f t="shared" si="43"/>
        <v>0</v>
      </c>
      <c r="T64" s="235"/>
      <c r="U64" s="238"/>
      <c r="W64" s="239"/>
      <c r="X64" s="240">
        <f>X62-X63</f>
        <v>0</v>
      </c>
      <c r="Y64" s="240">
        <f t="shared" ref="Y64:AJ64" si="63">Y62-Y63</f>
        <v>0</v>
      </c>
      <c r="Z64" s="240">
        <f t="shared" si="63"/>
        <v>0</v>
      </c>
      <c r="AA64" s="240">
        <f t="shared" si="63"/>
        <v>0</v>
      </c>
      <c r="AB64" s="240">
        <f t="shared" si="63"/>
        <v>0</v>
      </c>
      <c r="AC64" s="240">
        <f t="shared" si="63"/>
        <v>0</v>
      </c>
      <c r="AD64" s="240">
        <f t="shared" si="63"/>
        <v>0</v>
      </c>
      <c r="AE64" s="240">
        <f t="shared" si="63"/>
        <v>0</v>
      </c>
      <c r="AF64" s="240">
        <f t="shared" si="63"/>
        <v>0</v>
      </c>
      <c r="AG64" s="240">
        <f t="shared" si="63"/>
        <v>0</v>
      </c>
      <c r="AH64" s="240">
        <f t="shared" si="63"/>
        <v>0</v>
      </c>
      <c r="AI64" s="240">
        <f t="shared" si="63"/>
        <v>0</v>
      </c>
      <c r="AJ64" s="240">
        <f t="shared" si="63"/>
        <v>0</v>
      </c>
      <c r="AK64" s="241"/>
    </row>
    <row r="65" spans="2:37" outlineLevel="2" x14ac:dyDescent="0.15">
      <c r="B65" s="172">
        <v>60</v>
      </c>
      <c r="C65" s="192">
        <v>3690.1</v>
      </c>
      <c r="D65" s="193" t="s">
        <v>879</v>
      </c>
      <c r="E65" s="204">
        <f>'Parish Department Summary'!E65+School!E65</f>
        <v>0</v>
      </c>
      <c r="F65" s="204">
        <f>'Parish Department Summary'!F65+School!F65</f>
        <v>0</v>
      </c>
      <c r="G65" s="204">
        <f>'Parish Department Summary'!G65+School!G65</f>
        <v>0</v>
      </c>
      <c r="H65" s="204">
        <f>'Parish Department Summary'!H65+School!H65</f>
        <v>0</v>
      </c>
      <c r="I65" s="49"/>
      <c r="J65" s="196"/>
      <c r="K65" s="32"/>
      <c r="L65" s="196"/>
      <c r="M65" s="196"/>
      <c r="N65" s="197"/>
      <c r="O65" s="204">
        <f>'Parish Department Summary'!O65+School!O65</f>
        <v>0</v>
      </c>
      <c r="P65" s="29">
        <f t="shared" ref="P65:P66" si="64">ROUND(($O65-$H65),0)</f>
        <v>0</v>
      </c>
      <c r="Q65" s="31">
        <f t="shared" si="41"/>
        <v>0</v>
      </c>
      <c r="R65" s="29">
        <f t="shared" ref="R65:R66" si="65">ROUND(($O65-$F65),0)</f>
        <v>0</v>
      </c>
      <c r="S65" s="31">
        <f t="shared" si="43"/>
        <v>0</v>
      </c>
      <c r="T65" s="739"/>
      <c r="U65" s="740"/>
      <c r="W65" s="200"/>
      <c r="X65" s="204">
        <f>'Parish Department Summary'!X65+School!X65</f>
        <v>0</v>
      </c>
      <c r="Y65" s="204">
        <f>'Parish Department Summary'!Y65+School!Y65</f>
        <v>0</v>
      </c>
      <c r="Z65" s="204">
        <f>'Parish Department Summary'!Z65+School!Z65</f>
        <v>0</v>
      </c>
      <c r="AA65" s="204">
        <f>'Parish Department Summary'!AA65+School!AA65</f>
        <v>0</v>
      </c>
      <c r="AB65" s="204">
        <f>'Parish Department Summary'!AB65+School!AB65</f>
        <v>0</v>
      </c>
      <c r="AC65" s="204">
        <f>'Parish Department Summary'!AC65+School!AC65</f>
        <v>0</v>
      </c>
      <c r="AD65" s="204">
        <f>'Parish Department Summary'!AD65+School!AD65</f>
        <v>0</v>
      </c>
      <c r="AE65" s="204">
        <f>'Parish Department Summary'!AE65+School!AE65</f>
        <v>0</v>
      </c>
      <c r="AF65" s="204">
        <f>'Parish Department Summary'!AF65+School!AF65</f>
        <v>0</v>
      </c>
      <c r="AG65" s="204">
        <f>'Parish Department Summary'!AG65+School!AG65</f>
        <v>0</v>
      </c>
      <c r="AH65" s="204">
        <f>'Parish Department Summary'!AH65+School!AH65</f>
        <v>0</v>
      </c>
      <c r="AI65" s="204">
        <f>'Parish Department Summary'!AI65+School!AI65</f>
        <v>0</v>
      </c>
      <c r="AJ65" s="204">
        <f>'Parish Department Summary'!AJ65+School!AJ65</f>
        <v>0</v>
      </c>
      <c r="AK65" s="195" t="str">
        <f>IF(AJ65=O65,"In Balance",CONCATENATE("Out of Balance by $",AJ65-O65))</f>
        <v>In Balance</v>
      </c>
    </row>
    <row r="66" spans="2:37" outlineLevel="2" x14ac:dyDescent="0.15">
      <c r="B66" s="172">
        <v>61</v>
      </c>
      <c r="C66" s="192">
        <v>3690.2</v>
      </c>
      <c r="D66" s="193" t="s">
        <v>1182</v>
      </c>
      <c r="E66" s="204">
        <f>'Parish Department Summary'!E66+School!E66</f>
        <v>0</v>
      </c>
      <c r="F66" s="204">
        <f>'Parish Department Summary'!F66+School!F66</f>
        <v>0</v>
      </c>
      <c r="G66" s="204">
        <f>'Parish Department Summary'!G66+School!G66</f>
        <v>0</v>
      </c>
      <c r="H66" s="204">
        <f>'Parish Department Summary'!H66+School!H66</f>
        <v>0</v>
      </c>
      <c r="I66" s="49"/>
      <c r="J66" s="196"/>
      <c r="K66" s="32"/>
      <c r="L66" s="196"/>
      <c r="M66" s="196"/>
      <c r="N66" s="197"/>
      <c r="O66" s="204">
        <f>'Parish Department Summary'!O66+School!O66</f>
        <v>0</v>
      </c>
      <c r="P66" s="29">
        <f t="shared" si="64"/>
        <v>0</v>
      </c>
      <c r="Q66" s="31">
        <f t="shared" si="41"/>
        <v>0</v>
      </c>
      <c r="R66" s="29">
        <f t="shared" si="65"/>
        <v>0</v>
      </c>
      <c r="S66" s="31">
        <f t="shared" si="43"/>
        <v>0</v>
      </c>
      <c r="T66" s="739"/>
      <c r="U66" s="740"/>
      <c r="W66" s="200"/>
      <c r="X66" s="204">
        <f>'Parish Department Summary'!X66+School!X66</f>
        <v>0</v>
      </c>
      <c r="Y66" s="204">
        <f>'Parish Department Summary'!Y66+School!Y66</f>
        <v>0</v>
      </c>
      <c r="Z66" s="204">
        <f>'Parish Department Summary'!Z66+School!Z66</f>
        <v>0</v>
      </c>
      <c r="AA66" s="204">
        <f>'Parish Department Summary'!AA66+School!AA66</f>
        <v>0</v>
      </c>
      <c r="AB66" s="204">
        <f>'Parish Department Summary'!AB66+School!AB66</f>
        <v>0</v>
      </c>
      <c r="AC66" s="204">
        <f>'Parish Department Summary'!AC66+School!AC66</f>
        <v>0</v>
      </c>
      <c r="AD66" s="204">
        <f>'Parish Department Summary'!AD66+School!AD66</f>
        <v>0</v>
      </c>
      <c r="AE66" s="204">
        <f>'Parish Department Summary'!AE66+School!AE66</f>
        <v>0</v>
      </c>
      <c r="AF66" s="204">
        <f>'Parish Department Summary'!AF66+School!AF66</f>
        <v>0</v>
      </c>
      <c r="AG66" s="204">
        <f>'Parish Department Summary'!AG66+School!AG66</f>
        <v>0</v>
      </c>
      <c r="AH66" s="204">
        <f>'Parish Department Summary'!AH66+School!AH66</f>
        <v>0</v>
      </c>
      <c r="AI66" s="204">
        <f>'Parish Department Summary'!AI66+School!AI66</f>
        <v>0</v>
      </c>
      <c r="AJ66" s="204">
        <f>'Parish Department Summary'!AJ66+School!AJ66</f>
        <v>0</v>
      </c>
      <c r="AK66" s="195" t="str">
        <f t="shared" ref="AK66" si="66">IF(AJ66=O66,"In Balance",CONCATENATE("Out of Balance by $",AJ66-O66))</f>
        <v>In Balance</v>
      </c>
    </row>
    <row r="67" spans="2:37" outlineLevel="2" x14ac:dyDescent="0.15">
      <c r="B67" s="172">
        <v>62</v>
      </c>
      <c r="C67" s="234">
        <v>3690</v>
      </c>
      <c r="D67" s="235" t="s">
        <v>880</v>
      </c>
      <c r="E67" s="40">
        <f t="shared" ref="E67:H67" si="67">E65-E66</f>
        <v>0</v>
      </c>
      <c r="F67" s="40">
        <f t="shared" si="67"/>
        <v>0</v>
      </c>
      <c r="G67" s="40">
        <f t="shared" si="67"/>
        <v>0</v>
      </c>
      <c r="H67" s="40">
        <f t="shared" si="67"/>
        <v>0</v>
      </c>
      <c r="I67" s="45"/>
      <c r="J67" s="236"/>
      <c r="K67" s="46"/>
      <c r="L67" s="40"/>
      <c r="M67" s="40"/>
      <c r="N67" s="237"/>
      <c r="O67" s="40">
        <f t="shared" ref="O67:R67" si="68">O65-O66</f>
        <v>0</v>
      </c>
      <c r="P67" s="40">
        <f t="shared" si="68"/>
        <v>0</v>
      </c>
      <c r="Q67" s="46">
        <f t="shared" si="41"/>
        <v>0</v>
      </c>
      <c r="R67" s="40">
        <f t="shared" si="68"/>
        <v>0</v>
      </c>
      <c r="S67" s="46">
        <f t="shared" si="43"/>
        <v>0</v>
      </c>
      <c r="T67" s="235"/>
      <c r="U67" s="238"/>
      <c r="W67" s="239"/>
      <c r="X67" s="240">
        <f>X65-X66</f>
        <v>0</v>
      </c>
      <c r="Y67" s="240">
        <f t="shared" ref="Y67:AJ67" si="69">Y65-Y66</f>
        <v>0</v>
      </c>
      <c r="Z67" s="240">
        <f t="shared" si="69"/>
        <v>0</v>
      </c>
      <c r="AA67" s="240">
        <f t="shared" si="69"/>
        <v>0</v>
      </c>
      <c r="AB67" s="240">
        <f t="shared" si="69"/>
        <v>0</v>
      </c>
      <c r="AC67" s="240">
        <f t="shared" si="69"/>
        <v>0</v>
      </c>
      <c r="AD67" s="240">
        <f t="shared" si="69"/>
        <v>0</v>
      </c>
      <c r="AE67" s="240">
        <f t="shared" si="69"/>
        <v>0</v>
      </c>
      <c r="AF67" s="240">
        <f t="shared" si="69"/>
        <v>0</v>
      </c>
      <c r="AG67" s="240">
        <f t="shared" si="69"/>
        <v>0</v>
      </c>
      <c r="AH67" s="240">
        <f t="shared" si="69"/>
        <v>0</v>
      </c>
      <c r="AI67" s="240">
        <f t="shared" si="69"/>
        <v>0</v>
      </c>
      <c r="AJ67" s="240">
        <f t="shared" si="69"/>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c r="M68" s="34"/>
      <c r="N68" s="37"/>
      <c r="O68" s="34">
        <f>SUM(O54+O57+O58+O61+O64+O67)</f>
        <v>0</v>
      </c>
      <c r="P68" s="34">
        <f>SUM(P54+P57+P58+P61+P64+P67)</f>
        <v>0</v>
      </c>
      <c r="Q68" s="36">
        <f t="shared" si="41"/>
        <v>0</v>
      </c>
      <c r="R68" s="34">
        <f>SUM(R54+R57+R58+R61+R64+R67)</f>
        <v>0</v>
      </c>
      <c r="S68" s="36">
        <f t="shared" si="43"/>
        <v>0</v>
      </c>
      <c r="T68" s="206"/>
      <c r="U68" s="207"/>
      <c r="W68" s="209"/>
      <c r="X68" s="34">
        <f t="shared" ref="X68:AJ68" si="70">SUM(X54+X57+X58+X61+X64+X67)</f>
        <v>0</v>
      </c>
      <c r="Y68" s="34">
        <f t="shared" si="70"/>
        <v>0</v>
      </c>
      <c r="Z68" s="34">
        <f t="shared" si="70"/>
        <v>0</v>
      </c>
      <c r="AA68" s="34">
        <f t="shared" si="70"/>
        <v>0</v>
      </c>
      <c r="AB68" s="34">
        <f t="shared" si="70"/>
        <v>0</v>
      </c>
      <c r="AC68" s="34">
        <f t="shared" si="70"/>
        <v>0</v>
      </c>
      <c r="AD68" s="34">
        <f t="shared" si="70"/>
        <v>0</v>
      </c>
      <c r="AE68" s="34">
        <f t="shared" si="70"/>
        <v>0</v>
      </c>
      <c r="AF68" s="34">
        <f t="shared" si="70"/>
        <v>0</v>
      </c>
      <c r="AG68" s="34">
        <f t="shared" si="70"/>
        <v>0</v>
      </c>
      <c r="AH68" s="34">
        <f t="shared" si="70"/>
        <v>0</v>
      </c>
      <c r="AI68" s="34">
        <f t="shared" si="70"/>
        <v>0</v>
      </c>
      <c r="AJ68" s="34">
        <f t="shared" si="70"/>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c r="M70" s="269"/>
      <c r="N70" s="272"/>
      <c r="O70" s="269">
        <f>O17+O25+O31+O44+O50+O68</f>
        <v>0</v>
      </c>
      <c r="P70" s="269">
        <f>P17+P25+P31+P44+P50+P68</f>
        <v>0</v>
      </c>
      <c r="Q70" s="271">
        <f>IFERROR(P70/H70, 0)</f>
        <v>0</v>
      </c>
      <c r="R70" s="269">
        <f>R17+R25+R31+R44+R50+R68</f>
        <v>0</v>
      </c>
      <c r="S70" s="271">
        <f t="shared" ref="S70" si="71">IFERROR(R70/F70, 0)</f>
        <v>0</v>
      </c>
      <c r="T70" s="352"/>
      <c r="U70" s="353"/>
      <c r="W70" s="354"/>
      <c r="X70" s="269">
        <f t="shared" ref="X70:AJ70" si="72">X17+X25+X31+X44+X50+X68</f>
        <v>0</v>
      </c>
      <c r="Y70" s="269">
        <f t="shared" si="72"/>
        <v>0</v>
      </c>
      <c r="Z70" s="269">
        <f t="shared" si="72"/>
        <v>0</v>
      </c>
      <c r="AA70" s="269">
        <f t="shared" si="72"/>
        <v>0</v>
      </c>
      <c r="AB70" s="269">
        <f t="shared" si="72"/>
        <v>0</v>
      </c>
      <c r="AC70" s="269">
        <f t="shared" si="72"/>
        <v>0</v>
      </c>
      <c r="AD70" s="269">
        <f t="shared" si="72"/>
        <v>0</v>
      </c>
      <c r="AE70" s="269">
        <f t="shared" si="72"/>
        <v>0</v>
      </c>
      <c r="AF70" s="269">
        <f t="shared" si="72"/>
        <v>0</v>
      </c>
      <c r="AG70" s="269">
        <f t="shared" si="72"/>
        <v>0</v>
      </c>
      <c r="AH70" s="269">
        <f t="shared" si="72"/>
        <v>0</v>
      </c>
      <c r="AI70" s="269">
        <f t="shared" si="72"/>
        <v>0</v>
      </c>
      <c r="AJ70" s="269">
        <f t="shared" si="72"/>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204">
        <f>'Parish Department Summary'!E75+School!E75</f>
        <v>0</v>
      </c>
      <c r="F75" s="204">
        <f>'Parish Department Summary'!F75+School!F75</f>
        <v>0</v>
      </c>
      <c r="G75" s="204">
        <f>'Parish Department Summary'!G75+School!G75</f>
        <v>0</v>
      </c>
      <c r="H75" s="204">
        <f>'Parish Department Summary'!H75+School!H75</f>
        <v>0</v>
      </c>
      <c r="I75" s="737"/>
      <c r="J75" s="196"/>
      <c r="K75" s="32"/>
      <c r="L75" s="196"/>
      <c r="M75" s="196"/>
      <c r="N75" s="197"/>
      <c r="O75" s="204">
        <f>'Parish Department Summary'!O75+School!O75</f>
        <v>0</v>
      </c>
      <c r="P75" s="273">
        <f>ROUND(($O75-$H75),0)</f>
        <v>0</v>
      </c>
      <c r="Q75" s="275">
        <f t="shared" ref="Q75:Q76" si="73">IFERROR(P75/H75, 0)</f>
        <v>0</v>
      </c>
      <c r="R75" s="29">
        <f t="shared" ref="R75:R77" si="74">ROUND(($O75-$F75),0)</f>
        <v>0</v>
      </c>
      <c r="S75" s="275">
        <f t="shared" ref="S75:S76" si="75">IFERROR(R75/F75, 0)</f>
        <v>0</v>
      </c>
      <c r="T75" s="739"/>
      <c r="U75" s="740"/>
      <c r="W75" s="200"/>
      <c r="X75" s="204">
        <f>'Parish Department Summary'!X75+School!X75</f>
        <v>0</v>
      </c>
      <c r="Y75" s="204">
        <f>'Parish Department Summary'!Y75+School!Y75</f>
        <v>0</v>
      </c>
      <c r="Z75" s="204">
        <f>'Parish Department Summary'!Z75+School!Z75</f>
        <v>0</v>
      </c>
      <c r="AA75" s="204">
        <f>'Parish Department Summary'!AA75+School!AA75</f>
        <v>0</v>
      </c>
      <c r="AB75" s="204">
        <f>'Parish Department Summary'!AB75+School!AB75</f>
        <v>0</v>
      </c>
      <c r="AC75" s="204">
        <f>'Parish Department Summary'!AC75+School!AC75</f>
        <v>0</v>
      </c>
      <c r="AD75" s="204">
        <f>'Parish Department Summary'!AD75+School!AD75</f>
        <v>0</v>
      </c>
      <c r="AE75" s="204">
        <f>'Parish Department Summary'!AE75+School!AE75</f>
        <v>0</v>
      </c>
      <c r="AF75" s="204">
        <f>'Parish Department Summary'!AF75+School!AF75</f>
        <v>0</v>
      </c>
      <c r="AG75" s="204">
        <f>'Parish Department Summary'!AG75+School!AG75</f>
        <v>0</v>
      </c>
      <c r="AH75" s="204">
        <f>'Parish Department Summary'!AH75+School!AH75</f>
        <v>0</v>
      </c>
      <c r="AI75" s="204">
        <f>'Parish Department Summary'!AI75+School!AI75</f>
        <v>0</v>
      </c>
      <c r="AJ75" s="204">
        <f>'Parish Department Summary'!AJ75+School!AJ75</f>
        <v>0</v>
      </c>
      <c r="AK75" s="360" t="str">
        <f t="shared" ref="AK75:AK90" si="76">IF(AJ75=O75,"In Balance",CONCATENATE("Out of Balance by $",AJ75-O75))</f>
        <v>In Balance</v>
      </c>
    </row>
    <row r="76" spans="2:37" outlineLevel="2" x14ac:dyDescent="0.15">
      <c r="B76" s="172">
        <v>71</v>
      </c>
      <c r="C76" s="192">
        <v>4012</v>
      </c>
      <c r="D76" s="193" t="s">
        <v>691</v>
      </c>
      <c r="E76" s="204">
        <f>'Parish Department Summary'!E76+School!E76</f>
        <v>0</v>
      </c>
      <c r="F76" s="204">
        <f>'Parish Department Summary'!F76+School!F76</f>
        <v>0</v>
      </c>
      <c r="G76" s="204">
        <f>'Parish Department Summary'!G76+School!G76</f>
        <v>0</v>
      </c>
      <c r="H76" s="204">
        <f>'Parish Department Summary'!H76+School!H76</f>
        <v>0</v>
      </c>
      <c r="I76" s="49"/>
      <c r="J76" s="196"/>
      <c r="K76" s="32"/>
      <c r="L76" s="196"/>
      <c r="M76" s="196"/>
      <c r="N76" s="197"/>
      <c r="O76" s="204">
        <f>'Parish Department Summary'!O76+School!O76</f>
        <v>0</v>
      </c>
      <c r="P76" s="273">
        <f>ROUND(($O76-$H76),0)</f>
        <v>0</v>
      </c>
      <c r="Q76" s="275">
        <f t="shared" si="73"/>
        <v>0</v>
      </c>
      <c r="R76" s="29">
        <f t="shared" si="74"/>
        <v>0</v>
      </c>
      <c r="S76" s="275">
        <f t="shared" si="75"/>
        <v>0</v>
      </c>
      <c r="T76" s="739"/>
      <c r="U76" s="740"/>
      <c r="W76" s="200"/>
      <c r="X76" s="204">
        <f>'Parish Department Summary'!X76+School!X76</f>
        <v>0</v>
      </c>
      <c r="Y76" s="204">
        <f>'Parish Department Summary'!Y76+School!Y76</f>
        <v>0</v>
      </c>
      <c r="Z76" s="204">
        <f>'Parish Department Summary'!Z76+School!Z76</f>
        <v>0</v>
      </c>
      <c r="AA76" s="204">
        <f>'Parish Department Summary'!AA76+School!AA76</f>
        <v>0</v>
      </c>
      <c r="AB76" s="204">
        <f>'Parish Department Summary'!AB76+School!AB76</f>
        <v>0</v>
      </c>
      <c r="AC76" s="204">
        <f>'Parish Department Summary'!AC76+School!AC76</f>
        <v>0</v>
      </c>
      <c r="AD76" s="204">
        <f>'Parish Department Summary'!AD76+School!AD76</f>
        <v>0</v>
      </c>
      <c r="AE76" s="204">
        <f>'Parish Department Summary'!AE76+School!AE76</f>
        <v>0</v>
      </c>
      <c r="AF76" s="204">
        <f>'Parish Department Summary'!AF76+School!AF76</f>
        <v>0</v>
      </c>
      <c r="AG76" s="204">
        <f>'Parish Department Summary'!AG76+School!AG76</f>
        <v>0</v>
      </c>
      <c r="AH76" s="204">
        <f>'Parish Department Summary'!AH76+School!AH76</f>
        <v>0</v>
      </c>
      <c r="AI76" s="204">
        <f>'Parish Department Summary'!AI76+School!AI76</f>
        <v>0</v>
      </c>
      <c r="AJ76" s="204">
        <f>'Parish Department Summary'!AJ76+School!AJ76</f>
        <v>0</v>
      </c>
      <c r="AK76" s="195" t="str">
        <f t="shared" si="76"/>
        <v>In Balance</v>
      </c>
    </row>
    <row r="77" spans="2:37" outlineLevel="2" x14ac:dyDescent="0.15">
      <c r="B77" s="172">
        <v>72</v>
      </c>
      <c r="C77" s="192">
        <v>4013</v>
      </c>
      <c r="D77" s="193" t="s">
        <v>690</v>
      </c>
      <c r="E77" s="204">
        <f>'Parish Department Summary'!E77+School!E77</f>
        <v>0</v>
      </c>
      <c r="F77" s="204">
        <f>'Parish Department Summary'!F77+School!F77</f>
        <v>0</v>
      </c>
      <c r="G77" s="204">
        <f>'Parish Department Summary'!G77+School!G77</f>
        <v>0</v>
      </c>
      <c r="H77" s="204">
        <f>'Parish Department Summary'!H77+School!H77</f>
        <v>0</v>
      </c>
      <c r="I77" s="49"/>
      <c r="J77" s="196"/>
      <c r="K77" s="32"/>
      <c r="L77" s="196"/>
      <c r="M77" s="196"/>
      <c r="N77" s="197"/>
      <c r="O77" s="204">
        <f>'Parish Department Summary'!O77+School!O77</f>
        <v>0</v>
      </c>
      <c r="P77" s="273">
        <f>ROUND(($O77-$H77),0)</f>
        <v>0</v>
      </c>
      <c r="Q77" s="275">
        <f t="shared" ref="Q77" si="77">IFERROR(P77/H77, 0)</f>
        <v>0</v>
      </c>
      <c r="R77" s="29">
        <f t="shared" si="74"/>
        <v>0</v>
      </c>
      <c r="S77" s="275">
        <f t="shared" ref="S77" si="78">IFERROR(R77/F77, 0)</f>
        <v>0</v>
      </c>
      <c r="T77" s="739"/>
      <c r="U77" s="740"/>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c r="M78" s="40"/>
      <c r="N78" s="237"/>
      <c r="O78" s="40">
        <f>SUM(O75:O77)</f>
        <v>0</v>
      </c>
      <c r="P78" s="40">
        <f>SUM(P75:P77)</f>
        <v>0</v>
      </c>
      <c r="Q78" s="46">
        <f t="shared" ref="Q78:Q90" si="79">IFERROR(P78/H78, 0)</f>
        <v>0</v>
      </c>
      <c r="R78" s="40">
        <f>SUM(R75:R77)</f>
        <v>0</v>
      </c>
      <c r="S78" s="46">
        <f t="shared" ref="S78:S90" si="80">IFERROR(R78/F78, 0)</f>
        <v>0</v>
      </c>
      <c r="T78" s="235"/>
      <c r="U78" s="238"/>
      <c r="W78" s="239"/>
      <c r="X78" s="240">
        <f>SUM(X75:X77)</f>
        <v>0</v>
      </c>
      <c r="Y78" s="240">
        <f t="shared" ref="Y78:AJ78" si="81">SUM(Y75:Y77)</f>
        <v>0</v>
      </c>
      <c r="Z78" s="240">
        <f t="shared" si="81"/>
        <v>0</v>
      </c>
      <c r="AA78" s="240">
        <f t="shared" si="81"/>
        <v>0</v>
      </c>
      <c r="AB78" s="240">
        <f t="shared" si="81"/>
        <v>0</v>
      </c>
      <c r="AC78" s="240">
        <f t="shared" si="81"/>
        <v>0</v>
      </c>
      <c r="AD78" s="240">
        <f>SUM(AD75:AD77)</f>
        <v>0</v>
      </c>
      <c r="AE78" s="240">
        <f t="shared" si="81"/>
        <v>0</v>
      </c>
      <c r="AF78" s="240">
        <f t="shared" si="81"/>
        <v>0</v>
      </c>
      <c r="AG78" s="240">
        <f t="shared" si="81"/>
        <v>0</v>
      </c>
      <c r="AH78" s="240">
        <f t="shared" si="81"/>
        <v>0</v>
      </c>
      <c r="AI78" s="240">
        <f t="shared" si="81"/>
        <v>0</v>
      </c>
      <c r="AJ78" s="240">
        <f t="shared" si="81"/>
        <v>0</v>
      </c>
      <c r="AK78" s="241" t="str">
        <f t="shared" si="76"/>
        <v>In Balance</v>
      </c>
    </row>
    <row r="79" spans="2:37" outlineLevel="2" x14ac:dyDescent="0.15">
      <c r="B79" s="172">
        <v>74</v>
      </c>
      <c r="C79" s="192">
        <v>4030</v>
      </c>
      <c r="D79" s="193" t="s">
        <v>645</v>
      </c>
      <c r="E79" s="204">
        <f>'Parish Department Summary'!E79+School!E79</f>
        <v>0</v>
      </c>
      <c r="F79" s="204">
        <f>'Parish Department Summary'!F79+School!F79</f>
        <v>0</v>
      </c>
      <c r="G79" s="204">
        <f>'Parish Department Summary'!G79+School!G79</f>
        <v>0</v>
      </c>
      <c r="H79" s="204">
        <f>'Parish Department Summary'!H79+School!H79</f>
        <v>0</v>
      </c>
      <c r="I79" s="49"/>
      <c r="J79" s="196"/>
      <c r="K79" s="32"/>
      <c r="L79" s="196"/>
      <c r="M79" s="196"/>
      <c r="N79" s="197"/>
      <c r="O79" s="204">
        <f>'Parish Department Summary'!O79+School!O79</f>
        <v>0</v>
      </c>
      <c r="P79" s="273">
        <f t="shared" ref="P79:P83" si="82">ROUND(($O79-$H79),0)</f>
        <v>0</v>
      </c>
      <c r="Q79" s="275">
        <f t="shared" si="79"/>
        <v>0</v>
      </c>
      <c r="R79" s="29">
        <f t="shared" ref="R79:R83" si="83">ROUND(($O79-$F79),0)</f>
        <v>0</v>
      </c>
      <c r="S79" s="275">
        <f t="shared" si="80"/>
        <v>0</v>
      </c>
      <c r="T79" s="739"/>
      <c r="U79" s="740"/>
      <c r="W79" s="200"/>
      <c r="X79" s="204">
        <f>'Parish Department Summary'!X79+School!X79</f>
        <v>0</v>
      </c>
      <c r="Y79" s="204">
        <f>'Parish Department Summary'!Y79+School!Y79</f>
        <v>0</v>
      </c>
      <c r="Z79" s="204">
        <f>'Parish Department Summary'!Z79+School!Z79</f>
        <v>0</v>
      </c>
      <c r="AA79" s="204">
        <f>'Parish Department Summary'!AA79+School!AA79</f>
        <v>0</v>
      </c>
      <c r="AB79" s="204">
        <f>'Parish Department Summary'!AB79+School!AB79</f>
        <v>0</v>
      </c>
      <c r="AC79" s="204">
        <f>'Parish Department Summary'!AC79+School!AC79</f>
        <v>0</v>
      </c>
      <c r="AD79" s="204">
        <f>'Parish Department Summary'!AD79+School!AD79</f>
        <v>0</v>
      </c>
      <c r="AE79" s="204">
        <f>'Parish Department Summary'!AE79+School!AE79</f>
        <v>0</v>
      </c>
      <c r="AF79" s="204">
        <f>'Parish Department Summary'!AF79+School!AF79</f>
        <v>0</v>
      </c>
      <c r="AG79" s="204">
        <f>'Parish Department Summary'!AG79+School!AG79</f>
        <v>0</v>
      </c>
      <c r="AH79" s="204">
        <f>'Parish Department Summary'!AH79+School!AH79</f>
        <v>0</v>
      </c>
      <c r="AI79" s="204">
        <f>'Parish Department Summary'!AI79+School!AI79</f>
        <v>0</v>
      </c>
      <c r="AJ79" s="204">
        <f>'Parish Department Summary'!AJ79+School!AJ79</f>
        <v>0</v>
      </c>
      <c r="AK79" s="195" t="str">
        <f t="shared" si="76"/>
        <v>In Balance</v>
      </c>
    </row>
    <row r="80" spans="2:37" outlineLevel="2" x14ac:dyDescent="0.15">
      <c r="B80" s="172">
        <v>75</v>
      </c>
      <c r="C80" s="192">
        <v>4040</v>
      </c>
      <c r="D80" s="193" t="s">
        <v>644</v>
      </c>
      <c r="E80" s="204">
        <f>'Parish Department Summary'!E80+School!E80</f>
        <v>0</v>
      </c>
      <c r="F80" s="204">
        <f>'Parish Department Summary'!F80+School!F80</f>
        <v>0</v>
      </c>
      <c r="G80" s="204">
        <f>'Parish Department Summary'!G80+School!G80</f>
        <v>0</v>
      </c>
      <c r="H80" s="204">
        <f>'Parish Department Summary'!H80+School!H80</f>
        <v>0</v>
      </c>
      <c r="I80" s="49"/>
      <c r="J80" s="196"/>
      <c r="K80" s="32"/>
      <c r="L80" s="196"/>
      <c r="M80" s="196"/>
      <c r="N80" s="197"/>
      <c r="O80" s="204">
        <f>'Parish Department Summary'!O80+School!O80</f>
        <v>0</v>
      </c>
      <c r="P80" s="273">
        <f t="shared" si="82"/>
        <v>0</v>
      </c>
      <c r="Q80" s="275">
        <f t="shared" si="79"/>
        <v>0</v>
      </c>
      <c r="R80" s="29">
        <f t="shared" si="83"/>
        <v>0</v>
      </c>
      <c r="S80" s="275">
        <f t="shared" si="80"/>
        <v>0</v>
      </c>
      <c r="T80" s="739"/>
      <c r="U80" s="740"/>
      <c r="W80" s="200"/>
      <c r="X80" s="204">
        <f>'Parish Department Summary'!X80+School!X80</f>
        <v>0</v>
      </c>
      <c r="Y80" s="204">
        <f>'Parish Department Summary'!Y80+School!Y80</f>
        <v>0</v>
      </c>
      <c r="Z80" s="204">
        <f>'Parish Department Summary'!Z80+School!Z80</f>
        <v>0</v>
      </c>
      <c r="AA80" s="204">
        <f>'Parish Department Summary'!AA80+School!AA80</f>
        <v>0</v>
      </c>
      <c r="AB80" s="204">
        <f>'Parish Department Summary'!AB80+School!AB80</f>
        <v>0</v>
      </c>
      <c r="AC80" s="204">
        <f>'Parish Department Summary'!AC80+School!AC80</f>
        <v>0</v>
      </c>
      <c r="AD80" s="204">
        <f>'Parish Department Summary'!AD80+School!AD80</f>
        <v>0</v>
      </c>
      <c r="AE80" s="204">
        <f>'Parish Department Summary'!AE80+School!AE80</f>
        <v>0</v>
      </c>
      <c r="AF80" s="204">
        <f>'Parish Department Summary'!AF80+School!AF80</f>
        <v>0</v>
      </c>
      <c r="AG80" s="204">
        <f>'Parish Department Summary'!AG80+School!AG80</f>
        <v>0</v>
      </c>
      <c r="AH80" s="204">
        <f>'Parish Department Summary'!AH80+School!AH80</f>
        <v>0</v>
      </c>
      <c r="AI80" s="204">
        <f>'Parish Department Summary'!AI80+School!AI80</f>
        <v>0</v>
      </c>
      <c r="AJ80" s="204">
        <f>'Parish Department Summary'!AJ80+School!AJ80</f>
        <v>0</v>
      </c>
      <c r="AK80" s="195" t="str">
        <f t="shared" si="76"/>
        <v>In Balance</v>
      </c>
    </row>
    <row r="81" spans="2:37" outlineLevel="2" x14ac:dyDescent="0.15">
      <c r="B81" s="172">
        <v>76</v>
      </c>
      <c r="C81" s="192">
        <v>4050.1</v>
      </c>
      <c r="D81" s="193" t="s">
        <v>681</v>
      </c>
      <c r="E81" s="204">
        <f>'Parish Department Summary'!E81+School!E81</f>
        <v>0</v>
      </c>
      <c r="F81" s="204">
        <f>'Parish Department Summary'!F81+School!F81</f>
        <v>0</v>
      </c>
      <c r="G81" s="204">
        <f>'Parish Department Summary'!G81+School!G81</f>
        <v>0</v>
      </c>
      <c r="H81" s="204">
        <f>'Parish Department Summary'!H81+School!H81</f>
        <v>0</v>
      </c>
      <c r="I81" s="49"/>
      <c r="J81" s="196"/>
      <c r="K81" s="32"/>
      <c r="L81" s="196"/>
      <c r="M81" s="196"/>
      <c r="N81" s="197"/>
      <c r="O81" s="204">
        <f>'Parish Department Summary'!O81+School!O81</f>
        <v>0</v>
      </c>
      <c r="P81" s="273">
        <f t="shared" si="82"/>
        <v>0</v>
      </c>
      <c r="Q81" s="275">
        <f t="shared" si="79"/>
        <v>0</v>
      </c>
      <c r="R81" s="29">
        <f t="shared" si="83"/>
        <v>0</v>
      </c>
      <c r="S81" s="275">
        <f t="shared" si="80"/>
        <v>0</v>
      </c>
      <c r="T81" s="739"/>
      <c r="U81" s="740"/>
      <c r="W81" s="200"/>
      <c r="X81" s="204">
        <f>'Parish Department Summary'!X81+School!X81</f>
        <v>0</v>
      </c>
      <c r="Y81" s="204">
        <f>'Parish Department Summary'!Y81+School!Y81</f>
        <v>0</v>
      </c>
      <c r="Z81" s="204">
        <f>'Parish Department Summary'!Z81+School!Z81</f>
        <v>0</v>
      </c>
      <c r="AA81" s="204">
        <f>'Parish Department Summary'!AA81+School!AA81</f>
        <v>0</v>
      </c>
      <c r="AB81" s="204">
        <f>'Parish Department Summary'!AB81+School!AB81</f>
        <v>0</v>
      </c>
      <c r="AC81" s="204">
        <f>'Parish Department Summary'!AC81+School!AC81</f>
        <v>0</v>
      </c>
      <c r="AD81" s="204">
        <f>'Parish Department Summary'!AD81+School!AD81</f>
        <v>0</v>
      </c>
      <c r="AE81" s="204">
        <f>'Parish Department Summary'!AE81+School!AE81</f>
        <v>0</v>
      </c>
      <c r="AF81" s="204">
        <f>'Parish Department Summary'!AF81+School!AF81</f>
        <v>0</v>
      </c>
      <c r="AG81" s="204">
        <f>'Parish Department Summary'!AG81+School!AG81</f>
        <v>0</v>
      </c>
      <c r="AH81" s="204">
        <f>'Parish Department Summary'!AH81+School!AH81</f>
        <v>0</v>
      </c>
      <c r="AI81" s="204">
        <f>'Parish Department Summary'!AI81+School!AI81</f>
        <v>0</v>
      </c>
      <c r="AJ81" s="204">
        <f>'Parish Department Summary'!AJ81+School!AJ81</f>
        <v>0</v>
      </c>
      <c r="AK81" s="195" t="str">
        <f t="shared" si="76"/>
        <v>In Balance</v>
      </c>
    </row>
    <row r="82" spans="2:37" outlineLevel="2" x14ac:dyDescent="0.15">
      <c r="B82" s="172">
        <v>77</v>
      </c>
      <c r="C82" s="192">
        <v>4050.2</v>
      </c>
      <c r="D82" s="193" t="s">
        <v>682</v>
      </c>
      <c r="E82" s="204">
        <f>'Parish Department Summary'!E82+School!E82</f>
        <v>0</v>
      </c>
      <c r="F82" s="204">
        <f>'Parish Department Summary'!F82+School!F82</f>
        <v>0</v>
      </c>
      <c r="G82" s="204">
        <f>'Parish Department Summary'!G82+School!G82</f>
        <v>0</v>
      </c>
      <c r="H82" s="204">
        <f>'Parish Department Summary'!H82+School!H82</f>
        <v>0</v>
      </c>
      <c r="I82" s="49"/>
      <c r="J82" s="196"/>
      <c r="K82" s="32"/>
      <c r="L82" s="196"/>
      <c r="M82" s="196"/>
      <c r="N82" s="197"/>
      <c r="O82" s="204">
        <f>'Parish Department Summary'!O82+School!O82</f>
        <v>0</v>
      </c>
      <c r="P82" s="273">
        <f t="shared" si="82"/>
        <v>0</v>
      </c>
      <c r="Q82" s="275">
        <f t="shared" si="79"/>
        <v>0</v>
      </c>
      <c r="R82" s="29">
        <f t="shared" si="83"/>
        <v>0</v>
      </c>
      <c r="S82" s="275">
        <f t="shared" si="80"/>
        <v>0</v>
      </c>
      <c r="T82" s="739"/>
      <c r="U82" s="740"/>
      <c r="W82" s="200"/>
      <c r="X82" s="204">
        <f>'Parish Department Summary'!X82+School!X82</f>
        <v>0</v>
      </c>
      <c r="Y82" s="204">
        <f>'Parish Department Summary'!Y82+School!Y82</f>
        <v>0</v>
      </c>
      <c r="Z82" s="204">
        <f>'Parish Department Summary'!Z82+School!Z82</f>
        <v>0</v>
      </c>
      <c r="AA82" s="204">
        <f>'Parish Department Summary'!AA82+School!AA82</f>
        <v>0</v>
      </c>
      <c r="AB82" s="204">
        <f>'Parish Department Summary'!AB82+School!AB82</f>
        <v>0</v>
      </c>
      <c r="AC82" s="204">
        <f>'Parish Department Summary'!AC82+School!AC82</f>
        <v>0</v>
      </c>
      <c r="AD82" s="204">
        <f>'Parish Department Summary'!AD82+School!AD82</f>
        <v>0</v>
      </c>
      <c r="AE82" s="204">
        <f>'Parish Department Summary'!AE82+School!AE82</f>
        <v>0</v>
      </c>
      <c r="AF82" s="204">
        <f>'Parish Department Summary'!AF82+School!AF82</f>
        <v>0</v>
      </c>
      <c r="AG82" s="204">
        <f>'Parish Department Summary'!AG82+School!AG82</f>
        <v>0</v>
      </c>
      <c r="AH82" s="204">
        <f>'Parish Department Summary'!AH82+School!AH82</f>
        <v>0</v>
      </c>
      <c r="AI82" s="204">
        <f>'Parish Department Summary'!AI82+School!AI82</f>
        <v>0</v>
      </c>
      <c r="AJ82" s="204">
        <f>'Parish Department Summary'!AJ82+School!AJ82</f>
        <v>0</v>
      </c>
      <c r="AK82" s="195" t="str">
        <f t="shared" si="76"/>
        <v>In Balance</v>
      </c>
    </row>
    <row r="83" spans="2:37" outlineLevel="2" x14ac:dyDescent="0.15">
      <c r="B83" s="172">
        <v>78</v>
      </c>
      <c r="C83" s="192">
        <v>4050.3</v>
      </c>
      <c r="D83" s="193" t="s">
        <v>683</v>
      </c>
      <c r="E83" s="204">
        <f>'Parish Department Summary'!E83+School!E83</f>
        <v>0</v>
      </c>
      <c r="F83" s="204">
        <f>'Parish Department Summary'!F83+School!F83</f>
        <v>0</v>
      </c>
      <c r="G83" s="204">
        <f>'Parish Department Summary'!G83+School!G83</f>
        <v>0</v>
      </c>
      <c r="H83" s="204">
        <f>'Parish Department Summary'!H83+School!H83</f>
        <v>0</v>
      </c>
      <c r="I83" s="49"/>
      <c r="J83" s="196"/>
      <c r="K83" s="32"/>
      <c r="L83" s="196"/>
      <c r="M83" s="196"/>
      <c r="N83" s="197"/>
      <c r="O83" s="204">
        <f>'Parish Department Summary'!O83+School!O83</f>
        <v>0</v>
      </c>
      <c r="P83" s="273">
        <f t="shared" si="82"/>
        <v>0</v>
      </c>
      <c r="Q83" s="275">
        <f t="shared" si="79"/>
        <v>0</v>
      </c>
      <c r="R83" s="29">
        <f t="shared" si="83"/>
        <v>0</v>
      </c>
      <c r="S83" s="275">
        <f t="shared" si="80"/>
        <v>0</v>
      </c>
      <c r="T83" s="739"/>
      <c r="U83" s="740"/>
      <c r="W83" s="200"/>
      <c r="X83" s="204">
        <f>'Parish Department Summary'!X83+School!X83</f>
        <v>0</v>
      </c>
      <c r="Y83" s="204">
        <f>'Parish Department Summary'!Y83+School!Y83</f>
        <v>0</v>
      </c>
      <c r="Z83" s="204">
        <f>'Parish Department Summary'!Z83+School!Z83</f>
        <v>0</v>
      </c>
      <c r="AA83" s="204">
        <f>'Parish Department Summary'!AA83+School!AA83</f>
        <v>0</v>
      </c>
      <c r="AB83" s="204">
        <f>'Parish Department Summary'!AB83+School!AB83</f>
        <v>0</v>
      </c>
      <c r="AC83" s="204">
        <f>'Parish Department Summary'!AC83+School!AC83</f>
        <v>0</v>
      </c>
      <c r="AD83" s="204">
        <f>'Parish Department Summary'!AD83+School!AD83</f>
        <v>0</v>
      </c>
      <c r="AE83" s="204">
        <f>'Parish Department Summary'!AE83+School!AE83</f>
        <v>0</v>
      </c>
      <c r="AF83" s="204">
        <f>'Parish Department Summary'!AF83+School!AF83</f>
        <v>0</v>
      </c>
      <c r="AG83" s="204">
        <f>'Parish Department Summary'!AG83+School!AG83</f>
        <v>0</v>
      </c>
      <c r="AH83" s="204">
        <f>'Parish Department Summary'!AH83+School!AH83</f>
        <v>0</v>
      </c>
      <c r="AI83" s="204">
        <f>'Parish Department Summary'!AI83+School!AI83</f>
        <v>0</v>
      </c>
      <c r="AJ83" s="204">
        <f>'Parish Department Summary'!AJ83+School!AJ83</f>
        <v>0</v>
      </c>
      <c r="AK83" s="195" t="str">
        <f t="shared" si="76"/>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c r="M84" s="40"/>
      <c r="N84" s="237"/>
      <c r="O84" s="40">
        <f>SUM(O81:O83)</f>
        <v>0</v>
      </c>
      <c r="P84" s="40">
        <f>SUM(P81:P83)</f>
        <v>0</v>
      </c>
      <c r="Q84" s="46">
        <f t="shared" si="79"/>
        <v>0</v>
      </c>
      <c r="R84" s="40">
        <f>SUM(R81:R83)</f>
        <v>0</v>
      </c>
      <c r="S84" s="46">
        <f t="shared" si="80"/>
        <v>0</v>
      </c>
      <c r="T84" s="235"/>
      <c r="U84" s="238"/>
      <c r="W84" s="239"/>
      <c r="X84" s="240">
        <f>SUM(X81:X83)</f>
        <v>0</v>
      </c>
      <c r="Y84" s="240">
        <f t="shared" ref="Y84:AJ84" si="84">SUM(Y81:Y83)</f>
        <v>0</v>
      </c>
      <c r="Z84" s="240">
        <f t="shared" si="84"/>
        <v>0</v>
      </c>
      <c r="AA84" s="240">
        <f t="shared" si="84"/>
        <v>0</v>
      </c>
      <c r="AB84" s="240">
        <f t="shared" si="84"/>
        <v>0</v>
      </c>
      <c r="AC84" s="240">
        <f t="shared" si="84"/>
        <v>0</v>
      </c>
      <c r="AD84" s="240">
        <f>SUM(AD81:AD83)</f>
        <v>0</v>
      </c>
      <c r="AE84" s="240">
        <f t="shared" si="84"/>
        <v>0</v>
      </c>
      <c r="AF84" s="240">
        <f t="shared" si="84"/>
        <v>0</v>
      </c>
      <c r="AG84" s="240">
        <f t="shared" si="84"/>
        <v>0</v>
      </c>
      <c r="AH84" s="240">
        <f t="shared" si="84"/>
        <v>0</v>
      </c>
      <c r="AI84" s="240">
        <f t="shared" si="84"/>
        <v>0</v>
      </c>
      <c r="AJ84" s="240">
        <f t="shared" si="84"/>
        <v>0</v>
      </c>
      <c r="AK84" s="241" t="str">
        <f t="shared" si="76"/>
        <v>In Balance</v>
      </c>
    </row>
    <row r="85" spans="2:37" outlineLevel="2" x14ac:dyDescent="0.15">
      <c r="B85" s="172">
        <v>80</v>
      </c>
      <c r="C85" s="192">
        <v>4060</v>
      </c>
      <c r="D85" s="193" t="s">
        <v>642</v>
      </c>
      <c r="E85" s="204">
        <f>'Parish Department Summary'!E85+School!E85</f>
        <v>0</v>
      </c>
      <c r="F85" s="204">
        <f>'Parish Department Summary'!F85+School!F85</f>
        <v>0</v>
      </c>
      <c r="G85" s="204">
        <f>'Parish Department Summary'!G85+School!G85</f>
        <v>0</v>
      </c>
      <c r="H85" s="204">
        <f>'Parish Department Summary'!H85+School!H85</f>
        <v>0</v>
      </c>
      <c r="I85" s="49"/>
      <c r="J85" s="196"/>
      <c r="K85" s="32"/>
      <c r="L85" s="196"/>
      <c r="M85" s="196"/>
      <c r="N85" s="197"/>
      <c r="O85" s="204">
        <f>'Parish Department Summary'!O85+School!O85</f>
        <v>0</v>
      </c>
      <c r="P85" s="273">
        <f t="shared" ref="P85:P89" si="85">ROUND(($O85-$H85),0)</f>
        <v>0</v>
      </c>
      <c r="Q85" s="275">
        <f t="shared" si="79"/>
        <v>0</v>
      </c>
      <c r="R85" s="29">
        <f t="shared" ref="R85:R89" si="86">ROUND(($O85-$F85),0)</f>
        <v>0</v>
      </c>
      <c r="S85" s="275">
        <f t="shared" si="80"/>
        <v>0</v>
      </c>
      <c r="T85" s="739"/>
      <c r="U85" s="740"/>
      <c r="W85" s="200"/>
      <c r="X85" s="204">
        <f>'Parish Department Summary'!X85+School!X85</f>
        <v>0</v>
      </c>
      <c r="Y85" s="204">
        <f>'Parish Department Summary'!Y85+School!Y85</f>
        <v>0</v>
      </c>
      <c r="Z85" s="204">
        <f>'Parish Department Summary'!Z85+School!Z85</f>
        <v>0</v>
      </c>
      <c r="AA85" s="204">
        <f>'Parish Department Summary'!AA85+School!AA85</f>
        <v>0</v>
      </c>
      <c r="AB85" s="204">
        <f>'Parish Department Summary'!AB85+School!AB85</f>
        <v>0</v>
      </c>
      <c r="AC85" s="204">
        <f>'Parish Department Summary'!AC85+School!AC85</f>
        <v>0</v>
      </c>
      <c r="AD85" s="204">
        <f>'Parish Department Summary'!AD85+School!AD85</f>
        <v>0</v>
      </c>
      <c r="AE85" s="204">
        <f>'Parish Department Summary'!AE85+School!AE85</f>
        <v>0</v>
      </c>
      <c r="AF85" s="204">
        <f>'Parish Department Summary'!AF85+School!AF85</f>
        <v>0</v>
      </c>
      <c r="AG85" s="204">
        <f>'Parish Department Summary'!AG85+School!AG85</f>
        <v>0</v>
      </c>
      <c r="AH85" s="204">
        <f>'Parish Department Summary'!AH85+School!AH85</f>
        <v>0</v>
      </c>
      <c r="AI85" s="204">
        <f>'Parish Department Summary'!AI85+School!AI85</f>
        <v>0</v>
      </c>
      <c r="AJ85" s="204">
        <f>'Parish Department Summary'!AJ85+School!AJ85</f>
        <v>0</v>
      </c>
      <c r="AK85" s="195" t="str">
        <f t="shared" si="76"/>
        <v>In Balance</v>
      </c>
    </row>
    <row r="86" spans="2:37" outlineLevel="2" x14ac:dyDescent="0.15">
      <c r="B86" s="172">
        <v>81</v>
      </c>
      <c r="C86" s="192">
        <v>4080</v>
      </c>
      <c r="D86" s="193" t="s">
        <v>641</v>
      </c>
      <c r="E86" s="204">
        <f>'Parish Department Summary'!E86+School!E86</f>
        <v>0</v>
      </c>
      <c r="F86" s="204">
        <f>'Parish Department Summary'!F86+School!F86</f>
        <v>0</v>
      </c>
      <c r="G86" s="204">
        <f>'Parish Department Summary'!G86+School!G86</f>
        <v>0</v>
      </c>
      <c r="H86" s="204">
        <f>'Parish Department Summary'!H86+School!H86</f>
        <v>0</v>
      </c>
      <c r="I86" s="49"/>
      <c r="J86" s="196"/>
      <c r="K86" s="32"/>
      <c r="L86" s="196"/>
      <c r="M86" s="196"/>
      <c r="N86" s="197"/>
      <c r="O86" s="204">
        <f>'Parish Department Summary'!O86+School!O86</f>
        <v>0</v>
      </c>
      <c r="P86" s="273">
        <f t="shared" si="85"/>
        <v>0</v>
      </c>
      <c r="Q86" s="275">
        <f t="shared" si="79"/>
        <v>0</v>
      </c>
      <c r="R86" s="29">
        <f t="shared" si="86"/>
        <v>0</v>
      </c>
      <c r="S86" s="275">
        <f t="shared" si="80"/>
        <v>0</v>
      </c>
      <c r="T86" s="739"/>
      <c r="U86" s="740"/>
      <c r="W86" s="200"/>
      <c r="X86" s="204">
        <f>'Parish Department Summary'!X86+School!X86</f>
        <v>0</v>
      </c>
      <c r="Y86" s="204">
        <f>'Parish Department Summary'!Y86+School!Y86</f>
        <v>0</v>
      </c>
      <c r="Z86" s="204">
        <f>'Parish Department Summary'!Z86+School!Z86</f>
        <v>0</v>
      </c>
      <c r="AA86" s="204">
        <f>'Parish Department Summary'!AA86+School!AA86</f>
        <v>0</v>
      </c>
      <c r="AB86" s="204">
        <f>'Parish Department Summary'!AB86+School!AB86</f>
        <v>0</v>
      </c>
      <c r="AC86" s="204">
        <f>'Parish Department Summary'!AC86+School!AC86</f>
        <v>0</v>
      </c>
      <c r="AD86" s="204">
        <f>'Parish Department Summary'!AD86+School!AD86</f>
        <v>0</v>
      </c>
      <c r="AE86" s="204">
        <f>'Parish Department Summary'!AE86+School!AE86</f>
        <v>0</v>
      </c>
      <c r="AF86" s="204">
        <f>'Parish Department Summary'!AF86+School!AF86</f>
        <v>0</v>
      </c>
      <c r="AG86" s="204">
        <f>'Parish Department Summary'!AG86+School!AG86</f>
        <v>0</v>
      </c>
      <c r="AH86" s="204">
        <f>'Parish Department Summary'!AH86+School!AH86</f>
        <v>0</v>
      </c>
      <c r="AI86" s="204">
        <f>'Parish Department Summary'!AI86+School!AI86</f>
        <v>0</v>
      </c>
      <c r="AJ86" s="204">
        <f>'Parish Department Summary'!AJ86+School!AJ86</f>
        <v>0</v>
      </c>
      <c r="AK86" s="195" t="str">
        <f t="shared" si="76"/>
        <v>In Balance</v>
      </c>
    </row>
    <row r="87" spans="2:37" outlineLevel="2" x14ac:dyDescent="0.15">
      <c r="B87" s="172">
        <v>82</v>
      </c>
      <c r="C87" s="192">
        <v>4090</v>
      </c>
      <c r="D87" s="193" t="s">
        <v>640</v>
      </c>
      <c r="E87" s="204">
        <f>'Parish Department Summary'!E87+School!E87</f>
        <v>0</v>
      </c>
      <c r="F87" s="204">
        <f>'Parish Department Summary'!F87+School!F87</f>
        <v>0</v>
      </c>
      <c r="G87" s="204">
        <f>'Parish Department Summary'!G87+School!G87</f>
        <v>0</v>
      </c>
      <c r="H87" s="204">
        <f>'Parish Department Summary'!H87+School!H87</f>
        <v>0</v>
      </c>
      <c r="I87" s="49"/>
      <c r="J87" s="196"/>
      <c r="K87" s="32"/>
      <c r="L87" s="196"/>
      <c r="M87" s="196"/>
      <c r="N87" s="197"/>
      <c r="O87" s="204">
        <f>'Parish Department Summary'!O87+School!O87</f>
        <v>0</v>
      </c>
      <c r="P87" s="273">
        <f t="shared" si="85"/>
        <v>0</v>
      </c>
      <c r="Q87" s="275">
        <f t="shared" si="79"/>
        <v>0</v>
      </c>
      <c r="R87" s="29">
        <f t="shared" si="86"/>
        <v>0</v>
      </c>
      <c r="S87" s="275">
        <f t="shared" si="80"/>
        <v>0</v>
      </c>
      <c r="T87" s="739"/>
      <c r="U87" s="740"/>
      <c r="W87" s="200"/>
      <c r="X87" s="204">
        <f>'Parish Department Summary'!X87+School!X87</f>
        <v>0</v>
      </c>
      <c r="Y87" s="204">
        <f>'Parish Department Summary'!Y87+School!Y87</f>
        <v>0</v>
      </c>
      <c r="Z87" s="204">
        <f>'Parish Department Summary'!Z87+School!Z87</f>
        <v>0</v>
      </c>
      <c r="AA87" s="204">
        <f>'Parish Department Summary'!AA87+School!AA87</f>
        <v>0</v>
      </c>
      <c r="AB87" s="204">
        <f>'Parish Department Summary'!AB87+School!AB87</f>
        <v>0</v>
      </c>
      <c r="AC87" s="204">
        <f>'Parish Department Summary'!AC87+School!AC87</f>
        <v>0</v>
      </c>
      <c r="AD87" s="204">
        <f>'Parish Department Summary'!AD87+School!AD87</f>
        <v>0</v>
      </c>
      <c r="AE87" s="204">
        <f>'Parish Department Summary'!AE87+School!AE87</f>
        <v>0</v>
      </c>
      <c r="AF87" s="204">
        <f>'Parish Department Summary'!AF87+School!AF87</f>
        <v>0</v>
      </c>
      <c r="AG87" s="204">
        <f>'Parish Department Summary'!AG87+School!AG87</f>
        <v>0</v>
      </c>
      <c r="AH87" s="204">
        <f>'Parish Department Summary'!AH87+School!AH87</f>
        <v>0</v>
      </c>
      <c r="AI87" s="204">
        <f>'Parish Department Summary'!AI87+School!AI87</f>
        <v>0</v>
      </c>
      <c r="AJ87" s="204">
        <f>'Parish Department Summary'!AJ87+School!AJ87</f>
        <v>0</v>
      </c>
      <c r="AK87" s="195" t="str">
        <f t="shared" si="76"/>
        <v>In Balance</v>
      </c>
    </row>
    <row r="88" spans="2:37" outlineLevel="2" x14ac:dyDescent="0.15">
      <c r="B88" s="172">
        <v>83</v>
      </c>
      <c r="C88" s="192">
        <v>4110</v>
      </c>
      <c r="D88" s="193" t="s">
        <v>639</v>
      </c>
      <c r="E88" s="204">
        <f>'Parish Department Summary'!E88+School!E88</f>
        <v>0</v>
      </c>
      <c r="F88" s="204">
        <f>'Parish Department Summary'!F88+School!F88</f>
        <v>0</v>
      </c>
      <c r="G88" s="204">
        <f>'Parish Department Summary'!G88+School!G88</f>
        <v>0</v>
      </c>
      <c r="H88" s="204">
        <f>'Parish Department Summary'!H88+School!H88</f>
        <v>0</v>
      </c>
      <c r="I88" s="49"/>
      <c r="J88" s="196"/>
      <c r="K88" s="32"/>
      <c r="L88" s="196"/>
      <c r="M88" s="196"/>
      <c r="N88" s="197"/>
      <c r="O88" s="204">
        <f>'Parish Department Summary'!O88+School!O88</f>
        <v>0</v>
      </c>
      <c r="P88" s="273">
        <f t="shared" si="85"/>
        <v>0</v>
      </c>
      <c r="Q88" s="275">
        <f t="shared" si="79"/>
        <v>0</v>
      </c>
      <c r="R88" s="29">
        <f t="shared" si="86"/>
        <v>0</v>
      </c>
      <c r="S88" s="275">
        <f t="shared" si="80"/>
        <v>0</v>
      </c>
      <c r="T88" s="739"/>
      <c r="U88" s="740"/>
      <c r="W88" s="200"/>
      <c r="X88" s="204">
        <f>'Parish Department Summary'!X88+School!X88</f>
        <v>0</v>
      </c>
      <c r="Y88" s="204">
        <f>'Parish Department Summary'!Y88+School!Y88</f>
        <v>0</v>
      </c>
      <c r="Z88" s="204">
        <f>'Parish Department Summary'!Z88+School!Z88</f>
        <v>0</v>
      </c>
      <c r="AA88" s="204">
        <f>'Parish Department Summary'!AA88+School!AA88</f>
        <v>0</v>
      </c>
      <c r="AB88" s="204">
        <f>'Parish Department Summary'!AB88+School!AB88</f>
        <v>0</v>
      </c>
      <c r="AC88" s="204">
        <f>'Parish Department Summary'!AC88+School!AC88</f>
        <v>0</v>
      </c>
      <c r="AD88" s="204">
        <f>'Parish Department Summary'!AD88+School!AD88</f>
        <v>0</v>
      </c>
      <c r="AE88" s="204">
        <f>'Parish Department Summary'!AE88+School!AE88</f>
        <v>0</v>
      </c>
      <c r="AF88" s="204">
        <f>'Parish Department Summary'!AF88+School!AF88</f>
        <v>0</v>
      </c>
      <c r="AG88" s="204">
        <f>'Parish Department Summary'!AG88+School!AG88</f>
        <v>0</v>
      </c>
      <c r="AH88" s="204">
        <f>'Parish Department Summary'!AH88+School!AH88</f>
        <v>0</v>
      </c>
      <c r="AI88" s="204">
        <f>'Parish Department Summary'!AI88+School!AI88</f>
        <v>0</v>
      </c>
      <c r="AJ88" s="204">
        <f>'Parish Department Summary'!AJ88+School!AJ88</f>
        <v>0</v>
      </c>
      <c r="AK88" s="195" t="str">
        <f t="shared" si="76"/>
        <v>In Balance</v>
      </c>
    </row>
    <row r="89" spans="2:37" outlineLevel="2" x14ac:dyDescent="0.15">
      <c r="B89" s="172">
        <v>84</v>
      </c>
      <c r="C89" s="192">
        <v>4190</v>
      </c>
      <c r="D89" s="193" t="s">
        <v>931</v>
      </c>
      <c r="E89" s="204">
        <f>'Parish Department Summary'!E89+School!E89</f>
        <v>0</v>
      </c>
      <c r="F89" s="204">
        <f>'Parish Department Summary'!F89+School!F89</f>
        <v>0</v>
      </c>
      <c r="G89" s="204">
        <f>'Parish Department Summary'!G89+School!G89</f>
        <v>0</v>
      </c>
      <c r="H89" s="204">
        <f>'Parish Department Summary'!H89+School!H89</f>
        <v>0</v>
      </c>
      <c r="I89" s="49"/>
      <c r="J89" s="196"/>
      <c r="K89" s="32"/>
      <c r="L89" s="196"/>
      <c r="M89" s="196"/>
      <c r="N89" s="197"/>
      <c r="O89" s="204">
        <f>'Parish Department Summary'!O89+School!O89</f>
        <v>0</v>
      </c>
      <c r="P89" s="273">
        <f t="shared" si="85"/>
        <v>0</v>
      </c>
      <c r="Q89" s="275">
        <f t="shared" si="79"/>
        <v>0</v>
      </c>
      <c r="R89" s="29">
        <f t="shared" si="86"/>
        <v>0</v>
      </c>
      <c r="S89" s="275">
        <f t="shared" si="80"/>
        <v>0</v>
      </c>
      <c r="T89" s="739"/>
      <c r="U89" s="740"/>
      <c r="W89" s="200"/>
      <c r="X89" s="204">
        <f>'Parish Department Summary'!X89+School!X89</f>
        <v>0</v>
      </c>
      <c r="Y89" s="204">
        <f>'Parish Department Summary'!Y89+School!Y89</f>
        <v>0</v>
      </c>
      <c r="Z89" s="204">
        <f>'Parish Department Summary'!Z89+School!Z89</f>
        <v>0</v>
      </c>
      <c r="AA89" s="204">
        <f>'Parish Department Summary'!AA89+School!AA89</f>
        <v>0</v>
      </c>
      <c r="AB89" s="204">
        <f>'Parish Department Summary'!AB89+School!AB89</f>
        <v>0</v>
      </c>
      <c r="AC89" s="204">
        <f>'Parish Department Summary'!AC89+School!AC89</f>
        <v>0</v>
      </c>
      <c r="AD89" s="204">
        <f>'Parish Department Summary'!AD89+School!AD89</f>
        <v>0</v>
      </c>
      <c r="AE89" s="204">
        <f>'Parish Department Summary'!AE89+School!AE89</f>
        <v>0</v>
      </c>
      <c r="AF89" s="204">
        <f>'Parish Department Summary'!AF89+School!AF89</f>
        <v>0</v>
      </c>
      <c r="AG89" s="204">
        <f>'Parish Department Summary'!AG89+School!AG89</f>
        <v>0</v>
      </c>
      <c r="AH89" s="204">
        <f>'Parish Department Summary'!AH89+School!AH89</f>
        <v>0</v>
      </c>
      <c r="AI89" s="204">
        <f>'Parish Department Summary'!AI89+School!AI89</f>
        <v>0</v>
      </c>
      <c r="AJ89" s="204">
        <f>'Parish Department Summary'!AJ89+School!AJ89</f>
        <v>0</v>
      </c>
      <c r="AK89" s="195" t="str">
        <f t="shared" si="76"/>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c r="M90" s="34"/>
      <c r="N90" s="37"/>
      <c r="O90" s="34">
        <f>O78+SUM(O79:O80)+O84+SUM(O85:O89)</f>
        <v>0</v>
      </c>
      <c r="P90" s="34">
        <f>P78+SUM(P79:P80)+P84+SUM(P85:P89)</f>
        <v>0</v>
      </c>
      <c r="Q90" s="36">
        <f t="shared" si="79"/>
        <v>0</v>
      </c>
      <c r="R90" s="34">
        <f>R78+SUM(R79:R80)+R84+SUM(R85:R89)</f>
        <v>0</v>
      </c>
      <c r="S90" s="36">
        <f t="shared" si="80"/>
        <v>0</v>
      </c>
      <c r="T90" s="206"/>
      <c r="U90" s="207"/>
      <c r="W90" s="209"/>
      <c r="X90" s="34">
        <f t="shared" ref="X90:AJ90" si="87">X78+SUM(X79:X80)+X84+SUM(X85:X89)</f>
        <v>0</v>
      </c>
      <c r="Y90" s="34">
        <f t="shared" si="87"/>
        <v>0</v>
      </c>
      <c r="Z90" s="34">
        <f t="shared" si="87"/>
        <v>0</v>
      </c>
      <c r="AA90" s="34">
        <f t="shared" si="87"/>
        <v>0</v>
      </c>
      <c r="AB90" s="34">
        <f t="shared" si="87"/>
        <v>0</v>
      </c>
      <c r="AC90" s="34">
        <f t="shared" si="87"/>
        <v>0</v>
      </c>
      <c r="AD90" s="34">
        <f t="shared" si="87"/>
        <v>0</v>
      </c>
      <c r="AE90" s="34">
        <f t="shared" si="87"/>
        <v>0</v>
      </c>
      <c r="AF90" s="34">
        <f t="shared" si="87"/>
        <v>0</v>
      </c>
      <c r="AG90" s="34">
        <f t="shared" si="87"/>
        <v>0</v>
      </c>
      <c r="AH90" s="34">
        <f t="shared" si="87"/>
        <v>0</v>
      </c>
      <c r="AI90" s="34">
        <f t="shared" si="87"/>
        <v>0</v>
      </c>
      <c r="AJ90" s="34">
        <f t="shared" si="87"/>
        <v>0</v>
      </c>
      <c r="AK90" s="210" t="str">
        <f t="shared" si="76"/>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204">
        <f>'Parish Department Summary'!E92+School!E92</f>
        <v>0</v>
      </c>
      <c r="F92" s="204">
        <f>'Parish Department Summary'!F92+School!F92</f>
        <v>0</v>
      </c>
      <c r="G92" s="204">
        <f>'Parish Department Summary'!G92+School!G92</f>
        <v>0</v>
      </c>
      <c r="H92" s="204">
        <f>'Parish Department Summary'!H92+School!H92</f>
        <v>0</v>
      </c>
      <c r="I92" s="49"/>
      <c r="J92" s="196"/>
      <c r="K92" s="32"/>
      <c r="L92" s="196"/>
      <c r="M92" s="196"/>
      <c r="N92" s="197"/>
      <c r="O92" s="204">
        <f>'Parish Department Summary'!O92+School!O92</f>
        <v>0</v>
      </c>
      <c r="P92" s="273">
        <f t="shared" ref="P92:P102" si="88">ROUND(($O92-$H92),0)</f>
        <v>0</v>
      </c>
      <c r="Q92" s="275">
        <f t="shared" ref="Q92:Q103" si="89">IFERROR(P92/H92, 0)</f>
        <v>0</v>
      </c>
      <c r="R92" s="29">
        <f t="shared" ref="R92:R102" si="90">ROUND(($O92-$F92),0)</f>
        <v>0</v>
      </c>
      <c r="S92" s="275">
        <f t="shared" ref="S92:S103" si="91">IFERROR(R92/F92, 0)</f>
        <v>0</v>
      </c>
      <c r="T92" s="739"/>
      <c r="U92" s="740"/>
      <c r="W92" s="200"/>
      <c r="X92" s="204">
        <f>'Parish Department Summary'!X92+School!X92</f>
        <v>0</v>
      </c>
      <c r="Y92" s="204">
        <f>'Parish Department Summary'!Y92+School!Y92</f>
        <v>0</v>
      </c>
      <c r="Z92" s="204">
        <f>'Parish Department Summary'!Z92+School!Z92</f>
        <v>0</v>
      </c>
      <c r="AA92" s="204">
        <f>'Parish Department Summary'!AA92+School!AA92</f>
        <v>0</v>
      </c>
      <c r="AB92" s="204">
        <f>'Parish Department Summary'!AB92+School!AB92</f>
        <v>0</v>
      </c>
      <c r="AC92" s="204">
        <f>'Parish Department Summary'!AC92+School!AC92</f>
        <v>0</v>
      </c>
      <c r="AD92" s="204">
        <f>'Parish Department Summary'!AD92+School!AD92</f>
        <v>0</v>
      </c>
      <c r="AE92" s="204">
        <f>'Parish Department Summary'!AE92+School!AE92</f>
        <v>0</v>
      </c>
      <c r="AF92" s="204">
        <f>'Parish Department Summary'!AF92+School!AF92</f>
        <v>0</v>
      </c>
      <c r="AG92" s="204">
        <f>'Parish Department Summary'!AG92+School!AG92</f>
        <v>0</v>
      </c>
      <c r="AH92" s="204">
        <f>'Parish Department Summary'!AH92+School!AH92</f>
        <v>0</v>
      </c>
      <c r="AI92" s="204">
        <f>'Parish Department Summary'!AI92+School!AI92</f>
        <v>0</v>
      </c>
      <c r="AJ92" s="204">
        <f>'Parish Department Summary'!AJ92+School!AJ92</f>
        <v>0</v>
      </c>
      <c r="AK92" s="195" t="str">
        <f t="shared" ref="AK92:AK103" si="92">IF(AJ92=O92,"In Balance",CONCATENATE("Out of Balance by $",AJ92-O92))</f>
        <v>In Balance</v>
      </c>
    </row>
    <row r="93" spans="2:37" outlineLevel="2" x14ac:dyDescent="0.15">
      <c r="B93" s="172">
        <v>88</v>
      </c>
      <c r="C93" s="192">
        <v>4220</v>
      </c>
      <c r="D93" s="193" t="s">
        <v>637</v>
      </c>
      <c r="E93" s="204">
        <f>'Parish Department Summary'!E93+School!E93</f>
        <v>0</v>
      </c>
      <c r="F93" s="204">
        <f>'Parish Department Summary'!F93+School!F93</f>
        <v>0</v>
      </c>
      <c r="G93" s="204">
        <f>'Parish Department Summary'!G93+School!G93</f>
        <v>0</v>
      </c>
      <c r="H93" s="204">
        <f>'Parish Department Summary'!H93+School!H93</f>
        <v>0</v>
      </c>
      <c r="I93" s="49"/>
      <c r="J93" s="196"/>
      <c r="K93" s="32"/>
      <c r="L93" s="196"/>
      <c r="M93" s="196"/>
      <c r="N93" s="197"/>
      <c r="O93" s="204">
        <f>'Parish Department Summary'!O93+School!O93</f>
        <v>0</v>
      </c>
      <c r="P93" s="273">
        <f t="shared" si="88"/>
        <v>0</v>
      </c>
      <c r="Q93" s="275">
        <f t="shared" si="89"/>
        <v>0</v>
      </c>
      <c r="R93" s="29">
        <f t="shared" si="90"/>
        <v>0</v>
      </c>
      <c r="S93" s="275">
        <f t="shared" si="91"/>
        <v>0</v>
      </c>
      <c r="T93" s="739"/>
      <c r="U93" s="740"/>
      <c r="W93" s="200"/>
      <c r="X93" s="204">
        <f>'Parish Department Summary'!X93+School!X93</f>
        <v>0</v>
      </c>
      <c r="Y93" s="204">
        <f>'Parish Department Summary'!Y93+School!Y93</f>
        <v>0</v>
      </c>
      <c r="Z93" s="204">
        <f>'Parish Department Summary'!Z93+School!Z93</f>
        <v>0</v>
      </c>
      <c r="AA93" s="204">
        <f>'Parish Department Summary'!AA93+School!AA93</f>
        <v>0</v>
      </c>
      <c r="AB93" s="204">
        <f>'Parish Department Summary'!AB93+School!AB93</f>
        <v>0</v>
      </c>
      <c r="AC93" s="204">
        <f>'Parish Department Summary'!AC93+School!AC93</f>
        <v>0</v>
      </c>
      <c r="AD93" s="204">
        <f>'Parish Department Summary'!AD93+School!AD93</f>
        <v>0</v>
      </c>
      <c r="AE93" s="204">
        <f>'Parish Department Summary'!AE93+School!AE93</f>
        <v>0</v>
      </c>
      <c r="AF93" s="204">
        <f>'Parish Department Summary'!AF93+School!AF93</f>
        <v>0</v>
      </c>
      <c r="AG93" s="204">
        <f>'Parish Department Summary'!AG93+School!AG93</f>
        <v>0</v>
      </c>
      <c r="AH93" s="204">
        <f>'Parish Department Summary'!AH93+School!AH93</f>
        <v>0</v>
      </c>
      <c r="AI93" s="204">
        <f>'Parish Department Summary'!AI93+School!AI93</f>
        <v>0</v>
      </c>
      <c r="AJ93" s="204">
        <f>'Parish Department Summary'!AJ93+School!AJ93</f>
        <v>0</v>
      </c>
      <c r="AK93" s="195" t="str">
        <f t="shared" si="92"/>
        <v>In Balance</v>
      </c>
    </row>
    <row r="94" spans="2:37" outlineLevel="2" x14ac:dyDescent="0.15">
      <c r="B94" s="172">
        <v>89</v>
      </c>
      <c r="C94" s="192">
        <v>4230</v>
      </c>
      <c r="D94" s="193" t="s">
        <v>883</v>
      </c>
      <c r="E94" s="204">
        <f>'Parish Department Summary'!E94+School!E94</f>
        <v>0</v>
      </c>
      <c r="F94" s="204">
        <f>'Parish Department Summary'!F94+School!F94</f>
        <v>0</v>
      </c>
      <c r="G94" s="204">
        <f>'Parish Department Summary'!G94+School!G94</f>
        <v>0</v>
      </c>
      <c r="H94" s="204">
        <f>'Parish Department Summary'!H94+School!H94</f>
        <v>0</v>
      </c>
      <c r="I94" s="49"/>
      <c r="J94" s="196"/>
      <c r="K94" s="32"/>
      <c r="L94" s="196"/>
      <c r="M94" s="196"/>
      <c r="N94" s="197"/>
      <c r="O94" s="204">
        <f>'Parish Department Summary'!O94+School!O94</f>
        <v>0</v>
      </c>
      <c r="P94" s="273">
        <f t="shared" si="88"/>
        <v>0</v>
      </c>
      <c r="Q94" s="275">
        <f t="shared" si="89"/>
        <v>0</v>
      </c>
      <c r="R94" s="29">
        <f t="shared" si="90"/>
        <v>0</v>
      </c>
      <c r="S94" s="275">
        <f t="shared" si="91"/>
        <v>0</v>
      </c>
      <c r="T94" s="739"/>
      <c r="U94" s="740"/>
      <c r="W94" s="200"/>
      <c r="X94" s="204">
        <f>'Parish Department Summary'!X94+School!X94</f>
        <v>0</v>
      </c>
      <c r="Y94" s="204">
        <f>'Parish Department Summary'!Y94+School!Y94</f>
        <v>0</v>
      </c>
      <c r="Z94" s="204">
        <f>'Parish Department Summary'!Z94+School!Z94</f>
        <v>0</v>
      </c>
      <c r="AA94" s="204">
        <f>'Parish Department Summary'!AA94+School!AA94</f>
        <v>0</v>
      </c>
      <c r="AB94" s="204">
        <f>'Parish Department Summary'!AB94+School!AB94</f>
        <v>0</v>
      </c>
      <c r="AC94" s="204">
        <f>'Parish Department Summary'!AC94+School!AC94</f>
        <v>0</v>
      </c>
      <c r="AD94" s="204">
        <f>'Parish Department Summary'!AD94+School!AD94</f>
        <v>0</v>
      </c>
      <c r="AE94" s="204">
        <f>'Parish Department Summary'!AE94+School!AE94</f>
        <v>0</v>
      </c>
      <c r="AF94" s="204">
        <f>'Parish Department Summary'!AF94+School!AF94</f>
        <v>0</v>
      </c>
      <c r="AG94" s="204">
        <f>'Parish Department Summary'!AG94+School!AG94</f>
        <v>0</v>
      </c>
      <c r="AH94" s="204">
        <f>'Parish Department Summary'!AH94+School!AH94</f>
        <v>0</v>
      </c>
      <c r="AI94" s="204">
        <f>'Parish Department Summary'!AI94+School!AI94</f>
        <v>0</v>
      </c>
      <c r="AJ94" s="204">
        <f>'Parish Department Summary'!AJ94+School!AJ94</f>
        <v>0</v>
      </c>
      <c r="AK94" s="195" t="str">
        <f t="shared" si="92"/>
        <v>In Balance</v>
      </c>
    </row>
    <row r="95" spans="2:37" outlineLevel="2" x14ac:dyDescent="0.15">
      <c r="B95" s="172">
        <v>90</v>
      </c>
      <c r="C95" s="192">
        <v>4240</v>
      </c>
      <c r="D95" s="193" t="s">
        <v>636</v>
      </c>
      <c r="E95" s="204">
        <f>'Parish Department Summary'!E95+School!E95</f>
        <v>0</v>
      </c>
      <c r="F95" s="204">
        <f>'Parish Department Summary'!F95+School!F95</f>
        <v>0</v>
      </c>
      <c r="G95" s="204">
        <f>'Parish Department Summary'!G95+School!G95</f>
        <v>0</v>
      </c>
      <c r="H95" s="204">
        <f>'Parish Department Summary'!H95+School!H95</f>
        <v>0</v>
      </c>
      <c r="I95" s="49"/>
      <c r="J95" s="196"/>
      <c r="K95" s="32"/>
      <c r="L95" s="196"/>
      <c r="M95" s="196"/>
      <c r="N95" s="197"/>
      <c r="O95" s="204">
        <f>'Parish Department Summary'!O95+School!O95</f>
        <v>0</v>
      </c>
      <c r="P95" s="273">
        <f t="shared" si="88"/>
        <v>0</v>
      </c>
      <c r="Q95" s="275">
        <f t="shared" si="89"/>
        <v>0</v>
      </c>
      <c r="R95" s="29">
        <f t="shared" si="90"/>
        <v>0</v>
      </c>
      <c r="S95" s="275">
        <f t="shared" si="91"/>
        <v>0</v>
      </c>
      <c r="T95" s="739"/>
      <c r="U95" s="740"/>
      <c r="W95" s="200"/>
      <c r="X95" s="204">
        <f>'Parish Department Summary'!X95+School!X95</f>
        <v>0</v>
      </c>
      <c r="Y95" s="204">
        <f>'Parish Department Summary'!Y95+School!Y95</f>
        <v>0</v>
      </c>
      <c r="Z95" s="204">
        <f>'Parish Department Summary'!Z95+School!Z95</f>
        <v>0</v>
      </c>
      <c r="AA95" s="204">
        <f>'Parish Department Summary'!AA95+School!AA95</f>
        <v>0</v>
      </c>
      <c r="AB95" s="204">
        <f>'Parish Department Summary'!AB95+School!AB95</f>
        <v>0</v>
      </c>
      <c r="AC95" s="204">
        <f>'Parish Department Summary'!AC95+School!AC95</f>
        <v>0</v>
      </c>
      <c r="AD95" s="204">
        <f>'Parish Department Summary'!AD95+School!AD95</f>
        <v>0</v>
      </c>
      <c r="AE95" s="204">
        <f>'Parish Department Summary'!AE95+School!AE95</f>
        <v>0</v>
      </c>
      <c r="AF95" s="204">
        <f>'Parish Department Summary'!AF95+School!AF95</f>
        <v>0</v>
      </c>
      <c r="AG95" s="204">
        <f>'Parish Department Summary'!AG95+School!AG95</f>
        <v>0</v>
      </c>
      <c r="AH95" s="204">
        <f>'Parish Department Summary'!AH95+School!AH95</f>
        <v>0</v>
      </c>
      <c r="AI95" s="204">
        <f>'Parish Department Summary'!AI95+School!AI95</f>
        <v>0</v>
      </c>
      <c r="AJ95" s="204">
        <f>'Parish Department Summary'!AJ95+School!AJ95</f>
        <v>0</v>
      </c>
      <c r="AK95" s="195" t="str">
        <f t="shared" si="92"/>
        <v>In Balance</v>
      </c>
    </row>
    <row r="96" spans="2:37" outlineLevel="2" x14ac:dyDescent="0.15">
      <c r="B96" s="172">
        <v>91</v>
      </c>
      <c r="C96" s="192">
        <v>4250</v>
      </c>
      <c r="D96" s="193" t="s">
        <v>635</v>
      </c>
      <c r="E96" s="204">
        <f>'Parish Department Summary'!E96+School!E96</f>
        <v>0</v>
      </c>
      <c r="F96" s="204">
        <f>'Parish Department Summary'!F96+School!F96</f>
        <v>0</v>
      </c>
      <c r="G96" s="204">
        <f>'Parish Department Summary'!G96+School!G96</f>
        <v>0</v>
      </c>
      <c r="H96" s="204">
        <f>'Parish Department Summary'!H96+School!H96</f>
        <v>0</v>
      </c>
      <c r="I96" s="49"/>
      <c r="J96" s="196"/>
      <c r="K96" s="32"/>
      <c r="L96" s="196"/>
      <c r="M96" s="196"/>
      <c r="N96" s="197"/>
      <c r="O96" s="204">
        <f>'Parish Department Summary'!O96+School!O96</f>
        <v>0</v>
      </c>
      <c r="P96" s="273">
        <f t="shared" si="88"/>
        <v>0</v>
      </c>
      <c r="Q96" s="275">
        <f t="shared" si="89"/>
        <v>0</v>
      </c>
      <c r="R96" s="29">
        <f t="shared" si="90"/>
        <v>0</v>
      </c>
      <c r="S96" s="275">
        <f t="shared" si="91"/>
        <v>0</v>
      </c>
      <c r="T96" s="739"/>
      <c r="U96" s="740"/>
      <c r="W96" s="200"/>
      <c r="X96" s="204">
        <f>'Parish Department Summary'!X96+School!X96</f>
        <v>0</v>
      </c>
      <c r="Y96" s="204">
        <f>'Parish Department Summary'!Y96+School!Y96</f>
        <v>0</v>
      </c>
      <c r="Z96" s="204">
        <f>'Parish Department Summary'!Z96+School!Z96</f>
        <v>0</v>
      </c>
      <c r="AA96" s="204">
        <f>'Parish Department Summary'!AA96+School!AA96</f>
        <v>0</v>
      </c>
      <c r="AB96" s="204">
        <f>'Parish Department Summary'!AB96+School!AB96</f>
        <v>0</v>
      </c>
      <c r="AC96" s="204">
        <f>'Parish Department Summary'!AC96+School!AC96</f>
        <v>0</v>
      </c>
      <c r="AD96" s="204">
        <f>'Parish Department Summary'!AD96+School!AD96</f>
        <v>0</v>
      </c>
      <c r="AE96" s="204">
        <f>'Parish Department Summary'!AE96+School!AE96</f>
        <v>0</v>
      </c>
      <c r="AF96" s="204">
        <f>'Parish Department Summary'!AF96+School!AF96</f>
        <v>0</v>
      </c>
      <c r="AG96" s="204">
        <f>'Parish Department Summary'!AG96+School!AG96</f>
        <v>0</v>
      </c>
      <c r="AH96" s="204">
        <f>'Parish Department Summary'!AH96+School!AH96</f>
        <v>0</v>
      </c>
      <c r="AI96" s="204">
        <f>'Parish Department Summary'!AI96+School!AI96</f>
        <v>0</v>
      </c>
      <c r="AJ96" s="204">
        <f>'Parish Department Summary'!AJ96+School!AJ96</f>
        <v>0</v>
      </c>
      <c r="AK96" s="195" t="str">
        <f t="shared" si="92"/>
        <v>In Balance</v>
      </c>
    </row>
    <row r="97" spans="2:37" outlineLevel="2" x14ac:dyDescent="0.15">
      <c r="B97" s="172">
        <v>92</v>
      </c>
      <c r="C97" s="192">
        <v>4260</v>
      </c>
      <c r="D97" s="193" t="s">
        <v>634</v>
      </c>
      <c r="E97" s="204">
        <f>'Parish Department Summary'!E97+School!E97</f>
        <v>0</v>
      </c>
      <c r="F97" s="204">
        <f>'Parish Department Summary'!F97+School!F97</f>
        <v>0</v>
      </c>
      <c r="G97" s="204">
        <f>'Parish Department Summary'!G97+School!G97</f>
        <v>0</v>
      </c>
      <c r="H97" s="204">
        <f>'Parish Department Summary'!H97+School!H97</f>
        <v>0</v>
      </c>
      <c r="I97" s="49"/>
      <c r="J97" s="196"/>
      <c r="K97" s="32"/>
      <c r="L97" s="196"/>
      <c r="M97" s="196"/>
      <c r="N97" s="197"/>
      <c r="O97" s="204">
        <f>'Parish Department Summary'!O97+School!O97</f>
        <v>0</v>
      </c>
      <c r="P97" s="273">
        <f t="shared" si="88"/>
        <v>0</v>
      </c>
      <c r="Q97" s="275">
        <f t="shared" si="89"/>
        <v>0</v>
      </c>
      <c r="R97" s="29">
        <f t="shared" si="90"/>
        <v>0</v>
      </c>
      <c r="S97" s="275">
        <f t="shared" si="91"/>
        <v>0</v>
      </c>
      <c r="T97" s="739"/>
      <c r="U97" s="740"/>
      <c r="W97" s="200"/>
      <c r="X97" s="204">
        <f>'Parish Department Summary'!X97+School!X97</f>
        <v>0</v>
      </c>
      <c r="Y97" s="204">
        <f>'Parish Department Summary'!Y97+School!Y97</f>
        <v>0</v>
      </c>
      <c r="Z97" s="204">
        <f>'Parish Department Summary'!Z97+School!Z97</f>
        <v>0</v>
      </c>
      <c r="AA97" s="204">
        <f>'Parish Department Summary'!AA97+School!AA97</f>
        <v>0</v>
      </c>
      <c r="AB97" s="204">
        <f>'Parish Department Summary'!AB97+School!AB97</f>
        <v>0</v>
      </c>
      <c r="AC97" s="204">
        <f>'Parish Department Summary'!AC97+School!AC97</f>
        <v>0</v>
      </c>
      <c r="AD97" s="204">
        <f>'Parish Department Summary'!AD97+School!AD97</f>
        <v>0</v>
      </c>
      <c r="AE97" s="204">
        <f>'Parish Department Summary'!AE97+School!AE97</f>
        <v>0</v>
      </c>
      <c r="AF97" s="204">
        <f>'Parish Department Summary'!AF97+School!AF97</f>
        <v>0</v>
      </c>
      <c r="AG97" s="204">
        <f>'Parish Department Summary'!AG97+School!AG97</f>
        <v>0</v>
      </c>
      <c r="AH97" s="204">
        <f>'Parish Department Summary'!AH97+School!AH97</f>
        <v>0</v>
      </c>
      <c r="AI97" s="204">
        <f>'Parish Department Summary'!AI97+School!AI97</f>
        <v>0</v>
      </c>
      <c r="AJ97" s="204">
        <f>'Parish Department Summary'!AJ97+School!AJ97</f>
        <v>0</v>
      </c>
      <c r="AK97" s="195" t="str">
        <f t="shared" si="92"/>
        <v>In Balance</v>
      </c>
    </row>
    <row r="98" spans="2:37" outlineLevel="2" x14ac:dyDescent="0.15">
      <c r="B98" s="172">
        <v>93</v>
      </c>
      <c r="C98" s="192">
        <v>4270</v>
      </c>
      <c r="D98" s="193" t="s">
        <v>633</v>
      </c>
      <c r="E98" s="204">
        <f>'Parish Department Summary'!E98+School!E98</f>
        <v>0</v>
      </c>
      <c r="F98" s="204">
        <f>'Parish Department Summary'!F98+School!F98</f>
        <v>0</v>
      </c>
      <c r="G98" s="204">
        <f>'Parish Department Summary'!G98+School!G98</f>
        <v>0</v>
      </c>
      <c r="H98" s="204">
        <f>'Parish Department Summary'!H98+School!H98</f>
        <v>0</v>
      </c>
      <c r="I98" s="49"/>
      <c r="J98" s="196"/>
      <c r="K98" s="32"/>
      <c r="L98" s="196"/>
      <c r="M98" s="196"/>
      <c r="N98" s="197"/>
      <c r="O98" s="204">
        <f>'Parish Department Summary'!O98+School!O98</f>
        <v>0</v>
      </c>
      <c r="P98" s="273">
        <f t="shared" si="88"/>
        <v>0</v>
      </c>
      <c r="Q98" s="275">
        <f t="shared" si="89"/>
        <v>0</v>
      </c>
      <c r="R98" s="29">
        <f t="shared" si="90"/>
        <v>0</v>
      </c>
      <c r="S98" s="275">
        <f t="shared" si="91"/>
        <v>0</v>
      </c>
      <c r="T98" s="739"/>
      <c r="U98" s="740"/>
      <c r="W98" s="200"/>
      <c r="X98" s="204">
        <f>'Parish Department Summary'!X98+School!X98</f>
        <v>0</v>
      </c>
      <c r="Y98" s="204">
        <f>'Parish Department Summary'!Y98+School!Y98</f>
        <v>0</v>
      </c>
      <c r="Z98" s="204">
        <f>'Parish Department Summary'!Z98+School!Z98</f>
        <v>0</v>
      </c>
      <c r="AA98" s="204">
        <f>'Parish Department Summary'!AA98+School!AA98</f>
        <v>0</v>
      </c>
      <c r="AB98" s="204">
        <f>'Parish Department Summary'!AB98+School!AB98</f>
        <v>0</v>
      </c>
      <c r="AC98" s="204">
        <f>'Parish Department Summary'!AC98+School!AC98</f>
        <v>0</v>
      </c>
      <c r="AD98" s="204">
        <f>'Parish Department Summary'!AD98+School!AD98</f>
        <v>0</v>
      </c>
      <c r="AE98" s="204">
        <f>'Parish Department Summary'!AE98+School!AE98</f>
        <v>0</v>
      </c>
      <c r="AF98" s="204">
        <f>'Parish Department Summary'!AF98+School!AF98</f>
        <v>0</v>
      </c>
      <c r="AG98" s="204">
        <f>'Parish Department Summary'!AG98+School!AG98</f>
        <v>0</v>
      </c>
      <c r="AH98" s="204">
        <f>'Parish Department Summary'!AH98+School!AH98</f>
        <v>0</v>
      </c>
      <c r="AI98" s="204">
        <f>'Parish Department Summary'!AI98+School!AI98</f>
        <v>0</v>
      </c>
      <c r="AJ98" s="204">
        <f>'Parish Department Summary'!AJ98+School!AJ98</f>
        <v>0</v>
      </c>
      <c r="AK98" s="195" t="str">
        <f t="shared" si="92"/>
        <v>In Balance</v>
      </c>
    </row>
    <row r="99" spans="2:37" outlineLevel="2" x14ac:dyDescent="0.15">
      <c r="B99" s="172">
        <v>94</v>
      </c>
      <c r="C99" s="192">
        <v>4320</v>
      </c>
      <c r="D99" s="193" t="s">
        <v>632</v>
      </c>
      <c r="E99" s="204">
        <f>'Parish Department Summary'!E99+School!E99</f>
        <v>0</v>
      </c>
      <c r="F99" s="204">
        <f>'Parish Department Summary'!F99+School!F99</f>
        <v>0</v>
      </c>
      <c r="G99" s="204">
        <f>'Parish Department Summary'!G99+School!G99</f>
        <v>0</v>
      </c>
      <c r="H99" s="204">
        <f>'Parish Department Summary'!H99+School!H99</f>
        <v>0</v>
      </c>
      <c r="I99" s="49"/>
      <c r="J99" s="196"/>
      <c r="K99" s="32"/>
      <c r="L99" s="196"/>
      <c r="M99" s="196"/>
      <c r="N99" s="197"/>
      <c r="O99" s="204">
        <f>'Parish Department Summary'!O99+School!O99</f>
        <v>0</v>
      </c>
      <c r="P99" s="273">
        <f t="shared" si="88"/>
        <v>0</v>
      </c>
      <c r="Q99" s="275">
        <f t="shared" si="89"/>
        <v>0</v>
      </c>
      <c r="R99" s="29">
        <f t="shared" si="90"/>
        <v>0</v>
      </c>
      <c r="S99" s="275">
        <f t="shared" si="91"/>
        <v>0</v>
      </c>
      <c r="T99" s="739"/>
      <c r="U99" s="740"/>
      <c r="W99" s="200"/>
      <c r="X99" s="204">
        <f>'Parish Department Summary'!X99+School!X99</f>
        <v>0</v>
      </c>
      <c r="Y99" s="204">
        <f>'Parish Department Summary'!Y99+School!Y99</f>
        <v>0</v>
      </c>
      <c r="Z99" s="204">
        <f>'Parish Department Summary'!Z99+School!Z99</f>
        <v>0</v>
      </c>
      <c r="AA99" s="204">
        <f>'Parish Department Summary'!AA99+School!AA99</f>
        <v>0</v>
      </c>
      <c r="AB99" s="204">
        <f>'Parish Department Summary'!AB99+School!AB99</f>
        <v>0</v>
      </c>
      <c r="AC99" s="204">
        <f>'Parish Department Summary'!AC99+School!AC99</f>
        <v>0</v>
      </c>
      <c r="AD99" s="204">
        <f>'Parish Department Summary'!AD99+School!AD99</f>
        <v>0</v>
      </c>
      <c r="AE99" s="204">
        <f>'Parish Department Summary'!AE99+School!AE99</f>
        <v>0</v>
      </c>
      <c r="AF99" s="204">
        <f>'Parish Department Summary'!AF99+School!AF99</f>
        <v>0</v>
      </c>
      <c r="AG99" s="204">
        <f>'Parish Department Summary'!AG99+School!AG99</f>
        <v>0</v>
      </c>
      <c r="AH99" s="204">
        <f>'Parish Department Summary'!AH99+School!AH99</f>
        <v>0</v>
      </c>
      <c r="AI99" s="204">
        <f>'Parish Department Summary'!AI99+School!AI99</f>
        <v>0</v>
      </c>
      <c r="AJ99" s="204">
        <f>'Parish Department Summary'!AJ99+School!AJ99</f>
        <v>0</v>
      </c>
      <c r="AK99" s="195" t="str">
        <f t="shared" si="92"/>
        <v>In Balance</v>
      </c>
    </row>
    <row r="100" spans="2:37" outlineLevel="2" x14ac:dyDescent="0.15">
      <c r="B100" s="172">
        <v>95</v>
      </c>
      <c r="C100" s="192">
        <v>4340</v>
      </c>
      <c r="D100" s="193" t="s">
        <v>631</v>
      </c>
      <c r="E100" s="204">
        <f>'Parish Department Summary'!E100+School!E100</f>
        <v>0</v>
      </c>
      <c r="F100" s="204">
        <f>'Parish Department Summary'!F100+School!F100</f>
        <v>0</v>
      </c>
      <c r="G100" s="204">
        <f>'Parish Department Summary'!G100+School!G100</f>
        <v>0</v>
      </c>
      <c r="H100" s="204">
        <f>'Parish Department Summary'!H100+School!H100</f>
        <v>0</v>
      </c>
      <c r="I100" s="49"/>
      <c r="J100" s="196"/>
      <c r="K100" s="32"/>
      <c r="L100" s="196"/>
      <c r="M100" s="196"/>
      <c r="N100" s="197"/>
      <c r="O100" s="204">
        <f>'Parish Department Summary'!O100+School!O100</f>
        <v>0</v>
      </c>
      <c r="P100" s="273">
        <f t="shared" si="88"/>
        <v>0</v>
      </c>
      <c r="Q100" s="275">
        <f t="shared" si="89"/>
        <v>0</v>
      </c>
      <c r="R100" s="29">
        <f t="shared" si="90"/>
        <v>0</v>
      </c>
      <c r="S100" s="275">
        <f t="shared" si="91"/>
        <v>0</v>
      </c>
      <c r="T100" s="739"/>
      <c r="U100" s="740"/>
      <c r="W100" s="200"/>
      <c r="X100" s="204">
        <f>'Parish Department Summary'!X100+School!X100</f>
        <v>0</v>
      </c>
      <c r="Y100" s="204">
        <f>'Parish Department Summary'!Y100+School!Y100</f>
        <v>0</v>
      </c>
      <c r="Z100" s="204">
        <f>'Parish Department Summary'!Z100+School!Z100</f>
        <v>0</v>
      </c>
      <c r="AA100" s="204">
        <f>'Parish Department Summary'!AA100+School!AA100</f>
        <v>0</v>
      </c>
      <c r="AB100" s="204">
        <f>'Parish Department Summary'!AB100+School!AB100</f>
        <v>0</v>
      </c>
      <c r="AC100" s="204">
        <f>'Parish Department Summary'!AC100+School!AC100</f>
        <v>0</v>
      </c>
      <c r="AD100" s="204">
        <f>'Parish Department Summary'!AD100+School!AD100</f>
        <v>0</v>
      </c>
      <c r="AE100" s="204">
        <f>'Parish Department Summary'!AE100+School!AE100</f>
        <v>0</v>
      </c>
      <c r="AF100" s="204">
        <f>'Parish Department Summary'!AF100+School!AF100</f>
        <v>0</v>
      </c>
      <c r="AG100" s="204">
        <f>'Parish Department Summary'!AG100+School!AG100</f>
        <v>0</v>
      </c>
      <c r="AH100" s="204">
        <f>'Parish Department Summary'!AH100+School!AH100</f>
        <v>0</v>
      </c>
      <c r="AI100" s="204">
        <f>'Parish Department Summary'!AI100+School!AI100</f>
        <v>0</v>
      </c>
      <c r="AJ100" s="204">
        <f>'Parish Department Summary'!AJ100+School!AJ100</f>
        <v>0</v>
      </c>
      <c r="AK100" s="195" t="str">
        <f t="shared" si="92"/>
        <v>In Balance</v>
      </c>
    </row>
    <row r="101" spans="2:37" outlineLevel="2" x14ac:dyDescent="0.15">
      <c r="B101" s="172">
        <v>96</v>
      </c>
      <c r="C101" s="192">
        <v>4350</v>
      </c>
      <c r="D101" s="193" t="s">
        <v>630</v>
      </c>
      <c r="E101" s="204">
        <f>'Parish Department Summary'!E101+School!E101</f>
        <v>0</v>
      </c>
      <c r="F101" s="204">
        <f>'Parish Department Summary'!F101+School!F101</f>
        <v>0</v>
      </c>
      <c r="G101" s="204">
        <f>'Parish Department Summary'!G101+School!G101</f>
        <v>0</v>
      </c>
      <c r="H101" s="204">
        <f>'Parish Department Summary'!H101+School!H101</f>
        <v>0</v>
      </c>
      <c r="I101" s="49"/>
      <c r="J101" s="196"/>
      <c r="K101" s="32"/>
      <c r="L101" s="196"/>
      <c r="M101" s="196"/>
      <c r="N101" s="197"/>
      <c r="O101" s="204">
        <f>'Parish Department Summary'!O101+School!O101</f>
        <v>0</v>
      </c>
      <c r="P101" s="273">
        <f t="shared" si="88"/>
        <v>0</v>
      </c>
      <c r="Q101" s="275">
        <f t="shared" si="89"/>
        <v>0</v>
      </c>
      <c r="R101" s="29">
        <f t="shared" si="90"/>
        <v>0</v>
      </c>
      <c r="S101" s="275">
        <f t="shared" si="91"/>
        <v>0</v>
      </c>
      <c r="T101" s="739"/>
      <c r="U101" s="740"/>
      <c r="W101" s="200"/>
      <c r="X101" s="204">
        <f>'Parish Department Summary'!X101+School!X101</f>
        <v>0</v>
      </c>
      <c r="Y101" s="204">
        <f>'Parish Department Summary'!Y101+School!Y101</f>
        <v>0</v>
      </c>
      <c r="Z101" s="204">
        <f>'Parish Department Summary'!Z101+School!Z101</f>
        <v>0</v>
      </c>
      <c r="AA101" s="204">
        <f>'Parish Department Summary'!AA101+School!AA101</f>
        <v>0</v>
      </c>
      <c r="AB101" s="204">
        <f>'Parish Department Summary'!AB101+School!AB101</f>
        <v>0</v>
      </c>
      <c r="AC101" s="204">
        <f>'Parish Department Summary'!AC101+School!AC101</f>
        <v>0</v>
      </c>
      <c r="AD101" s="204">
        <f>'Parish Department Summary'!AD101+School!AD101</f>
        <v>0</v>
      </c>
      <c r="AE101" s="204">
        <f>'Parish Department Summary'!AE101+School!AE101</f>
        <v>0</v>
      </c>
      <c r="AF101" s="204">
        <f>'Parish Department Summary'!AF101+School!AF101</f>
        <v>0</v>
      </c>
      <c r="AG101" s="204">
        <f>'Parish Department Summary'!AG101+School!AG101</f>
        <v>0</v>
      </c>
      <c r="AH101" s="204">
        <f>'Parish Department Summary'!AH101+School!AH101</f>
        <v>0</v>
      </c>
      <c r="AI101" s="204">
        <f>'Parish Department Summary'!AI101+School!AI101</f>
        <v>0</v>
      </c>
      <c r="AJ101" s="204">
        <f>'Parish Department Summary'!AJ101+School!AJ101</f>
        <v>0</v>
      </c>
      <c r="AK101" s="195" t="str">
        <f t="shared" si="92"/>
        <v>In Balance</v>
      </c>
    </row>
    <row r="102" spans="2:37" outlineLevel="2" x14ac:dyDescent="0.15">
      <c r="B102" s="172">
        <v>97</v>
      </c>
      <c r="C102" s="192">
        <v>4390</v>
      </c>
      <c r="D102" s="193" t="s">
        <v>881</v>
      </c>
      <c r="E102" s="204">
        <f>'Parish Department Summary'!E102+School!E102</f>
        <v>0</v>
      </c>
      <c r="F102" s="204">
        <f>'Parish Department Summary'!F102+School!F102</f>
        <v>0</v>
      </c>
      <c r="G102" s="204">
        <f>'Parish Department Summary'!G102+School!G102</f>
        <v>0</v>
      </c>
      <c r="H102" s="204">
        <f>'Parish Department Summary'!H102+School!H102</f>
        <v>0</v>
      </c>
      <c r="I102" s="49"/>
      <c r="J102" s="196"/>
      <c r="K102" s="32"/>
      <c r="L102" s="196"/>
      <c r="M102" s="196"/>
      <c r="N102" s="197"/>
      <c r="O102" s="204">
        <f>'Parish Department Summary'!O102+School!O102</f>
        <v>0</v>
      </c>
      <c r="P102" s="273">
        <f t="shared" si="88"/>
        <v>0</v>
      </c>
      <c r="Q102" s="275">
        <f t="shared" si="89"/>
        <v>0</v>
      </c>
      <c r="R102" s="29">
        <f t="shared" si="90"/>
        <v>0</v>
      </c>
      <c r="S102" s="275">
        <f t="shared" si="91"/>
        <v>0</v>
      </c>
      <c r="T102" s="739"/>
      <c r="U102" s="740"/>
      <c r="W102" s="200"/>
      <c r="X102" s="204">
        <f>'Parish Department Summary'!X102+School!X102</f>
        <v>0</v>
      </c>
      <c r="Y102" s="204">
        <f>'Parish Department Summary'!Y102+School!Y102</f>
        <v>0</v>
      </c>
      <c r="Z102" s="204">
        <f>'Parish Department Summary'!Z102+School!Z102</f>
        <v>0</v>
      </c>
      <c r="AA102" s="204">
        <f>'Parish Department Summary'!AA102+School!AA102</f>
        <v>0</v>
      </c>
      <c r="AB102" s="204">
        <f>'Parish Department Summary'!AB102+School!AB102</f>
        <v>0</v>
      </c>
      <c r="AC102" s="204">
        <f>'Parish Department Summary'!AC102+School!AC102</f>
        <v>0</v>
      </c>
      <c r="AD102" s="204">
        <f>'Parish Department Summary'!AD102+School!AD102</f>
        <v>0</v>
      </c>
      <c r="AE102" s="204">
        <f>'Parish Department Summary'!AE102+School!AE102</f>
        <v>0</v>
      </c>
      <c r="AF102" s="204">
        <f>'Parish Department Summary'!AF102+School!AF102</f>
        <v>0</v>
      </c>
      <c r="AG102" s="204">
        <f>'Parish Department Summary'!AG102+School!AG102</f>
        <v>0</v>
      </c>
      <c r="AH102" s="204">
        <f>'Parish Department Summary'!AH102+School!AH102</f>
        <v>0</v>
      </c>
      <c r="AI102" s="204">
        <f>'Parish Department Summary'!AI102+School!AI102</f>
        <v>0</v>
      </c>
      <c r="AJ102" s="204">
        <f>'Parish Department Summary'!AJ102+School!AJ102</f>
        <v>0</v>
      </c>
      <c r="AK102" s="195" t="str">
        <f t="shared" si="92"/>
        <v>In Balance</v>
      </c>
    </row>
    <row r="103" spans="2:37" s="208" customFormat="1" outlineLevel="1" x14ac:dyDescent="0.15">
      <c r="B103" s="172">
        <v>98</v>
      </c>
      <c r="C103" s="205" t="s">
        <v>933</v>
      </c>
      <c r="D103" s="206" t="s">
        <v>629</v>
      </c>
      <c r="E103" s="34">
        <f>SUM(E92:E102)</f>
        <v>0</v>
      </c>
      <c r="F103" s="34">
        <f>SUM(F92:F102)</f>
        <v>0</v>
      </c>
      <c r="G103" s="34">
        <f t="shared" ref="G103:H103" si="93">SUM(G92:G102)</f>
        <v>0</v>
      </c>
      <c r="H103" s="34">
        <f t="shared" si="93"/>
        <v>0</v>
      </c>
      <c r="I103" s="35"/>
      <c r="J103" s="34"/>
      <c r="K103" s="36"/>
      <c r="L103" s="34"/>
      <c r="M103" s="34"/>
      <c r="N103" s="37"/>
      <c r="O103" s="34">
        <f t="shared" ref="O103:R103" si="94">SUM(O92:O102)</f>
        <v>0</v>
      </c>
      <c r="P103" s="34">
        <f t="shared" si="94"/>
        <v>0</v>
      </c>
      <c r="Q103" s="36">
        <f t="shared" si="89"/>
        <v>0</v>
      </c>
      <c r="R103" s="34">
        <f t="shared" si="94"/>
        <v>0</v>
      </c>
      <c r="S103" s="36">
        <f t="shared" si="91"/>
        <v>0</v>
      </c>
      <c r="T103" s="206"/>
      <c r="U103" s="207"/>
      <c r="W103" s="209"/>
      <c r="X103" s="34">
        <f t="shared" ref="X103:AJ103" si="95">SUM(X92:X102)</f>
        <v>0</v>
      </c>
      <c r="Y103" s="34">
        <f t="shared" si="95"/>
        <v>0</v>
      </c>
      <c r="Z103" s="34">
        <f t="shared" si="95"/>
        <v>0</v>
      </c>
      <c r="AA103" s="34">
        <f t="shared" si="95"/>
        <v>0</v>
      </c>
      <c r="AB103" s="34">
        <f t="shared" si="95"/>
        <v>0</v>
      </c>
      <c r="AC103" s="34">
        <f t="shared" si="95"/>
        <v>0</v>
      </c>
      <c r="AD103" s="34">
        <f t="shared" si="95"/>
        <v>0</v>
      </c>
      <c r="AE103" s="34">
        <f t="shared" si="95"/>
        <v>0</v>
      </c>
      <c r="AF103" s="34">
        <f t="shared" si="95"/>
        <v>0</v>
      </c>
      <c r="AG103" s="34">
        <f t="shared" si="95"/>
        <v>0</v>
      </c>
      <c r="AH103" s="34">
        <f t="shared" si="95"/>
        <v>0</v>
      </c>
      <c r="AI103" s="34">
        <f t="shared" si="95"/>
        <v>0</v>
      </c>
      <c r="AJ103" s="34">
        <f t="shared" si="95"/>
        <v>0</v>
      </c>
      <c r="AK103" s="210" t="str">
        <f t="shared" si="92"/>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204">
        <f>'Parish Department Summary'!E105+School!E105</f>
        <v>0</v>
      </c>
      <c r="F105" s="204">
        <f>'Parish Department Summary'!F105+School!F105</f>
        <v>0</v>
      </c>
      <c r="G105" s="204">
        <f>'Parish Department Summary'!G105+School!G105</f>
        <v>0</v>
      </c>
      <c r="H105" s="204">
        <f>'Parish Department Summary'!H105+School!H105</f>
        <v>0</v>
      </c>
      <c r="I105" s="49"/>
      <c r="J105" s="196"/>
      <c r="K105" s="32"/>
      <c r="L105" s="196"/>
      <c r="M105" s="196"/>
      <c r="N105" s="197"/>
      <c r="O105" s="204">
        <f>'Parish Department Summary'!O105+School!O105</f>
        <v>0</v>
      </c>
      <c r="P105" s="273">
        <f t="shared" ref="P105:P114" si="96">ROUND(($O105-$H105),0)</f>
        <v>0</v>
      </c>
      <c r="Q105" s="275">
        <f t="shared" ref="Q105:Q118" si="97">IFERROR(P105/H105, 0)</f>
        <v>0</v>
      </c>
      <c r="R105" s="29">
        <f t="shared" ref="R105:R114" si="98">ROUND(($O105-$F105),0)</f>
        <v>0</v>
      </c>
      <c r="S105" s="275">
        <f t="shared" ref="S105:S118" si="99">IFERROR(R105/F105, 0)</f>
        <v>0</v>
      </c>
      <c r="T105" s="739"/>
      <c r="U105" s="740"/>
      <c r="W105" s="200"/>
      <c r="X105" s="204">
        <f>'Parish Department Summary'!X105+School!X105</f>
        <v>0</v>
      </c>
      <c r="Y105" s="204">
        <f>'Parish Department Summary'!Y105+School!Y105</f>
        <v>0</v>
      </c>
      <c r="Z105" s="204">
        <f>'Parish Department Summary'!Z105+School!Z105</f>
        <v>0</v>
      </c>
      <c r="AA105" s="204">
        <f>'Parish Department Summary'!AA105+School!AA105</f>
        <v>0</v>
      </c>
      <c r="AB105" s="204">
        <f>'Parish Department Summary'!AB105+School!AB105</f>
        <v>0</v>
      </c>
      <c r="AC105" s="204">
        <f>'Parish Department Summary'!AC105+School!AC105</f>
        <v>0</v>
      </c>
      <c r="AD105" s="204">
        <f>'Parish Department Summary'!AD105+School!AD105</f>
        <v>0</v>
      </c>
      <c r="AE105" s="204">
        <f>'Parish Department Summary'!AE105+School!AE105</f>
        <v>0</v>
      </c>
      <c r="AF105" s="204">
        <f>'Parish Department Summary'!AF105+School!AF105</f>
        <v>0</v>
      </c>
      <c r="AG105" s="204">
        <f>'Parish Department Summary'!AG105+School!AG105</f>
        <v>0</v>
      </c>
      <c r="AH105" s="204">
        <f>'Parish Department Summary'!AH105+School!AH105</f>
        <v>0</v>
      </c>
      <c r="AI105" s="204">
        <f>'Parish Department Summary'!AI105+School!AI105</f>
        <v>0</v>
      </c>
      <c r="AJ105" s="204">
        <f>'Parish Department Summary'!AJ105+School!AJ105</f>
        <v>0</v>
      </c>
      <c r="AK105" s="195" t="str">
        <f t="shared" ref="AK105:AK118" si="100">IF(AJ105=O105,"In Balance",CONCATENATE("Out of Balance by $",AJ105-O105))</f>
        <v>In Balance</v>
      </c>
    </row>
    <row r="106" spans="2:37" outlineLevel="2" x14ac:dyDescent="0.15">
      <c r="B106" s="172">
        <v>101</v>
      </c>
      <c r="C106" s="192">
        <v>4420</v>
      </c>
      <c r="D106" s="193" t="s">
        <v>626</v>
      </c>
      <c r="E106" s="204">
        <f>'Parish Department Summary'!E106+School!E106</f>
        <v>0</v>
      </c>
      <c r="F106" s="204">
        <f>'Parish Department Summary'!F106+School!F106</f>
        <v>0</v>
      </c>
      <c r="G106" s="204">
        <f>'Parish Department Summary'!G106+School!G106</f>
        <v>0</v>
      </c>
      <c r="H106" s="204">
        <f>'Parish Department Summary'!H106+School!H106</f>
        <v>0</v>
      </c>
      <c r="I106" s="49"/>
      <c r="J106" s="196"/>
      <c r="K106" s="32"/>
      <c r="L106" s="196"/>
      <c r="M106" s="196"/>
      <c r="N106" s="197"/>
      <c r="O106" s="204">
        <f>'Parish Department Summary'!O106+School!O106</f>
        <v>0</v>
      </c>
      <c r="P106" s="273">
        <f t="shared" si="96"/>
        <v>0</v>
      </c>
      <c r="Q106" s="275">
        <f t="shared" si="97"/>
        <v>0</v>
      </c>
      <c r="R106" s="29">
        <f t="shared" si="98"/>
        <v>0</v>
      </c>
      <c r="S106" s="275">
        <f t="shared" si="99"/>
        <v>0</v>
      </c>
      <c r="T106" s="739"/>
      <c r="U106" s="740"/>
      <c r="W106" s="200"/>
      <c r="X106" s="204">
        <f>'Parish Department Summary'!X106+School!X106</f>
        <v>0</v>
      </c>
      <c r="Y106" s="204">
        <f>'Parish Department Summary'!Y106+School!Y106</f>
        <v>0</v>
      </c>
      <c r="Z106" s="204">
        <f>'Parish Department Summary'!Z106+School!Z106</f>
        <v>0</v>
      </c>
      <c r="AA106" s="204">
        <f>'Parish Department Summary'!AA106+School!AA106</f>
        <v>0</v>
      </c>
      <c r="AB106" s="204">
        <f>'Parish Department Summary'!AB106+School!AB106</f>
        <v>0</v>
      </c>
      <c r="AC106" s="204">
        <f>'Parish Department Summary'!AC106+School!AC106</f>
        <v>0</v>
      </c>
      <c r="AD106" s="204">
        <f>'Parish Department Summary'!AD106+School!AD106</f>
        <v>0</v>
      </c>
      <c r="AE106" s="204">
        <f>'Parish Department Summary'!AE106+School!AE106</f>
        <v>0</v>
      </c>
      <c r="AF106" s="204">
        <f>'Parish Department Summary'!AF106+School!AF106</f>
        <v>0</v>
      </c>
      <c r="AG106" s="204">
        <f>'Parish Department Summary'!AG106+School!AG106</f>
        <v>0</v>
      </c>
      <c r="AH106" s="204">
        <f>'Parish Department Summary'!AH106+School!AH106</f>
        <v>0</v>
      </c>
      <c r="AI106" s="204">
        <f>'Parish Department Summary'!AI106+School!AI106</f>
        <v>0</v>
      </c>
      <c r="AJ106" s="204">
        <f>'Parish Department Summary'!AJ106+School!AJ106</f>
        <v>0</v>
      </c>
      <c r="AK106" s="195" t="str">
        <f t="shared" si="100"/>
        <v>In Balance</v>
      </c>
    </row>
    <row r="107" spans="2:37" outlineLevel="2" x14ac:dyDescent="0.15">
      <c r="B107" s="172">
        <v>102</v>
      </c>
      <c r="C107" s="192">
        <v>4430</v>
      </c>
      <c r="D107" s="193" t="s">
        <v>625</v>
      </c>
      <c r="E107" s="204">
        <f>'Parish Department Summary'!E107+School!E107</f>
        <v>0</v>
      </c>
      <c r="F107" s="204">
        <f>'Parish Department Summary'!F107+School!F107</f>
        <v>0</v>
      </c>
      <c r="G107" s="204">
        <f>'Parish Department Summary'!G107+School!G107</f>
        <v>0</v>
      </c>
      <c r="H107" s="204">
        <f>'Parish Department Summary'!H107+School!H107</f>
        <v>0</v>
      </c>
      <c r="I107" s="49"/>
      <c r="J107" s="196"/>
      <c r="K107" s="32"/>
      <c r="L107" s="196"/>
      <c r="M107" s="196"/>
      <c r="N107" s="197"/>
      <c r="O107" s="204">
        <f>'Parish Department Summary'!O107+School!O107</f>
        <v>0</v>
      </c>
      <c r="P107" s="273">
        <f t="shared" si="96"/>
        <v>0</v>
      </c>
      <c r="Q107" s="275">
        <f t="shared" si="97"/>
        <v>0</v>
      </c>
      <c r="R107" s="29">
        <f t="shared" si="98"/>
        <v>0</v>
      </c>
      <c r="S107" s="275">
        <f t="shared" si="99"/>
        <v>0</v>
      </c>
      <c r="T107" s="739"/>
      <c r="U107" s="740"/>
      <c r="W107" s="200"/>
      <c r="X107" s="204">
        <f>'Parish Department Summary'!X107+School!X107</f>
        <v>0</v>
      </c>
      <c r="Y107" s="204">
        <f>'Parish Department Summary'!Y107+School!Y107</f>
        <v>0</v>
      </c>
      <c r="Z107" s="204">
        <f>'Parish Department Summary'!Z107+School!Z107</f>
        <v>0</v>
      </c>
      <c r="AA107" s="204">
        <f>'Parish Department Summary'!AA107+School!AA107</f>
        <v>0</v>
      </c>
      <c r="AB107" s="204">
        <f>'Parish Department Summary'!AB107+School!AB107</f>
        <v>0</v>
      </c>
      <c r="AC107" s="204">
        <f>'Parish Department Summary'!AC107+School!AC107</f>
        <v>0</v>
      </c>
      <c r="AD107" s="204">
        <f>'Parish Department Summary'!AD107+School!AD107</f>
        <v>0</v>
      </c>
      <c r="AE107" s="204">
        <f>'Parish Department Summary'!AE107+School!AE107</f>
        <v>0</v>
      </c>
      <c r="AF107" s="204">
        <f>'Parish Department Summary'!AF107+School!AF107</f>
        <v>0</v>
      </c>
      <c r="AG107" s="204">
        <f>'Parish Department Summary'!AG107+School!AG107</f>
        <v>0</v>
      </c>
      <c r="AH107" s="204">
        <f>'Parish Department Summary'!AH107+School!AH107</f>
        <v>0</v>
      </c>
      <c r="AI107" s="204">
        <f>'Parish Department Summary'!AI107+School!AI107</f>
        <v>0</v>
      </c>
      <c r="AJ107" s="204">
        <f>'Parish Department Summary'!AJ107+School!AJ107</f>
        <v>0</v>
      </c>
      <c r="AK107" s="195" t="str">
        <f t="shared" si="100"/>
        <v>In Balance</v>
      </c>
    </row>
    <row r="108" spans="2:37" outlineLevel="2" x14ac:dyDescent="0.15">
      <c r="B108" s="172">
        <v>103</v>
      </c>
      <c r="C108" s="192">
        <v>4440</v>
      </c>
      <c r="D108" s="193" t="s">
        <v>624</v>
      </c>
      <c r="E108" s="204">
        <f>'Parish Department Summary'!E108+School!E108</f>
        <v>0</v>
      </c>
      <c r="F108" s="204">
        <f>'Parish Department Summary'!F108+School!F108</f>
        <v>0</v>
      </c>
      <c r="G108" s="204">
        <f>'Parish Department Summary'!G108+School!G108</f>
        <v>0</v>
      </c>
      <c r="H108" s="204">
        <f>'Parish Department Summary'!H108+School!H108</f>
        <v>0</v>
      </c>
      <c r="I108" s="49"/>
      <c r="J108" s="196"/>
      <c r="K108" s="32"/>
      <c r="L108" s="196"/>
      <c r="M108" s="196"/>
      <c r="N108" s="197"/>
      <c r="O108" s="204">
        <f>'Parish Department Summary'!O108+School!O108</f>
        <v>0</v>
      </c>
      <c r="P108" s="273">
        <f t="shared" si="96"/>
        <v>0</v>
      </c>
      <c r="Q108" s="275">
        <f t="shared" si="97"/>
        <v>0</v>
      </c>
      <c r="R108" s="29">
        <f t="shared" si="98"/>
        <v>0</v>
      </c>
      <c r="S108" s="275">
        <f t="shared" si="99"/>
        <v>0</v>
      </c>
      <c r="T108" s="739"/>
      <c r="U108" s="740"/>
      <c r="W108" s="200"/>
      <c r="X108" s="204">
        <f>'Parish Department Summary'!X108+School!X108</f>
        <v>0</v>
      </c>
      <c r="Y108" s="204">
        <f>'Parish Department Summary'!Y108+School!Y108</f>
        <v>0</v>
      </c>
      <c r="Z108" s="204">
        <f>'Parish Department Summary'!Z108+School!Z108</f>
        <v>0</v>
      </c>
      <c r="AA108" s="204">
        <f>'Parish Department Summary'!AA108+School!AA108</f>
        <v>0</v>
      </c>
      <c r="AB108" s="204">
        <f>'Parish Department Summary'!AB108+School!AB108</f>
        <v>0</v>
      </c>
      <c r="AC108" s="204">
        <f>'Parish Department Summary'!AC108+School!AC108</f>
        <v>0</v>
      </c>
      <c r="AD108" s="204">
        <f>'Parish Department Summary'!AD108+School!AD108</f>
        <v>0</v>
      </c>
      <c r="AE108" s="204">
        <f>'Parish Department Summary'!AE108+School!AE108</f>
        <v>0</v>
      </c>
      <c r="AF108" s="204">
        <f>'Parish Department Summary'!AF108+School!AF108</f>
        <v>0</v>
      </c>
      <c r="AG108" s="204">
        <f>'Parish Department Summary'!AG108+School!AG108</f>
        <v>0</v>
      </c>
      <c r="AH108" s="204">
        <f>'Parish Department Summary'!AH108+School!AH108</f>
        <v>0</v>
      </c>
      <c r="AI108" s="204">
        <f>'Parish Department Summary'!AI108+School!AI108</f>
        <v>0</v>
      </c>
      <c r="AJ108" s="204">
        <f>'Parish Department Summary'!AJ108+School!AJ108</f>
        <v>0</v>
      </c>
      <c r="AK108" s="195" t="str">
        <f t="shared" si="100"/>
        <v>In Balance</v>
      </c>
    </row>
    <row r="109" spans="2:37" outlineLevel="2" x14ac:dyDescent="0.15">
      <c r="B109" s="172">
        <v>104</v>
      </c>
      <c r="C109" s="192">
        <v>4450</v>
      </c>
      <c r="D109" s="193" t="s">
        <v>623</v>
      </c>
      <c r="E109" s="204">
        <f>'Parish Department Summary'!E109+School!E109</f>
        <v>0</v>
      </c>
      <c r="F109" s="204">
        <f>'Parish Department Summary'!F109+School!F109</f>
        <v>0</v>
      </c>
      <c r="G109" s="204">
        <f>'Parish Department Summary'!G109+School!G109</f>
        <v>0</v>
      </c>
      <c r="H109" s="204">
        <f>'Parish Department Summary'!H109+School!H109</f>
        <v>0</v>
      </c>
      <c r="I109" s="49"/>
      <c r="J109" s="196"/>
      <c r="K109" s="32"/>
      <c r="L109" s="196"/>
      <c r="M109" s="196"/>
      <c r="N109" s="197"/>
      <c r="O109" s="204">
        <f>'Parish Department Summary'!O109+School!O109</f>
        <v>0</v>
      </c>
      <c r="P109" s="273">
        <f t="shared" si="96"/>
        <v>0</v>
      </c>
      <c r="Q109" s="275">
        <f t="shared" si="97"/>
        <v>0</v>
      </c>
      <c r="R109" s="29">
        <f t="shared" si="98"/>
        <v>0</v>
      </c>
      <c r="S109" s="275">
        <f t="shared" si="99"/>
        <v>0</v>
      </c>
      <c r="T109" s="739"/>
      <c r="U109" s="740"/>
      <c r="W109" s="200"/>
      <c r="X109" s="204">
        <f>'Parish Department Summary'!X109+School!X109</f>
        <v>0</v>
      </c>
      <c r="Y109" s="204">
        <f>'Parish Department Summary'!Y109+School!Y109</f>
        <v>0</v>
      </c>
      <c r="Z109" s="204">
        <f>'Parish Department Summary'!Z109+School!Z109</f>
        <v>0</v>
      </c>
      <c r="AA109" s="204">
        <f>'Parish Department Summary'!AA109+School!AA109</f>
        <v>0</v>
      </c>
      <c r="AB109" s="204">
        <f>'Parish Department Summary'!AB109+School!AB109</f>
        <v>0</v>
      </c>
      <c r="AC109" s="204">
        <f>'Parish Department Summary'!AC109+School!AC109</f>
        <v>0</v>
      </c>
      <c r="AD109" s="204">
        <f>'Parish Department Summary'!AD109+School!AD109</f>
        <v>0</v>
      </c>
      <c r="AE109" s="204">
        <f>'Parish Department Summary'!AE109+School!AE109</f>
        <v>0</v>
      </c>
      <c r="AF109" s="204">
        <f>'Parish Department Summary'!AF109+School!AF109</f>
        <v>0</v>
      </c>
      <c r="AG109" s="204">
        <f>'Parish Department Summary'!AG109+School!AG109</f>
        <v>0</v>
      </c>
      <c r="AH109" s="204">
        <f>'Parish Department Summary'!AH109+School!AH109</f>
        <v>0</v>
      </c>
      <c r="AI109" s="204">
        <f>'Parish Department Summary'!AI109+School!AI109</f>
        <v>0</v>
      </c>
      <c r="AJ109" s="204">
        <f>'Parish Department Summary'!AJ109+School!AJ109</f>
        <v>0</v>
      </c>
      <c r="AK109" s="195" t="str">
        <f t="shared" si="100"/>
        <v>In Balance</v>
      </c>
    </row>
    <row r="110" spans="2:37" outlineLevel="2" x14ac:dyDescent="0.15">
      <c r="B110" s="172">
        <v>105</v>
      </c>
      <c r="C110" s="192">
        <v>4460</v>
      </c>
      <c r="D110" s="193" t="s">
        <v>622</v>
      </c>
      <c r="E110" s="204">
        <f>'Parish Department Summary'!E110+School!E110</f>
        <v>0</v>
      </c>
      <c r="F110" s="204">
        <f>'Parish Department Summary'!F110+School!F110</f>
        <v>0</v>
      </c>
      <c r="G110" s="204">
        <f>'Parish Department Summary'!G110+School!G110</f>
        <v>0</v>
      </c>
      <c r="H110" s="204">
        <f>'Parish Department Summary'!H110+School!H110</f>
        <v>0</v>
      </c>
      <c r="I110" s="49"/>
      <c r="J110" s="196"/>
      <c r="K110" s="32"/>
      <c r="L110" s="196"/>
      <c r="M110" s="196"/>
      <c r="N110" s="197"/>
      <c r="O110" s="204">
        <f>'Parish Department Summary'!O110+School!O110</f>
        <v>0</v>
      </c>
      <c r="P110" s="273">
        <f t="shared" si="96"/>
        <v>0</v>
      </c>
      <c r="Q110" s="275">
        <f t="shared" si="97"/>
        <v>0</v>
      </c>
      <c r="R110" s="29">
        <f t="shared" si="98"/>
        <v>0</v>
      </c>
      <c r="S110" s="275">
        <f t="shared" si="99"/>
        <v>0</v>
      </c>
      <c r="T110" s="739"/>
      <c r="U110" s="740"/>
      <c r="W110" s="200"/>
      <c r="X110" s="204">
        <f>'Parish Department Summary'!X110+School!X110</f>
        <v>0</v>
      </c>
      <c r="Y110" s="204">
        <f>'Parish Department Summary'!Y110+School!Y110</f>
        <v>0</v>
      </c>
      <c r="Z110" s="204">
        <f>'Parish Department Summary'!Z110+School!Z110</f>
        <v>0</v>
      </c>
      <c r="AA110" s="204">
        <f>'Parish Department Summary'!AA110+School!AA110</f>
        <v>0</v>
      </c>
      <c r="AB110" s="204">
        <f>'Parish Department Summary'!AB110+School!AB110</f>
        <v>0</v>
      </c>
      <c r="AC110" s="204">
        <f>'Parish Department Summary'!AC110+School!AC110</f>
        <v>0</v>
      </c>
      <c r="AD110" s="204">
        <f>'Parish Department Summary'!AD110+School!AD110</f>
        <v>0</v>
      </c>
      <c r="AE110" s="204">
        <f>'Parish Department Summary'!AE110+School!AE110</f>
        <v>0</v>
      </c>
      <c r="AF110" s="204">
        <f>'Parish Department Summary'!AF110+School!AF110</f>
        <v>0</v>
      </c>
      <c r="AG110" s="204">
        <f>'Parish Department Summary'!AG110+School!AG110</f>
        <v>0</v>
      </c>
      <c r="AH110" s="204">
        <f>'Parish Department Summary'!AH110+School!AH110</f>
        <v>0</v>
      </c>
      <c r="AI110" s="204">
        <f>'Parish Department Summary'!AI110+School!AI110</f>
        <v>0</v>
      </c>
      <c r="AJ110" s="204">
        <f>'Parish Department Summary'!AJ110+School!AJ110</f>
        <v>0</v>
      </c>
      <c r="AK110" s="195" t="str">
        <f t="shared" si="100"/>
        <v>In Balance</v>
      </c>
    </row>
    <row r="111" spans="2:37" outlineLevel="2" x14ac:dyDescent="0.15">
      <c r="B111" s="172">
        <v>106</v>
      </c>
      <c r="C111" s="192">
        <v>4470</v>
      </c>
      <c r="D111" s="193" t="s">
        <v>621</v>
      </c>
      <c r="E111" s="204">
        <f>'Parish Department Summary'!E111+School!E111</f>
        <v>0</v>
      </c>
      <c r="F111" s="204">
        <f>'Parish Department Summary'!F111+School!F111</f>
        <v>0</v>
      </c>
      <c r="G111" s="204">
        <f>'Parish Department Summary'!G111+School!G111</f>
        <v>0</v>
      </c>
      <c r="H111" s="204">
        <f>'Parish Department Summary'!H111+School!H111</f>
        <v>0</v>
      </c>
      <c r="I111" s="49"/>
      <c r="J111" s="196"/>
      <c r="K111" s="32"/>
      <c r="L111" s="196"/>
      <c r="M111" s="196"/>
      <c r="N111" s="197"/>
      <c r="O111" s="204">
        <f>'Parish Department Summary'!O111+School!O111</f>
        <v>0</v>
      </c>
      <c r="P111" s="273">
        <f t="shared" si="96"/>
        <v>0</v>
      </c>
      <c r="Q111" s="275">
        <f t="shared" si="97"/>
        <v>0</v>
      </c>
      <c r="R111" s="29">
        <f t="shared" si="98"/>
        <v>0</v>
      </c>
      <c r="S111" s="275">
        <f t="shared" si="99"/>
        <v>0</v>
      </c>
      <c r="T111" s="739"/>
      <c r="U111" s="740"/>
      <c r="W111" s="200"/>
      <c r="X111" s="204">
        <f>'Parish Department Summary'!X111+School!X111</f>
        <v>0</v>
      </c>
      <c r="Y111" s="204">
        <f>'Parish Department Summary'!Y111+School!Y111</f>
        <v>0</v>
      </c>
      <c r="Z111" s="204">
        <f>'Parish Department Summary'!Z111+School!Z111</f>
        <v>0</v>
      </c>
      <c r="AA111" s="204">
        <f>'Parish Department Summary'!AA111+School!AA111</f>
        <v>0</v>
      </c>
      <c r="AB111" s="204">
        <f>'Parish Department Summary'!AB111+School!AB111</f>
        <v>0</v>
      </c>
      <c r="AC111" s="204">
        <f>'Parish Department Summary'!AC111+School!AC111</f>
        <v>0</v>
      </c>
      <c r="AD111" s="204">
        <f>'Parish Department Summary'!AD111+School!AD111</f>
        <v>0</v>
      </c>
      <c r="AE111" s="204">
        <f>'Parish Department Summary'!AE111+School!AE111</f>
        <v>0</v>
      </c>
      <c r="AF111" s="204">
        <f>'Parish Department Summary'!AF111+School!AF111</f>
        <v>0</v>
      </c>
      <c r="AG111" s="204">
        <f>'Parish Department Summary'!AG111+School!AG111</f>
        <v>0</v>
      </c>
      <c r="AH111" s="204">
        <f>'Parish Department Summary'!AH111+School!AH111</f>
        <v>0</v>
      </c>
      <c r="AI111" s="204">
        <f>'Parish Department Summary'!AI111+School!AI111</f>
        <v>0</v>
      </c>
      <c r="AJ111" s="204">
        <f>'Parish Department Summary'!AJ111+School!AJ111</f>
        <v>0</v>
      </c>
      <c r="AK111" s="195" t="str">
        <f t="shared" si="100"/>
        <v>In Balance</v>
      </c>
    </row>
    <row r="112" spans="2:37" outlineLevel="2" x14ac:dyDescent="0.15">
      <c r="B112" s="172">
        <v>107</v>
      </c>
      <c r="C112" s="192">
        <v>4480</v>
      </c>
      <c r="D112" s="193" t="s">
        <v>620</v>
      </c>
      <c r="E112" s="204">
        <f>'Parish Department Summary'!E112+School!E112</f>
        <v>0</v>
      </c>
      <c r="F112" s="204">
        <f>'Parish Department Summary'!F112+School!F112</f>
        <v>0</v>
      </c>
      <c r="G112" s="204">
        <f>'Parish Department Summary'!G112+School!G112</f>
        <v>0</v>
      </c>
      <c r="H112" s="204">
        <f>'Parish Department Summary'!H112+School!H112</f>
        <v>0</v>
      </c>
      <c r="I112" s="49"/>
      <c r="J112" s="196"/>
      <c r="K112" s="32"/>
      <c r="L112" s="196"/>
      <c r="M112" s="196"/>
      <c r="N112" s="197"/>
      <c r="O112" s="204">
        <f>'Parish Department Summary'!O112+School!O112</f>
        <v>0</v>
      </c>
      <c r="P112" s="273">
        <f t="shared" si="96"/>
        <v>0</v>
      </c>
      <c r="Q112" s="275">
        <f t="shared" si="97"/>
        <v>0</v>
      </c>
      <c r="R112" s="29">
        <f t="shared" si="98"/>
        <v>0</v>
      </c>
      <c r="S112" s="275">
        <f t="shared" si="99"/>
        <v>0</v>
      </c>
      <c r="T112" s="739"/>
      <c r="U112" s="740"/>
      <c r="W112" s="200"/>
      <c r="X112" s="204">
        <f>'Parish Department Summary'!X112+School!X112</f>
        <v>0</v>
      </c>
      <c r="Y112" s="204">
        <f>'Parish Department Summary'!Y112+School!Y112</f>
        <v>0</v>
      </c>
      <c r="Z112" s="204">
        <f>'Parish Department Summary'!Z112+School!Z112</f>
        <v>0</v>
      </c>
      <c r="AA112" s="204">
        <f>'Parish Department Summary'!AA112+School!AA112</f>
        <v>0</v>
      </c>
      <c r="AB112" s="204">
        <f>'Parish Department Summary'!AB112+School!AB112</f>
        <v>0</v>
      </c>
      <c r="AC112" s="204">
        <f>'Parish Department Summary'!AC112+School!AC112</f>
        <v>0</v>
      </c>
      <c r="AD112" s="204">
        <f>'Parish Department Summary'!AD112+School!AD112</f>
        <v>0</v>
      </c>
      <c r="AE112" s="204">
        <f>'Parish Department Summary'!AE112+School!AE112</f>
        <v>0</v>
      </c>
      <c r="AF112" s="204">
        <f>'Parish Department Summary'!AF112+School!AF112</f>
        <v>0</v>
      </c>
      <c r="AG112" s="204">
        <f>'Parish Department Summary'!AG112+School!AG112</f>
        <v>0</v>
      </c>
      <c r="AH112" s="204">
        <f>'Parish Department Summary'!AH112+School!AH112</f>
        <v>0</v>
      </c>
      <c r="AI112" s="204">
        <f>'Parish Department Summary'!AI112+School!AI112</f>
        <v>0</v>
      </c>
      <c r="AJ112" s="204">
        <f>'Parish Department Summary'!AJ112+School!AJ112</f>
        <v>0</v>
      </c>
      <c r="AK112" s="195" t="str">
        <f t="shared" si="100"/>
        <v>In Balance</v>
      </c>
    </row>
    <row r="113" spans="2:37" outlineLevel="2" x14ac:dyDescent="0.15">
      <c r="B113" s="172">
        <v>108</v>
      </c>
      <c r="C113" s="192">
        <v>4510.1000000000004</v>
      </c>
      <c r="D113" s="193" t="s">
        <v>684</v>
      </c>
      <c r="E113" s="204">
        <f>'Parish Department Summary'!E113+School!E113</f>
        <v>0</v>
      </c>
      <c r="F113" s="204">
        <f>'Parish Department Summary'!F113+School!F113</f>
        <v>0</v>
      </c>
      <c r="G113" s="204">
        <f>'Parish Department Summary'!G113+School!G113</f>
        <v>0</v>
      </c>
      <c r="H113" s="204">
        <f>'Parish Department Summary'!H113+School!H113</f>
        <v>0</v>
      </c>
      <c r="I113" s="49"/>
      <c r="J113" s="196"/>
      <c r="K113" s="32"/>
      <c r="L113" s="196"/>
      <c r="M113" s="196"/>
      <c r="N113" s="197"/>
      <c r="O113" s="204">
        <f>'Parish Department Summary'!O113+School!O113</f>
        <v>0</v>
      </c>
      <c r="P113" s="273">
        <f t="shared" si="96"/>
        <v>0</v>
      </c>
      <c r="Q113" s="275">
        <f t="shared" si="97"/>
        <v>0</v>
      </c>
      <c r="R113" s="29">
        <f t="shared" si="98"/>
        <v>0</v>
      </c>
      <c r="S113" s="275">
        <f t="shared" si="99"/>
        <v>0</v>
      </c>
      <c r="T113" s="739"/>
      <c r="U113" s="740"/>
      <c r="W113" s="200"/>
      <c r="X113" s="204">
        <f>'Parish Department Summary'!X113+School!X113</f>
        <v>0</v>
      </c>
      <c r="Y113" s="204">
        <f>'Parish Department Summary'!Y113+School!Y113</f>
        <v>0</v>
      </c>
      <c r="Z113" s="204">
        <f>'Parish Department Summary'!Z113+School!Z113</f>
        <v>0</v>
      </c>
      <c r="AA113" s="204">
        <f>'Parish Department Summary'!AA113+School!AA113</f>
        <v>0</v>
      </c>
      <c r="AB113" s="204">
        <f>'Parish Department Summary'!AB113+School!AB113</f>
        <v>0</v>
      </c>
      <c r="AC113" s="204">
        <f>'Parish Department Summary'!AC113+School!AC113</f>
        <v>0</v>
      </c>
      <c r="AD113" s="204">
        <f>'Parish Department Summary'!AD113+School!AD113</f>
        <v>0</v>
      </c>
      <c r="AE113" s="204">
        <f>'Parish Department Summary'!AE113+School!AE113</f>
        <v>0</v>
      </c>
      <c r="AF113" s="204">
        <f>'Parish Department Summary'!AF113+School!AF113</f>
        <v>0</v>
      </c>
      <c r="AG113" s="204">
        <f>'Parish Department Summary'!AG113+School!AG113</f>
        <v>0</v>
      </c>
      <c r="AH113" s="204">
        <f>'Parish Department Summary'!AH113+School!AH113</f>
        <v>0</v>
      </c>
      <c r="AI113" s="204">
        <f>'Parish Department Summary'!AI113+School!AI113</f>
        <v>0</v>
      </c>
      <c r="AJ113" s="204">
        <f>'Parish Department Summary'!AJ113+School!AJ113</f>
        <v>0</v>
      </c>
      <c r="AK113" s="195" t="str">
        <f t="shared" si="100"/>
        <v>In Balance</v>
      </c>
    </row>
    <row r="114" spans="2:37" outlineLevel="2" x14ac:dyDescent="0.15">
      <c r="B114" s="172">
        <v>109</v>
      </c>
      <c r="C114" s="192">
        <v>4510.2</v>
      </c>
      <c r="D114" s="193" t="s">
        <v>564</v>
      </c>
      <c r="E114" s="204">
        <f>'Parish Department Summary'!E114+School!E114</f>
        <v>0</v>
      </c>
      <c r="F114" s="204">
        <f>'Parish Department Summary'!F114+School!F114</f>
        <v>0</v>
      </c>
      <c r="G114" s="204">
        <f>'Parish Department Summary'!G114+School!G114</f>
        <v>0</v>
      </c>
      <c r="H114" s="204">
        <f>'Parish Department Summary'!H114+School!H114</f>
        <v>0</v>
      </c>
      <c r="I114" s="49"/>
      <c r="J114" s="196"/>
      <c r="K114" s="32"/>
      <c r="L114" s="196"/>
      <c r="M114" s="196"/>
      <c r="N114" s="197"/>
      <c r="O114" s="204">
        <f>'Parish Department Summary'!O114+School!O114</f>
        <v>0</v>
      </c>
      <c r="P114" s="273">
        <f t="shared" si="96"/>
        <v>0</v>
      </c>
      <c r="Q114" s="275">
        <f t="shared" si="97"/>
        <v>0</v>
      </c>
      <c r="R114" s="29">
        <f t="shared" si="98"/>
        <v>0</v>
      </c>
      <c r="S114" s="275">
        <f t="shared" si="99"/>
        <v>0</v>
      </c>
      <c r="T114" s="739"/>
      <c r="U114" s="740"/>
      <c r="W114" s="200"/>
      <c r="X114" s="204">
        <f>'Parish Department Summary'!X114+School!X114</f>
        <v>0</v>
      </c>
      <c r="Y114" s="204">
        <f>'Parish Department Summary'!Y114+School!Y114</f>
        <v>0</v>
      </c>
      <c r="Z114" s="204">
        <f>'Parish Department Summary'!Z114+School!Z114</f>
        <v>0</v>
      </c>
      <c r="AA114" s="204">
        <f>'Parish Department Summary'!AA114+School!AA114</f>
        <v>0</v>
      </c>
      <c r="AB114" s="204">
        <f>'Parish Department Summary'!AB114+School!AB114</f>
        <v>0</v>
      </c>
      <c r="AC114" s="204">
        <f>'Parish Department Summary'!AC114+School!AC114</f>
        <v>0</v>
      </c>
      <c r="AD114" s="204">
        <f>'Parish Department Summary'!AD114+School!AD114</f>
        <v>0</v>
      </c>
      <c r="AE114" s="204">
        <f>'Parish Department Summary'!AE114+School!AE114</f>
        <v>0</v>
      </c>
      <c r="AF114" s="204">
        <f>'Parish Department Summary'!AF114+School!AF114</f>
        <v>0</v>
      </c>
      <c r="AG114" s="204">
        <f>'Parish Department Summary'!AG114+School!AG114</f>
        <v>0</v>
      </c>
      <c r="AH114" s="204">
        <f>'Parish Department Summary'!AH114+School!AH114</f>
        <v>0</v>
      </c>
      <c r="AI114" s="204">
        <f>'Parish Department Summary'!AI114+School!AI114</f>
        <v>0</v>
      </c>
      <c r="AJ114" s="204">
        <f>'Parish Department Summary'!AJ114+School!AJ114</f>
        <v>0</v>
      </c>
      <c r="AK114" s="195" t="str">
        <f t="shared" si="100"/>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c r="M115" s="40"/>
      <c r="N115" s="237"/>
      <c r="O115" s="40">
        <f>SUM(O113:O114)</f>
        <v>0</v>
      </c>
      <c r="P115" s="40">
        <f>SUM(P113:P114)</f>
        <v>0</v>
      </c>
      <c r="Q115" s="46">
        <f t="shared" si="97"/>
        <v>0</v>
      </c>
      <c r="R115" s="40">
        <f>SUM(R113:R114)</f>
        <v>0</v>
      </c>
      <c r="S115" s="46">
        <f t="shared" si="99"/>
        <v>0</v>
      </c>
      <c r="T115" s="235"/>
      <c r="U115" s="238"/>
      <c r="W115" s="239"/>
      <c r="X115" s="240">
        <f>X113+X114</f>
        <v>0</v>
      </c>
      <c r="Y115" s="240">
        <f t="shared" ref="Y115:AJ115" si="101">Y113+Y114</f>
        <v>0</v>
      </c>
      <c r="Z115" s="240">
        <f t="shared" si="101"/>
        <v>0</v>
      </c>
      <c r="AA115" s="240">
        <f t="shared" si="101"/>
        <v>0</v>
      </c>
      <c r="AB115" s="240">
        <f t="shared" si="101"/>
        <v>0</v>
      </c>
      <c r="AC115" s="240">
        <f t="shared" si="101"/>
        <v>0</v>
      </c>
      <c r="AD115" s="240">
        <f t="shared" si="101"/>
        <v>0</v>
      </c>
      <c r="AE115" s="240">
        <f t="shared" si="101"/>
        <v>0</v>
      </c>
      <c r="AF115" s="240">
        <f t="shared" si="101"/>
        <v>0</v>
      </c>
      <c r="AG115" s="240">
        <f t="shared" si="101"/>
        <v>0</v>
      </c>
      <c r="AH115" s="240">
        <f t="shared" si="101"/>
        <v>0</v>
      </c>
      <c r="AI115" s="240">
        <f t="shared" si="101"/>
        <v>0</v>
      </c>
      <c r="AJ115" s="240">
        <f t="shared" si="101"/>
        <v>0</v>
      </c>
      <c r="AK115" s="241" t="str">
        <f t="shared" si="100"/>
        <v>In Balance</v>
      </c>
    </row>
    <row r="116" spans="2:37" outlineLevel="2" x14ac:dyDescent="0.15">
      <c r="B116" s="172">
        <v>111</v>
      </c>
      <c r="C116" s="192">
        <v>4520</v>
      </c>
      <c r="D116" s="193" t="s">
        <v>618</v>
      </c>
      <c r="E116" s="204">
        <f>'Parish Department Summary'!E116+School!E116</f>
        <v>0</v>
      </c>
      <c r="F116" s="204">
        <f>'Parish Department Summary'!F116+School!F116</f>
        <v>0</v>
      </c>
      <c r="G116" s="204">
        <f>'Parish Department Summary'!G116+School!G116</f>
        <v>0</v>
      </c>
      <c r="H116" s="204">
        <f>'Parish Department Summary'!H116+School!H116</f>
        <v>0</v>
      </c>
      <c r="I116" s="49"/>
      <c r="J116" s="196"/>
      <c r="K116" s="32"/>
      <c r="L116" s="196"/>
      <c r="M116" s="196"/>
      <c r="N116" s="197"/>
      <c r="O116" s="204">
        <f>'Parish Department Summary'!O116+School!O116</f>
        <v>0</v>
      </c>
      <c r="P116" s="273">
        <f t="shared" ref="P116:P117" si="102">ROUND(($O116-$H116),0)</f>
        <v>0</v>
      </c>
      <c r="Q116" s="275">
        <f t="shared" si="97"/>
        <v>0</v>
      </c>
      <c r="R116" s="29">
        <f t="shared" ref="R116:R117" si="103">ROUND(($O116-$F116),0)</f>
        <v>0</v>
      </c>
      <c r="S116" s="275">
        <f t="shared" si="99"/>
        <v>0</v>
      </c>
      <c r="T116" s="739"/>
      <c r="U116" s="740"/>
      <c r="W116" s="200"/>
      <c r="X116" s="204">
        <f>'Parish Department Summary'!X116+School!X116</f>
        <v>0</v>
      </c>
      <c r="Y116" s="204">
        <f>'Parish Department Summary'!Y116+School!Y116</f>
        <v>0</v>
      </c>
      <c r="Z116" s="204">
        <f>'Parish Department Summary'!Z116+School!Z116</f>
        <v>0</v>
      </c>
      <c r="AA116" s="204">
        <f>'Parish Department Summary'!AA116+School!AA116</f>
        <v>0</v>
      </c>
      <c r="AB116" s="204">
        <f>'Parish Department Summary'!AB116+School!AB116</f>
        <v>0</v>
      </c>
      <c r="AC116" s="204">
        <f>'Parish Department Summary'!AC116+School!AC116</f>
        <v>0</v>
      </c>
      <c r="AD116" s="204">
        <f>'Parish Department Summary'!AD116+School!AD116</f>
        <v>0</v>
      </c>
      <c r="AE116" s="204">
        <f>'Parish Department Summary'!AE116+School!AE116</f>
        <v>0</v>
      </c>
      <c r="AF116" s="204">
        <f>'Parish Department Summary'!AF116+School!AF116</f>
        <v>0</v>
      </c>
      <c r="AG116" s="204">
        <f>'Parish Department Summary'!AG116+School!AG116</f>
        <v>0</v>
      </c>
      <c r="AH116" s="204">
        <f>'Parish Department Summary'!AH116+School!AH116</f>
        <v>0</v>
      </c>
      <c r="AI116" s="204">
        <f>'Parish Department Summary'!AI116+School!AI116</f>
        <v>0</v>
      </c>
      <c r="AJ116" s="204">
        <f>'Parish Department Summary'!AJ116+School!AJ116</f>
        <v>0</v>
      </c>
      <c r="AK116" s="195" t="str">
        <f t="shared" si="100"/>
        <v>In Balance</v>
      </c>
    </row>
    <row r="117" spans="2:37" outlineLevel="2" x14ac:dyDescent="0.15">
      <c r="B117" s="172">
        <v>112</v>
      </c>
      <c r="C117" s="192">
        <v>4590</v>
      </c>
      <c r="D117" s="193" t="s">
        <v>617</v>
      </c>
      <c r="E117" s="204">
        <f>'Parish Department Summary'!E117+School!E117</f>
        <v>0</v>
      </c>
      <c r="F117" s="204">
        <f>'Parish Department Summary'!F117+School!F117</f>
        <v>0</v>
      </c>
      <c r="G117" s="204">
        <f>'Parish Department Summary'!G117+School!G117</f>
        <v>0</v>
      </c>
      <c r="H117" s="204">
        <f>'Parish Department Summary'!H117+School!H117</f>
        <v>0</v>
      </c>
      <c r="I117" s="49"/>
      <c r="J117" s="196"/>
      <c r="K117" s="32"/>
      <c r="L117" s="196"/>
      <c r="M117" s="196"/>
      <c r="N117" s="197"/>
      <c r="O117" s="204">
        <f>'Parish Department Summary'!O117+School!O117</f>
        <v>0</v>
      </c>
      <c r="P117" s="273">
        <f t="shared" si="102"/>
        <v>0</v>
      </c>
      <c r="Q117" s="275">
        <f t="shared" si="97"/>
        <v>0</v>
      </c>
      <c r="R117" s="29">
        <f t="shared" si="103"/>
        <v>0</v>
      </c>
      <c r="S117" s="275">
        <f t="shared" si="99"/>
        <v>0</v>
      </c>
      <c r="T117" s="739"/>
      <c r="U117" s="740"/>
      <c r="W117" s="200"/>
      <c r="X117" s="204">
        <f>'Parish Department Summary'!X117+School!X117</f>
        <v>0</v>
      </c>
      <c r="Y117" s="204">
        <f>'Parish Department Summary'!Y117+School!Y117</f>
        <v>0</v>
      </c>
      <c r="Z117" s="204">
        <f>'Parish Department Summary'!Z117+School!Z117</f>
        <v>0</v>
      </c>
      <c r="AA117" s="204">
        <f>'Parish Department Summary'!AA117+School!AA117</f>
        <v>0</v>
      </c>
      <c r="AB117" s="204">
        <f>'Parish Department Summary'!AB117+School!AB117</f>
        <v>0</v>
      </c>
      <c r="AC117" s="204">
        <f>'Parish Department Summary'!AC117+School!AC117</f>
        <v>0</v>
      </c>
      <c r="AD117" s="204">
        <f>'Parish Department Summary'!AD117+School!AD117</f>
        <v>0</v>
      </c>
      <c r="AE117" s="204">
        <f>'Parish Department Summary'!AE117+School!AE117</f>
        <v>0</v>
      </c>
      <c r="AF117" s="204">
        <f>'Parish Department Summary'!AF117+School!AF117</f>
        <v>0</v>
      </c>
      <c r="AG117" s="204">
        <f>'Parish Department Summary'!AG117+School!AG117</f>
        <v>0</v>
      </c>
      <c r="AH117" s="204">
        <f>'Parish Department Summary'!AH117+School!AH117</f>
        <v>0</v>
      </c>
      <c r="AI117" s="204">
        <f>'Parish Department Summary'!AI117+School!AI117</f>
        <v>0</v>
      </c>
      <c r="AJ117" s="204">
        <f>'Parish Department Summary'!AJ117+School!AJ117</f>
        <v>0</v>
      </c>
      <c r="AK117" s="195" t="str">
        <f t="shared" si="100"/>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4">SUM(G105:G112)+G115+SUM(G116:G117)</f>
        <v>0</v>
      </c>
      <c r="H118" s="34">
        <f>SUM(H105:H112)+H115+SUM(H116:H117)</f>
        <v>0</v>
      </c>
      <c r="I118" s="35"/>
      <c r="J118" s="34"/>
      <c r="K118" s="36"/>
      <c r="L118" s="34"/>
      <c r="M118" s="34"/>
      <c r="N118" s="37"/>
      <c r="O118" s="34">
        <f>SUM(O105:O112)+O115+SUM(O116:O117)</f>
        <v>0</v>
      </c>
      <c r="P118" s="34">
        <f>SUM(P105:P112)+P115+SUM(P116:P117)</f>
        <v>0</v>
      </c>
      <c r="Q118" s="36">
        <f t="shared" si="97"/>
        <v>0</v>
      </c>
      <c r="R118" s="34">
        <f>SUM(R105:R112)+R115+SUM(R116:R117)</f>
        <v>0</v>
      </c>
      <c r="S118" s="36">
        <f t="shared" si="99"/>
        <v>0</v>
      </c>
      <c r="T118" s="206"/>
      <c r="U118" s="207"/>
      <c r="W118" s="209"/>
      <c r="X118" s="34">
        <f t="shared" ref="X118:AJ118" si="105">SUM(X105:X112)+X115+SUM(X116:X117)</f>
        <v>0</v>
      </c>
      <c r="Y118" s="34">
        <f t="shared" si="105"/>
        <v>0</v>
      </c>
      <c r="Z118" s="34">
        <f t="shared" si="105"/>
        <v>0</v>
      </c>
      <c r="AA118" s="34">
        <f t="shared" si="105"/>
        <v>0</v>
      </c>
      <c r="AB118" s="34">
        <f t="shared" si="105"/>
        <v>0</v>
      </c>
      <c r="AC118" s="34">
        <f t="shared" si="105"/>
        <v>0</v>
      </c>
      <c r="AD118" s="34">
        <f t="shared" si="105"/>
        <v>0</v>
      </c>
      <c r="AE118" s="34">
        <f t="shared" si="105"/>
        <v>0</v>
      </c>
      <c r="AF118" s="34">
        <f t="shared" si="105"/>
        <v>0</v>
      </c>
      <c r="AG118" s="34">
        <f t="shared" si="105"/>
        <v>0</v>
      </c>
      <c r="AH118" s="34">
        <f t="shared" si="105"/>
        <v>0</v>
      </c>
      <c r="AI118" s="34">
        <f t="shared" si="105"/>
        <v>0</v>
      </c>
      <c r="AJ118" s="34">
        <f t="shared" si="105"/>
        <v>0</v>
      </c>
      <c r="AK118" s="210" t="str">
        <f t="shared" si="100"/>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204">
        <f>'Parish Department Summary'!E120+School!E120</f>
        <v>0</v>
      </c>
      <c r="F120" s="204">
        <f>'Parish Department Summary'!F120+School!F120</f>
        <v>0</v>
      </c>
      <c r="G120" s="204">
        <f>'Parish Department Summary'!G120+School!G120</f>
        <v>0</v>
      </c>
      <c r="H120" s="204">
        <f>'Parish Department Summary'!H120+School!H120</f>
        <v>0</v>
      </c>
      <c r="I120" s="49"/>
      <c r="J120" s="196"/>
      <c r="K120" s="32"/>
      <c r="L120" s="196"/>
      <c r="M120" s="196"/>
      <c r="N120" s="197"/>
      <c r="O120" s="204">
        <f>'Parish Department Summary'!O120+School!O120</f>
        <v>0</v>
      </c>
      <c r="P120" s="273">
        <f t="shared" ref="P120:P126" si="106">ROUND(($O120-$H120),0)</f>
        <v>0</v>
      </c>
      <c r="Q120" s="275">
        <f t="shared" ref="Q120:Q127" si="107">IFERROR(P120/H120, 0)</f>
        <v>0</v>
      </c>
      <c r="R120" s="29">
        <f t="shared" ref="R120:R127" si="108">ROUND(($O120-$F120),0)</f>
        <v>0</v>
      </c>
      <c r="S120" s="275">
        <f t="shared" ref="S120:S127" si="109">IFERROR(R120/F120, 0)</f>
        <v>0</v>
      </c>
      <c r="T120" s="739"/>
      <c r="U120" s="740"/>
      <c r="W120" s="200"/>
      <c r="X120" s="204">
        <f>'Parish Department Summary'!X120+School!X120</f>
        <v>0</v>
      </c>
      <c r="Y120" s="204">
        <f>'Parish Department Summary'!Y120+School!Y120</f>
        <v>0</v>
      </c>
      <c r="Z120" s="204">
        <f>'Parish Department Summary'!Z120+School!Z120</f>
        <v>0</v>
      </c>
      <c r="AA120" s="204">
        <f>'Parish Department Summary'!AA120+School!AA120</f>
        <v>0</v>
      </c>
      <c r="AB120" s="204">
        <f>'Parish Department Summary'!AB120+School!AB120</f>
        <v>0</v>
      </c>
      <c r="AC120" s="204">
        <f>'Parish Department Summary'!AC120+School!AC120</f>
        <v>0</v>
      </c>
      <c r="AD120" s="204">
        <f>'Parish Department Summary'!AD120+School!AD120</f>
        <v>0</v>
      </c>
      <c r="AE120" s="204">
        <f>'Parish Department Summary'!AE120+School!AE120</f>
        <v>0</v>
      </c>
      <c r="AF120" s="204">
        <f>'Parish Department Summary'!AF120+School!AF120</f>
        <v>0</v>
      </c>
      <c r="AG120" s="204">
        <f>'Parish Department Summary'!AG120+School!AG120</f>
        <v>0</v>
      </c>
      <c r="AH120" s="204">
        <f>'Parish Department Summary'!AH120+School!AH120</f>
        <v>0</v>
      </c>
      <c r="AI120" s="204">
        <f>'Parish Department Summary'!AI120+School!AI120</f>
        <v>0</v>
      </c>
      <c r="AJ120" s="204">
        <f>'Parish Department Summary'!AJ120+School!AJ120</f>
        <v>0</v>
      </c>
      <c r="AK120" s="195" t="str">
        <f t="shared" ref="AK120:AK144" si="110">IF(AJ120=O120,"In Balance",CONCATENATE("Out of Balance by $",AJ120-O120))</f>
        <v>In Balance</v>
      </c>
    </row>
    <row r="121" spans="2:37" outlineLevel="2" x14ac:dyDescent="0.15">
      <c r="B121" s="172">
        <v>116</v>
      </c>
      <c r="C121" s="192">
        <v>4620</v>
      </c>
      <c r="D121" s="193" t="s">
        <v>614</v>
      </c>
      <c r="E121" s="204">
        <f>'Parish Department Summary'!E121+School!E121</f>
        <v>0</v>
      </c>
      <c r="F121" s="204">
        <f>'Parish Department Summary'!F121+School!F121</f>
        <v>0</v>
      </c>
      <c r="G121" s="204">
        <f>'Parish Department Summary'!G121+School!G121</f>
        <v>0</v>
      </c>
      <c r="H121" s="204">
        <f>'Parish Department Summary'!H121+School!H121</f>
        <v>0</v>
      </c>
      <c r="I121" s="49"/>
      <c r="J121" s="196"/>
      <c r="K121" s="32"/>
      <c r="L121" s="196"/>
      <c r="M121" s="196"/>
      <c r="N121" s="197"/>
      <c r="O121" s="204">
        <f>'Parish Department Summary'!O121+School!O121</f>
        <v>0</v>
      </c>
      <c r="P121" s="273">
        <f t="shared" si="106"/>
        <v>0</v>
      </c>
      <c r="Q121" s="275">
        <f t="shared" si="107"/>
        <v>0</v>
      </c>
      <c r="R121" s="29">
        <f t="shared" si="108"/>
        <v>0</v>
      </c>
      <c r="S121" s="275">
        <f t="shared" si="109"/>
        <v>0</v>
      </c>
      <c r="T121" s="739"/>
      <c r="U121" s="740"/>
      <c r="W121" s="200"/>
      <c r="X121" s="204">
        <f>'Parish Department Summary'!X121+School!X121</f>
        <v>0</v>
      </c>
      <c r="Y121" s="204">
        <f>'Parish Department Summary'!Y121+School!Y121</f>
        <v>0</v>
      </c>
      <c r="Z121" s="204">
        <f>'Parish Department Summary'!Z121+School!Z121</f>
        <v>0</v>
      </c>
      <c r="AA121" s="204">
        <f>'Parish Department Summary'!AA121+School!AA121</f>
        <v>0</v>
      </c>
      <c r="AB121" s="204">
        <f>'Parish Department Summary'!AB121+School!AB121</f>
        <v>0</v>
      </c>
      <c r="AC121" s="204">
        <f>'Parish Department Summary'!AC121+School!AC121</f>
        <v>0</v>
      </c>
      <c r="AD121" s="204">
        <f>'Parish Department Summary'!AD121+School!AD121</f>
        <v>0</v>
      </c>
      <c r="AE121" s="204">
        <f>'Parish Department Summary'!AE121+School!AE121</f>
        <v>0</v>
      </c>
      <c r="AF121" s="204">
        <f>'Parish Department Summary'!AF121+School!AF121</f>
        <v>0</v>
      </c>
      <c r="AG121" s="204">
        <f>'Parish Department Summary'!AG121+School!AG121</f>
        <v>0</v>
      </c>
      <c r="AH121" s="204">
        <f>'Parish Department Summary'!AH121+School!AH121</f>
        <v>0</v>
      </c>
      <c r="AI121" s="204">
        <f>'Parish Department Summary'!AI121+School!AI121</f>
        <v>0</v>
      </c>
      <c r="AJ121" s="204">
        <f>'Parish Department Summary'!AJ121+School!AJ121</f>
        <v>0</v>
      </c>
      <c r="AK121" s="195" t="str">
        <f t="shared" si="110"/>
        <v>In Balance</v>
      </c>
    </row>
    <row r="122" spans="2:37" outlineLevel="2" x14ac:dyDescent="0.15">
      <c r="B122" s="172">
        <v>117</v>
      </c>
      <c r="C122" s="192">
        <v>4630</v>
      </c>
      <c r="D122" s="193" t="s">
        <v>613</v>
      </c>
      <c r="E122" s="204">
        <f>'Parish Department Summary'!E122+School!E122</f>
        <v>0</v>
      </c>
      <c r="F122" s="204">
        <f>'Parish Department Summary'!F122+School!F122</f>
        <v>0</v>
      </c>
      <c r="G122" s="204">
        <f>'Parish Department Summary'!G122+School!G122</f>
        <v>0</v>
      </c>
      <c r="H122" s="204">
        <f>'Parish Department Summary'!H122+School!H122</f>
        <v>0</v>
      </c>
      <c r="I122" s="49"/>
      <c r="J122" s="196"/>
      <c r="K122" s="32"/>
      <c r="L122" s="196"/>
      <c r="M122" s="196"/>
      <c r="N122" s="197"/>
      <c r="O122" s="204">
        <f>'Parish Department Summary'!O122+School!O122</f>
        <v>0</v>
      </c>
      <c r="P122" s="273">
        <f t="shared" si="106"/>
        <v>0</v>
      </c>
      <c r="Q122" s="275">
        <f t="shared" si="107"/>
        <v>0</v>
      </c>
      <c r="R122" s="29">
        <f t="shared" si="108"/>
        <v>0</v>
      </c>
      <c r="S122" s="275">
        <f t="shared" si="109"/>
        <v>0</v>
      </c>
      <c r="T122" s="739"/>
      <c r="U122" s="740"/>
      <c r="W122" s="200"/>
      <c r="X122" s="204">
        <f>'Parish Department Summary'!X122+School!X122</f>
        <v>0</v>
      </c>
      <c r="Y122" s="204">
        <f>'Parish Department Summary'!Y122+School!Y122</f>
        <v>0</v>
      </c>
      <c r="Z122" s="204">
        <f>'Parish Department Summary'!Z122+School!Z122</f>
        <v>0</v>
      </c>
      <c r="AA122" s="204">
        <f>'Parish Department Summary'!AA122+School!AA122</f>
        <v>0</v>
      </c>
      <c r="AB122" s="204">
        <f>'Parish Department Summary'!AB122+School!AB122</f>
        <v>0</v>
      </c>
      <c r="AC122" s="204">
        <f>'Parish Department Summary'!AC122+School!AC122</f>
        <v>0</v>
      </c>
      <c r="AD122" s="204">
        <f>'Parish Department Summary'!AD122+School!AD122</f>
        <v>0</v>
      </c>
      <c r="AE122" s="204">
        <f>'Parish Department Summary'!AE122+School!AE122</f>
        <v>0</v>
      </c>
      <c r="AF122" s="204">
        <f>'Parish Department Summary'!AF122+School!AF122</f>
        <v>0</v>
      </c>
      <c r="AG122" s="204">
        <f>'Parish Department Summary'!AG122+School!AG122</f>
        <v>0</v>
      </c>
      <c r="AH122" s="204">
        <f>'Parish Department Summary'!AH122+School!AH122</f>
        <v>0</v>
      </c>
      <c r="AI122" s="204">
        <f>'Parish Department Summary'!AI122+School!AI122</f>
        <v>0</v>
      </c>
      <c r="AJ122" s="204">
        <f>'Parish Department Summary'!AJ122+School!AJ122</f>
        <v>0</v>
      </c>
      <c r="AK122" s="195" t="str">
        <f t="shared" si="110"/>
        <v>In Balance</v>
      </c>
    </row>
    <row r="123" spans="2:37" outlineLevel="2" x14ac:dyDescent="0.15">
      <c r="B123" s="172">
        <v>118</v>
      </c>
      <c r="C123" s="192">
        <v>4640</v>
      </c>
      <c r="D123" s="193" t="s">
        <v>612</v>
      </c>
      <c r="E123" s="204">
        <f>'Parish Department Summary'!E123+School!E123</f>
        <v>0</v>
      </c>
      <c r="F123" s="204">
        <f>'Parish Department Summary'!F123+School!F123</f>
        <v>0</v>
      </c>
      <c r="G123" s="204">
        <f>'Parish Department Summary'!G123+School!G123</f>
        <v>0</v>
      </c>
      <c r="H123" s="204">
        <f>'Parish Department Summary'!H123+School!H123</f>
        <v>0</v>
      </c>
      <c r="I123" s="49"/>
      <c r="J123" s="196"/>
      <c r="K123" s="32"/>
      <c r="L123" s="196"/>
      <c r="M123" s="196"/>
      <c r="N123" s="197"/>
      <c r="O123" s="204">
        <f>'Parish Department Summary'!O123+School!O123</f>
        <v>0</v>
      </c>
      <c r="P123" s="273">
        <f t="shared" si="106"/>
        <v>0</v>
      </c>
      <c r="Q123" s="275">
        <f t="shared" si="107"/>
        <v>0</v>
      </c>
      <c r="R123" s="29">
        <f t="shared" si="108"/>
        <v>0</v>
      </c>
      <c r="S123" s="275">
        <f t="shared" si="109"/>
        <v>0</v>
      </c>
      <c r="T123" s="739"/>
      <c r="U123" s="740"/>
      <c r="W123" s="200"/>
      <c r="X123" s="204">
        <f>'Parish Department Summary'!X123+School!X123</f>
        <v>0</v>
      </c>
      <c r="Y123" s="204">
        <f>'Parish Department Summary'!Y123+School!Y123</f>
        <v>0</v>
      </c>
      <c r="Z123" s="204">
        <f>'Parish Department Summary'!Z123+School!Z123</f>
        <v>0</v>
      </c>
      <c r="AA123" s="204">
        <f>'Parish Department Summary'!AA123+School!AA123</f>
        <v>0</v>
      </c>
      <c r="AB123" s="204">
        <f>'Parish Department Summary'!AB123+School!AB123</f>
        <v>0</v>
      </c>
      <c r="AC123" s="204">
        <f>'Parish Department Summary'!AC123+School!AC123</f>
        <v>0</v>
      </c>
      <c r="AD123" s="204">
        <f>'Parish Department Summary'!AD123+School!AD123</f>
        <v>0</v>
      </c>
      <c r="AE123" s="204">
        <f>'Parish Department Summary'!AE123+School!AE123</f>
        <v>0</v>
      </c>
      <c r="AF123" s="204">
        <f>'Parish Department Summary'!AF123+School!AF123</f>
        <v>0</v>
      </c>
      <c r="AG123" s="204">
        <f>'Parish Department Summary'!AG123+School!AG123</f>
        <v>0</v>
      </c>
      <c r="AH123" s="204">
        <f>'Parish Department Summary'!AH123+School!AH123</f>
        <v>0</v>
      </c>
      <c r="AI123" s="204">
        <f>'Parish Department Summary'!AI123+School!AI123</f>
        <v>0</v>
      </c>
      <c r="AJ123" s="204">
        <f>'Parish Department Summary'!AJ123+School!AJ123</f>
        <v>0</v>
      </c>
      <c r="AK123" s="195" t="str">
        <f t="shared" si="110"/>
        <v>In Balance</v>
      </c>
    </row>
    <row r="124" spans="2:37" outlineLevel="2" x14ac:dyDescent="0.15">
      <c r="B124" s="172">
        <v>119</v>
      </c>
      <c r="C124" s="192">
        <v>4660</v>
      </c>
      <c r="D124" s="193" t="s">
        <v>611</v>
      </c>
      <c r="E124" s="204">
        <f>'Parish Department Summary'!E124+School!E124</f>
        <v>0</v>
      </c>
      <c r="F124" s="204">
        <f>'Parish Department Summary'!F124+School!F124</f>
        <v>0</v>
      </c>
      <c r="G124" s="204">
        <f>'Parish Department Summary'!G124+School!G124</f>
        <v>0</v>
      </c>
      <c r="H124" s="204">
        <f>'Parish Department Summary'!H124+School!H124</f>
        <v>0</v>
      </c>
      <c r="I124" s="49"/>
      <c r="J124" s="196"/>
      <c r="K124" s="32"/>
      <c r="L124" s="196"/>
      <c r="M124" s="196"/>
      <c r="N124" s="197"/>
      <c r="O124" s="204">
        <f>'Parish Department Summary'!O124+School!O124</f>
        <v>0</v>
      </c>
      <c r="P124" s="273">
        <f t="shared" si="106"/>
        <v>0</v>
      </c>
      <c r="Q124" s="275">
        <f t="shared" si="107"/>
        <v>0</v>
      </c>
      <c r="R124" s="29">
        <f t="shared" si="108"/>
        <v>0</v>
      </c>
      <c r="S124" s="275">
        <f t="shared" si="109"/>
        <v>0</v>
      </c>
      <c r="T124" s="739"/>
      <c r="U124" s="740"/>
      <c r="W124" s="200"/>
      <c r="X124" s="204">
        <f>'Parish Department Summary'!X124+School!X124</f>
        <v>0</v>
      </c>
      <c r="Y124" s="204">
        <f>'Parish Department Summary'!Y124+School!Y124</f>
        <v>0</v>
      </c>
      <c r="Z124" s="204">
        <f>'Parish Department Summary'!Z124+School!Z124</f>
        <v>0</v>
      </c>
      <c r="AA124" s="204">
        <f>'Parish Department Summary'!AA124+School!AA124</f>
        <v>0</v>
      </c>
      <c r="AB124" s="204">
        <f>'Parish Department Summary'!AB124+School!AB124</f>
        <v>0</v>
      </c>
      <c r="AC124" s="204">
        <f>'Parish Department Summary'!AC124+School!AC124</f>
        <v>0</v>
      </c>
      <c r="AD124" s="204">
        <f>'Parish Department Summary'!AD124+School!AD124</f>
        <v>0</v>
      </c>
      <c r="AE124" s="204">
        <f>'Parish Department Summary'!AE124+School!AE124</f>
        <v>0</v>
      </c>
      <c r="AF124" s="204">
        <f>'Parish Department Summary'!AF124+School!AF124</f>
        <v>0</v>
      </c>
      <c r="AG124" s="204">
        <f>'Parish Department Summary'!AG124+School!AG124</f>
        <v>0</v>
      </c>
      <c r="AH124" s="204">
        <f>'Parish Department Summary'!AH124+School!AH124</f>
        <v>0</v>
      </c>
      <c r="AI124" s="204">
        <f>'Parish Department Summary'!AI124+School!AI124</f>
        <v>0</v>
      </c>
      <c r="AJ124" s="204">
        <f>'Parish Department Summary'!AJ124+School!AJ124</f>
        <v>0</v>
      </c>
      <c r="AK124" s="195" t="str">
        <f t="shared" si="110"/>
        <v>In Balance</v>
      </c>
    </row>
    <row r="125" spans="2:37" outlineLevel="2" x14ac:dyDescent="0.15">
      <c r="B125" s="172">
        <v>120</v>
      </c>
      <c r="C125" s="192">
        <v>4670</v>
      </c>
      <c r="D125" s="193" t="s">
        <v>610</v>
      </c>
      <c r="E125" s="204">
        <f>'Parish Department Summary'!E125+School!E125</f>
        <v>0</v>
      </c>
      <c r="F125" s="204">
        <f>'Parish Department Summary'!F125+School!F125</f>
        <v>0</v>
      </c>
      <c r="G125" s="204">
        <f>'Parish Department Summary'!G125+School!G125</f>
        <v>0</v>
      </c>
      <c r="H125" s="204">
        <f>'Parish Department Summary'!H125+School!H125</f>
        <v>0</v>
      </c>
      <c r="I125" s="49"/>
      <c r="J125" s="196"/>
      <c r="K125" s="32"/>
      <c r="L125" s="196"/>
      <c r="M125" s="196"/>
      <c r="N125" s="197"/>
      <c r="O125" s="204">
        <f>'Parish Department Summary'!O125+School!O125</f>
        <v>0</v>
      </c>
      <c r="P125" s="273">
        <f t="shared" si="106"/>
        <v>0</v>
      </c>
      <c r="Q125" s="275">
        <f t="shared" si="107"/>
        <v>0</v>
      </c>
      <c r="R125" s="29">
        <f t="shared" si="108"/>
        <v>0</v>
      </c>
      <c r="S125" s="275">
        <f t="shared" si="109"/>
        <v>0</v>
      </c>
      <c r="T125" s="739"/>
      <c r="U125" s="740"/>
      <c r="W125" s="200"/>
      <c r="X125" s="204">
        <f>'Parish Department Summary'!X125+School!X125</f>
        <v>0</v>
      </c>
      <c r="Y125" s="204">
        <f>'Parish Department Summary'!Y125+School!Y125</f>
        <v>0</v>
      </c>
      <c r="Z125" s="204">
        <f>'Parish Department Summary'!Z125+School!Z125</f>
        <v>0</v>
      </c>
      <c r="AA125" s="204">
        <f>'Parish Department Summary'!AA125+School!AA125</f>
        <v>0</v>
      </c>
      <c r="AB125" s="204">
        <f>'Parish Department Summary'!AB125+School!AB125</f>
        <v>0</v>
      </c>
      <c r="AC125" s="204">
        <f>'Parish Department Summary'!AC125+School!AC125</f>
        <v>0</v>
      </c>
      <c r="AD125" s="204">
        <f>'Parish Department Summary'!AD125+School!AD125</f>
        <v>0</v>
      </c>
      <c r="AE125" s="204">
        <f>'Parish Department Summary'!AE125+School!AE125</f>
        <v>0</v>
      </c>
      <c r="AF125" s="204">
        <f>'Parish Department Summary'!AF125+School!AF125</f>
        <v>0</v>
      </c>
      <c r="AG125" s="204">
        <f>'Parish Department Summary'!AG125+School!AG125</f>
        <v>0</v>
      </c>
      <c r="AH125" s="204">
        <f>'Parish Department Summary'!AH125+School!AH125</f>
        <v>0</v>
      </c>
      <c r="AI125" s="204">
        <f>'Parish Department Summary'!AI125+School!AI125</f>
        <v>0</v>
      </c>
      <c r="AJ125" s="204">
        <f>'Parish Department Summary'!AJ125+School!AJ125</f>
        <v>0</v>
      </c>
      <c r="AK125" s="195" t="str">
        <f t="shared" si="110"/>
        <v>In Balance</v>
      </c>
    </row>
    <row r="126" spans="2:37" outlineLevel="2" x14ac:dyDescent="0.15">
      <c r="B126" s="172">
        <v>121</v>
      </c>
      <c r="C126" s="192">
        <v>4680.1000000000004</v>
      </c>
      <c r="D126" s="193" t="s">
        <v>697</v>
      </c>
      <c r="E126" s="204">
        <f>'Parish Department Summary'!E126+School!E126</f>
        <v>0</v>
      </c>
      <c r="F126" s="204">
        <f>'Parish Department Summary'!F126+School!F126</f>
        <v>0</v>
      </c>
      <c r="G126" s="204">
        <f>'Parish Department Summary'!G126+School!G126</f>
        <v>0</v>
      </c>
      <c r="H126" s="204">
        <f>'Parish Department Summary'!H126+School!H126</f>
        <v>0</v>
      </c>
      <c r="I126" s="49"/>
      <c r="J126" s="196"/>
      <c r="K126" s="32"/>
      <c r="L126" s="196"/>
      <c r="M126" s="196"/>
      <c r="N126" s="197"/>
      <c r="O126" s="204">
        <f>'Parish Department Summary'!O126+School!O126</f>
        <v>0</v>
      </c>
      <c r="P126" s="273">
        <f t="shared" si="106"/>
        <v>0</v>
      </c>
      <c r="Q126" s="275">
        <f t="shared" si="107"/>
        <v>0</v>
      </c>
      <c r="R126" s="29">
        <f t="shared" si="108"/>
        <v>0</v>
      </c>
      <c r="S126" s="275">
        <f t="shared" si="109"/>
        <v>0</v>
      </c>
      <c r="T126" s="739"/>
      <c r="U126" s="740"/>
      <c r="W126" s="200"/>
      <c r="X126" s="204">
        <f>'Parish Department Summary'!X126+School!X126</f>
        <v>0</v>
      </c>
      <c r="Y126" s="204">
        <f>'Parish Department Summary'!Y126+School!Y126</f>
        <v>0</v>
      </c>
      <c r="Z126" s="204">
        <f>'Parish Department Summary'!Z126+School!Z126</f>
        <v>0</v>
      </c>
      <c r="AA126" s="204">
        <f>'Parish Department Summary'!AA126+School!AA126</f>
        <v>0</v>
      </c>
      <c r="AB126" s="204">
        <f>'Parish Department Summary'!AB126+School!AB126</f>
        <v>0</v>
      </c>
      <c r="AC126" s="204">
        <f>'Parish Department Summary'!AC126+School!AC126</f>
        <v>0</v>
      </c>
      <c r="AD126" s="204">
        <f>'Parish Department Summary'!AD126+School!AD126</f>
        <v>0</v>
      </c>
      <c r="AE126" s="204">
        <f>'Parish Department Summary'!AE126+School!AE126</f>
        <v>0</v>
      </c>
      <c r="AF126" s="204">
        <f>'Parish Department Summary'!AF126+School!AF126</f>
        <v>0</v>
      </c>
      <c r="AG126" s="204">
        <f>'Parish Department Summary'!AG126+School!AG126</f>
        <v>0</v>
      </c>
      <c r="AH126" s="204">
        <f>'Parish Department Summary'!AH126+School!AH126</f>
        <v>0</v>
      </c>
      <c r="AI126" s="204">
        <f>'Parish Department Summary'!AI126+School!AI126</f>
        <v>0</v>
      </c>
      <c r="AJ126" s="204">
        <f>'Parish Department Summary'!AJ126+School!AJ126</f>
        <v>0</v>
      </c>
      <c r="AK126" s="195" t="str">
        <f t="shared" si="110"/>
        <v>In Balance</v>
      </c>
    </row>
    <row r="127" spans="2:37" s="243" customFormat="1" ht="11.25" customHeight="1" outlineLevel="2" x14ac:dyDescent="0.15">
      <c r="B127" s="172">
        <v>122</v>
      </c>
      <c r="C127" s="242">
        <v>4680.2</v>
      </c>
      <c r="D127" s="219" t="s">
        <v>696</v>
      </c>
      <c r="E127" s="204">
        <f>'Parish Department Summary'!E127+School!E127</f>
        <v>0</v>
      </c>
      <c r="F127" s="204">
        <f>'Parish Department Summary'!F127+School!F127</f>
        <v>0</v>
      </c>
      <c r="G127" s="204">
        <f>'Parish Department Summary'!G127+School!G127</f>
        <v>0</v>
      </c>
      <c r="H127" s="204">
        <f>'Parish Department Summary'!H127+School!H127</f>
        <v>0</v>
      </c>
      <c r="I127" s="49"/>
      <c r="J127" s="196"/>
      <c r="K127" s="32"/>
      <c r="L127" s="196"/>
      <c r="M127" s="196"/>
      <c r="N127" s="197"/>
      <c r="O127" s="204">
        <f>'Parish Department Summary'!O127+School!O127</f>
        <v>0</v>
      </c>
      <c r="P127" s="273">
        <f>ROUND(($O127-$H127),0)</f>
        <v>0</v>
      </c>
      <c r="Q127" s="275">
        <f t="shared" si="107"/>
        <v>0</v>
      </c>
      <c r="R127" s="29">
        <f t="shared" si="108"/>
        <v>0</v>
      </c>
      <c r="S127" s="275">
        <f t="shared" si="109"/>
        <v>0</v>
      </c>
      <c r="T127" s="739"/>
      <c r="U127" s="740"/>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c r="M128" s="40"/>
      <c r="N128" s="237"/>
      <c r="O128" s="40">
        <f>SUM(O126:O127)</f>
        <v>0</v>
      </c>
      <c r="P128" s="40">
        <f>SUM(P126:P127)</f>
        <v>0</v>
      </c>
      <c r="Q128" s="46">
        <f t="shared" ref="Q128:Q135" si="111">IFERROR(P128/H128, 0)</f>
        <v>0</v>
      </c>
      <c r="R128" s="40">
        <f>SUM(R126:R127)</f>
        <v>0</v>
      </c>
      <c r="S128" s="46">
        <f t="shared" ref="S128:S135" si="112">IFERROR(R128/F128, 0)</f>
        <v>0</v>
      </c>
      <c r="T128" s="235"/>
      <c r="U128" s="238"/>
      <c r="W128" s="239"/>
      <c r="X128" s="240">
        <f>X126+X127</f>
        <v>0</v>
      </c>
      <c r="Y128" s="240">
        <f t="shared" ref="Y128:AJ128" si="113">Y126+Y127</f>
        <v>0</v>
      </c>
      <c r="Z128" s="240">
        <f t="shared" si="113"/>
        <v>0</v>
      </c>
      <c r="AA128" s="240">
        <f t="shared" si="113"/>
        <v>0</v>
      </c>
      <c r="AB128" s="240">
        <f t="shared" si="113"/>
        <v>0</v>
      </c>
      <c r="AC128" s="240">
        <f t="shared" si="113"/>
        <v>0</v>
      </c>
      <c r="AD128" s="240">
        <f t="shared" si="113"/>
        <v>0</v>
      </c>
      <c r="AE128" s="240">
        <f t="shared" si="113"/>
        <v>0</v>
      </c>
      <c r="AF128" s="240">
        <f t="shared" si="113"/>
        <v>0</v>
      </c>
      <c r="AG128" s="240">
        <f t="shared" si="113"/>
        <v>0</v>
      </c>
      <c r="AH128" s="240">
        <f t="shared" si="113"/>
        <v>0</v>
      </c>
      <c r="AI128" s="240">
        <f t="shared" si="113"/>
        <v>0</v>
      </c>
      <c r="AJ128" s="240">
        <f t="shared" si="113"/>
        <v>0</v>
      </c>
      <c r="AK128" s="241" t="str">
        <f t="shared" si="110"/>
        <v>In Balance</v>
      </c>
    </row>
    <row r="129" spans="2:37" outlineLevel="2" x14ac:dyDescent="0.15">
      <c r="B129" s="172">
        <v>124</v>
      </c>
      <c r="C129" s="192">
        <v>4710</v>
      </c>
      <c r="D129" s="193" t="s">
        <v>609</v>
      </c>
      <c r="E129" s="204">
        <f>'Parish Department Summary'!E129+School!E129</f>
        <v>0</v>
      </c>
      <c r="F129" s="204">
        <f>'Parish Department Summary'!F129+School!F129</f>
        <v>0</v>
      </c>
      <c r="G129" s="204">
        <f>'Parish Department Summary'!G129+School!G129</f>
        <v>0</v>
      </c>
      <c r="H129" s="204">
        <f>'Parish Department Summary'!H129+School!H129</f>
        <v>0</v>
      </c>
      <c r="I129" s="49"/>
      <c r="J129" s="196"/>
      <c r="K129" s="32"/>
      <c r="L129" s="196"/>
      <c r="M129" s="196"/>
      <c r="N129" s="197"/>
      <c r="O129" s="204">
        <f>'Parish Department Summary'!O129+School!O129</f>
        <v>0</v>
      </c>
      <c r="P129" s="273">
        <f t="shared" ref="P129:P135" si="114">ROUND(($O129-$H129),0)</f>
        <v>0</v>
      </c>
      <c r="Q129" s="275">
        <f t="shared" si="111"/>
        <v>0</v>
      </c>
      <c r="R129" s="29">
        <f t="shared" ref="R129:R135" si="115">ROUND(($O129-$F129),0)</f>
        <v>0</v>
      </c>
      <c r="S129" s="275">
        <f t="shared" si="112"/>
        <v>0</v>
      </c>
      <c r="T129" s="739"/>
      <c r="U129" s="740"/>
      <c r="W129" s="200"/>
      <c r="X129" s="204">
        <f>'Parish Department Summary'!X129+School!X129</f>
        <v>0</v>
      </c>
      <c r="Y129" s="204">
        <f>'Parish Department Summary'!Y129+School!Y129</f>
        <v>0</v>
      </c>
      <c r="Z129" s="204">
        <f>'Parish Department Summary'!Z129+School!Z129</f>
        <v>0</v>
      </c>
      <c r="AA129" s="204">
        <f>'Parish Department Summary'!AA129+School!AA129</f>
        <v>0</v>
      </c>
      <c r="AB129" s="204">
        <f>'Parish Department Summary'!AB129+School!AB129</f>
        <v>0</v>
      </c>
      <c r="AC129" s="204">
        <f>'Parish Department Summary'!AC129+School!AC129</f>
        <v>0</v>
      </c>
      <c r="AD129" s="204">
        <f>'Parish Department Summary'!AD129+School!AD129</f>
        <v>0</v>
      </c>
      <c r="AE129" s="204">
        <f>'Parish Department Summary'!AE129+School!AE129</f>
        <v>0</v>
      </c>
      <c r="AF129" s="204">
        <f>'Parish Department Summary'!AF129+School!AF129</f>
        <v>0</v>
      </c>
      <c r="AG129" s="204">
        <f>'Parish Department Summary'!AG129+School!AG129</f>
        <v>0</v>
      </c>
      <c r="AH129" s="204">
        <f>'Parish Department Summary'!AH129+School!AH129</f>
        <v>0</v>
      </c>
      <c r="AI129" s="204">
        <f>'Parish Department Summary'!AI129+School!AI129</f>
        <v>0</v>
      </c>
      <c r="AJ129" s="204">
        <f>'Parish Department Summary'!AJ129+School!AJ129</f>
        <v>0</v>
      </c>
      <c r="AK129" s="195" t="str">
        <f t="shared" si="110"/>
        <v>In Balance</v>
      </c>
    </row>
    <row r="130" spans="2:37" outlineLevel="2" x14ac:dyDescent="0.15">
      <c r="B130" s="172">
        <v>125</v>
      </c>
      <c r="C130" s="192">
        <v>4720</v>
      </c>
      <c r="D130" s="193" t="s">
        <v>608</v>
      </c>
      <c r="E130" s="204">
        <f>'Parish Department Summary'!E130+School!E130</f>
        <v>0</v>
      </c>
      <c r="F130" s="204">
        <f>'Parish Department Summary'!F130+School!F130</f>
        <v>0</v>
      </c>
      <c r="G130" s="204">
        <f>'Parish Department Summary'!G130+School!G130</f>
        <v>0</v>
      </c>
      <c r="H130" s="204">
        <f>'Parish Department Summary'!H130+School!H130</f>
        <v>0</v>
      </c>
      <c r="I130" s="49"/>
      <c r="J130" s="196"/>
      <c r="K130" s="32"/>
      <c r="L130" s="196"/>
      <c r="M130" s="196"/>
      <c r="N130" s="197"/>
      <c r="O130" s="204">
        <f>'Parish Department Summary'!O130+School!O130</f>
        <v>0</v>
      </c>
      <c r="P130" s="273">
        <f t="shared" si="114"/>
        <v>0</v>
      </c>
      <c r="Q130" s="275">
        <f t="shared" si="111"/>
        <v>0</v>
      </c>
      <c r="R130" s="29">
        <f t="shared" si="115"/>
        <v>0</v>
      </c>
      <c r="S130" s="275">
        <f t="shared" si="112"/>
        <v>0</v>
      </c>
      <c r="T130" s="739"/>
      <c r="U130" s="740"/>
      <c r="W130" s="200"/>
      <c r="X130" s="204">
        <f>'Parish Department Summary'!X130+School!X130</f>
        <v>0</v>
      </c>
      <c r="Y130" s="204">
        <f>'Parish Department Summary'!Y130+School!Y130</f>
        <v>0</v>
      </c>
      <c r="Z130" s="204">
        <f>'Parish Department Summary'!Z130+School!Z130</f>
        <v>0</v>
      </c>
      <c r="AA130" s="204">
        <f>'Parish Department Summary'!AA130+School!AA130</f>
        <v>0</v>
      </c>
      <c r="AB130" s="204">
        <f>'Parish Department Summary'!AB130+School!AB130</f>
        <v>0</v>
      </c>
      <c r="AC130" s="204">
        <f>'Parish Department Summary'!AC130+School!AC130</f>
        <v>0</v>
      </c>
      <c r="AD130" s="204">
        <f>'Parish Department Summary'!AD130+School!AD130</f>
        <v>0</v>
      </c>
      <c r="AE130" s="204">
        <f>'Parish Department Summary'!AE130+School!AE130</f>
        <v>0</v>
      </c>
      <c r="AF130" s="204">
        <f>'Parish Department Summary'!AF130+School!AF130</f>
        <v>0</v>
      </c>
      <c r="AG130" s="204">
        <f>'Parish Department Summary'!AG130+School!AG130</f>
        <v>0</v>
      </c>
      <c r="AH130" s="204">
        <f>'Parish Department Summary'!AH130+School!AH130</f>
        <v>0</v>
      </c>
      <c r="AI130" s="204">
        <f>'Parish Department Summary'!AI130+School!AI130</f>
        <v>0</v>
      </c>
      <c r="AJ130" s="204">
        <f>'Parish Department Summary'!AJ130+School!AJ130</f>
        <v>0</v>
      </c>
      <c r="AK130" s="195" t="str">
        <f t="shared" si="110"/>
        <v>In Balance</v>
      </c>
    </row>
    <row r="131" spans="2:37" outlineLevel="2" x14ac:dyDescent="0.15">
      <c r="B131" s="172">
        <v>126</v>
      </c>
      <c r="C131" s="192">
        <v>4730</v>
      </c>
      <c r="D131" s="193" t="s">
        <v>607</v>
      </c>
      <c r="E131" s="204">
        <f>'Parish Department Summary'!E131+School!E131</f>
        <v>0</v>
      </c>
      <c r="F131" s="204">
        <f>'Parish Department Summary'!F131+School!F131</f>
        <v>0</v>
      </c>
      <c r="G131" s="204">
        <f>'Parish Department Summary'!G131+School!G131</f>
        <v>0</v>
      </c>
      <c r="H131" s="204">
        <f>'Parish Department Summary'!H131+School!H131</f>
        <v>0</v>
      </c>
      <c r="I131" s="49"/>
      <c r="J131" s="196"/>
      <c r="K131" s="32"/>
      <c r="L131" s="196"/>
      <c r="M131" s="196"/>
      <c r="N131" s="197"/>
      <c r="O131" s="204">
        <f>'Parish Department Summary'!O131+School!O131</f>
        <v>0</v>
      </c>
      <c r="P131" s="273">
        <f t="shared" si="114"/>
        <v>0</v>
      </c>
      <c r="Q131" s="275">
        <f t="shared" si="111"/>
        <v>0</v>
      </c>
      <c r="R131" s="29">
        <f t="shared" si="115"/>
        <v>0</v>
      </c>
      <c r="S131" s="275">
        <f t="shared" si="112"/>
        <v>0</v>
      </c>
      <c r="T131" s="739"/>
      <c r="U131" s="740"/>
      <c r="W131" s="200"/>
      <c r="X131" s="204">
        <f>'Parish Department Summary'!X131+School!X131</f>
        <v>0</v>
      </c>
      <c r="Y131" s="204">
        <f>'Parish Department Summary'!Y131+School!Y131</f>
        <v>0</v>
      </c>
      <c r="Z131" s="204">
        <f>'Parish Department Summary'!Z131+School!Z131</f>
        <v>0</v>
      </c>
      <c r="AA131" s="204">
        <f>'Parish Department Summary'!AA131+School!AA131</f>
        <v>0</v>
      </c>
      <c r="AB131" s="204">
        <f>'Parish Department Summary'!AB131+School!AB131</f>
        <v>0</v>
      </c>
      <c r="AC131" s="204">
        <f>'Parish Department Summary'!AC131+School!AC131</f>
        <v>0</v>
      </c>
      <c r="AD131" s="204">
        <f>'Parish Department Summary'!AD131+School!AD131</f>
        <v>0</v>
      </c>
      <c r="AE131" s="204">
        <f>'Parish Department Summary'!AE131+School!AE131</f>
        <v>0</v>
      </c>
      <c r="AF131" s="204">
        <f>'Parish Department Summary'!AF131+School!AF131</f>
        <v>0</v>
      </c>
      <c r="AG131" s="204">
        <f>'Parish Department Summary'!AG131+School!AG131</f>
        <v>0</v>
      </c>
      <c r="AH131" s="204">
        <f>'Parish Department Summary'!AH131+School!AH131</f>
        <v>0</v>
      </c>
      <c r="AI131" s="204">
        <f>'Parish Department Summary'!AI131+School!AI131</f>
        <v>0</v>
      </c>
      <c r="AJ131" s="204">
        <f>'Parish Department Summary'!AJ131+School!AJ131</f>
        <v>0</v>
      </c>
      <c r="AK131" s="195" t="str">
        <f t="shared" si="110"/>
        <v>In Balance</v>
      </c>
    </row>
    <row r="132" spans="2:37" outlineLevel="2" x14ac:dyDescent="0.15">
      <c r="B132" s="172">
        <v>127</v>
      </c>
      <c r="C132" s="192">
        <v>4735</v>
      </c>
      <c r="D132" s="193" t="s">
        <v>885</v>
      </c>
      <c r="E132" s="204">
        <f>'Parish Department Summary'!E132+School!E132</f>
        <v>0</v>
      </c>
      <c r="F132" s="204">
        <f>'Parish Department Summary'!F132+School!F132</f>
        <v>0</v>
      </c>
      <c r="G132" s="204">
        <f>'Parish Department Summary'!G132+School!G132</f>
        <v>0</v>
      </c>
      <c r="H132" s="204">
        <f>'Parish Department Summary'!H132+School!H132</f>
        <v>0</v>
      </c>
      <c r="I132" s="49"/>
      <c r="J132" s="196"/>
      <c r="K132" s="32"/>
      <c r="L132" s="196"/>
      <c r="M132" s="196"/>
      <c r="N132" s="197"/>
      <c r="O132" s="204">
        <f>'Parish Department Summary'!O132+School!O132</f>
        <v>0</v>
      </c>
      <c r="P132" s="273">
        <f t="shared" si="114"/>
        <v>0</v>
      </c>
      <c r="Q132" s="275">
        <f t="shared" si="111"/>
        <v>0</v>
      </c>
      <c r="R132" s="29">
        <f t="shared" si="115"/>
        <v>0</v>
      </c>
      <c r="S132" s="275">
        <f t="shared" si="112"/>
        <v>0</v>
      </c>
      <c r="T132" s="739"/>
      <c r="U132" s="740"/>
      <c r="W132" s="200"/>
      <c r="X132" s="204">
        <f>'Parish Department Summary'!X132+School!X132</f>
        <v>0</v>
      </c>
      <c r="Y132" s="204">
        <f>'Parish Department Summary'!Y132+School!Y132</f>
        <v>0</v>
      </c>
      <c r="Z132" s="204">
        <f>'Parish Department Summary'!Z132+School!Z132</f>
        <v>0</v>
      </c>
      <c r="AA132" s="204">
        <f>'Parish Department Summary'!AA132+School!AA132</f>
        <v>0</v>
      </c>
      <c r="AB132" s="204">
        <f>'Parish Department Summary'!AB132+School!AB132</f>
        <v>0</v>
      </c>
      <c r="AC132" s="204">
        <f>'Parish Department Summary'!AC132+School!AC132</f>
        <v>0</v>
      </c>
      <c r="AD132" s="204">
        <f>'Parish Department Summary'!AD132+School!AD132</f>
        <v>0</v>
      </c>
      <c r="AE132" s="204">
        <f>'Parish Department Summary'!AE132+School!AE132</f>
        <v>0</v>
      </c>
      <c r="AF132" s="204">
        <f>'Parish Department Summary'!AF132+School!AF132</f>
        <v>0</v>
      </c>
      <c r="AG132" s="204">
        <f>'Parish Department Summary'!AG132+School!AG132</f>
        <v>0</v>
      </c>
      <c r="AH132" s="204">
        <f>'Parish Department Summary'!AH132+School!AH132</f>
        <v>0</v>
      </c>
      <c r="AI132" s="204">
        <f>'Parish Department Summary'!AI132+School!AI132</f>
        <v>0</v>
      </c>
      <c r="AJ132" s="204">
        <f>'Parish Department Summary'!AJ132+School!AJ132</f>
        <v>0</v>
      </c>
      <c r="AK132" s="195" t="str">
        <f t="shared" si="110"/>
        <v>In Balance</v>
      </c>
    </row>
    <row r="133" spans="2:37" outlineLevel="2" x14ac:dyDescent="0.15">
      <c r="B133" s="172">
        <v>128</v>
      </c>
      <c r="C133" s="192">
        <v>4750</v>
      </c>
      <c r="D133" s="193" t="s">
        <v>605</v>
      </c>
      <c r="E133" s="204">
        <f>'Parish Department Summary'!E133+School!E133</f>
        <v>0</v>
      </c>
      <c r="F133" s="204">
        <f>'Parish Department Summary'!F133+School!F133</f>
        <v>0</v>
      </c>
      <c r="G133" s="204">
        <f>'Parish Department Summary'!G133+School!G133</f>
        <v>0</v>
      </c>
      <c r="H133" s="204">
        <f>'Parish Department Summary'!H133+School!H133</f>
        <v>0</v>
      </c>
      <c r="I133" s="49"/>
      <c r="J133" s="196"/>
      <c r="K133" s="32"/>
      <c r="L133" s="196"/>
      <c r="M133" s="196"/>
      <c r="N133" s="197"/>
      <c r="O133" s="204">
        <f>'Parish Department Summary'!O133+School!O133</f>
        <v>0</v>
      </c>
      <c r="P133" s="273">
        <f t="shared" si="114"/>
        <v>0</v>
      </c>
      <c r="Q133" s="275">
        <f t="shared" si="111"/>
        <v>0</v>
      </c>
      <c r="R133" s="29">
        <f t="shared" si="115"/>
        <v>0</v>
      </c>
      <c r="S133" s="275">
        <f t="shared" si="112"/>
        <v>0</v>
      </c>
      <c r="T133" s="739"/>
      <c r="U133" s="740"/>
      <c r="W133" s="200"/>
      <c r="X133" s="204">
        <f>'Parish Department Summary'!X133+School!X133</f>
        <v>0</v>
      </c>
      <c r="Y133" s="204">
        <f>'Parish Department Summary'!Y133+School!Y133</f>
        <v>0</v>
      </c>
      <c r="Z133" s="204">
        <f>'Parish Department Summary'!Z133+School!Z133</f>
        <v>0</v>
      </c>
      <c r="AA133" s="204">
        <f>'Parish Department Summary'!AA133+School!AA133</f>
        <v>0</v>
      </c>
      <c r="AB133" s="204">
        <f>'Parish Department Summary'!AB133+School!AB133</f>
        <v>0</v>
      </c>
      <c r="AC133" s="204">
        <f>'Parish Department Summary'!AC133+School!AC133</f>
        <v>0</v>
      </c>
      <c r="AD133" s="204">
        <f>'Parish Department Summary'!AD133+School!AD133</f>
        <v>0</v>
      </c>
      <c r="AE133" s="204">
        <f>'Parish Department Summary'!AE133+School!AE133</f>
        <v>0</v>
      </c>
      <c r="AF133" s="204">
        <f>'Parish Department Summary'!AF133+School!AF133</f>
        <v>0</v>
      </c>
      <c r="AG133" s="204">
        <f>'Parish Department Summary'!AG133+School!AG133</f>
        <v>0</v>
      </c>
      <c r="AH133" s="204">
        <f>'Parish Department Summary'!AH133+School!AH133</f>
        <v>0</v>
      </c>
      <c r="AI133" s="204">
        <f>'Parish Department Summary'!AI133+School!AI133</f>
        <v>0</v>
      </c>
      <c r="AJ133" s="204">
        <f>'Parish Department Summary'!AJ133+School!AJ133</f>
        <v>0</v>
      </c>
      <c r="AK133" s="195" t="str">
        <f t="shared" si="110"/>
        <v>In Balance</v>
      </c>
    </row>
    <row r="134" spans="2:37" outlineLevel="2" x14ac:dyDescent="0.15">
      <c r="B134" s="172">
        <v>129</v>
      </c>
      <c r="C134" s="192">
        <v>4760</v>
      </c>
      <c r="D134" s="193" t="s">
        <v>776</v>
      </c>
      <c r="E134" s="204">
        <f>'Parish Department Summary'!E134+School!E134</f>
        <v>0</v>
      </c>
      <c r="F134" s="204">
        <f>'Parish Department Summary'!F134+School!F134</f>
        <v>0</v>
      </c>
      <c r="G134" s="204">
        <f>'Parish Department Summary'!G134+School!G134</f>
        <v>0</v>
      </c>
      <c r="H134" s="204">
        <f>'Parish Department Summary'!H134+School!H134</f>
        <v>0</v>
      </c>
      <c r="I134" s="49"/>
      <c r="J134" s="196"/>
      <c r="K134" s="32"/>
      <c r="L134" s="196"/>
      <c r="M134" s="196"/>
      <c r="N134" s="197"/>
      <c r="O134" s="204">
        <f>'Parish Department Summary'!O134+School!O134</f>
        <v>0</v>
      </c>
      <c r="P134" s="273">
        <f t="shared" si="114"/>
        <v>0</v>
      </c>
      <c r="Q134" s="275">
        <f t="shared" si="111"/>
        <v>0</v>
      </c>
      <c r="R134" s="29">
        <f t="shared" si="115"/>
        <v>0</v>
      </c>
      <c r="S134" s="275">
        <f t="shared" si="112"/>
        <v>0</v>
      </c>
      <c r="T134" s="739"/>
      <c r="U134" s="740"/>
      <c r="W134" s="200"/>
      <c r="X134" s="204">
        <f>'Parish Department Summary'!X134+School!X134</f>
        <v>0</v>
      </c>
      <c r="Y134" s="204">
        <f>'Parish Department Summary'!Y134+School!Y134</f>
        <v>0</v>
      </c>
      <c r="Z134" s="204">
        <f>'Parish Department Summary'!Z134+School!Z134</f>
        <v>0</v>
      </c>
      <c r="AA134" s="204">
        <f>'Parish Department Summary'!AA134+School!AA134</f>
        <v>0</v>
      </c>
      <c r="AB134" s="204">
        <f>'Parish Department Summary'!AB134+School!AB134</f>
        <v>0</v>
      </c>
      <c r="AC134" s="204">
        <f>'Parish Department Summary'!AC134+School!AC134</f>
        <v>0</v>
      </c>
      <c r="AD134" s="204">
        <f>'Parish Department Summary'!AD134+School!AD134</f>
        <v>0</v>
      </c>
      <c r="AE134" s="204">
        <f>'Parish Department Summary'!AE134+School!AE134</f>
        <v>0</v>
      </c>
      <c r="AF134" s="204">
        <f>'Parish Department Summary'!AF134+School!AF134</f>
        <v>0</v>
      </c>
      <c r="AG134" s="204">
        <f>'Parish Department Summary'!AG134+School!AG134</f>
        <v>0</v>
      </c>
      <c r="AH134" s="204">
        <f>'Parish Department Summary'!AH134+School!AH134</f>
        <v>0</v>
      </c>
      <c r="AI134" s="204">
        <f>'Parish Department Summary'!AI134+School!AI134</f>
        <v>0</v>
      </c>
      <c r="AJ134" s="204">
        <f>'Parish Department Summary'!AJ134+School!AJ134</f>
        <v>0</v>
      </c>
      <c r="AK134" s="195" t="str">
        <f t="shared" si="110"/>
        <v>In Balance</v>
      </c>
    </row>
    <row r="135" spans="2:37" outlineLevel="2" x14ac:dyDescent="0.15">
      <c r="B135" s="172">
        <v>130</v>
      </c>
      <c r="C135" s="192">
        <v>4780</v>
      </c>
      <c r="D135" s="193" t="s">
        <v>604</v>
      </c>
      <c r="E135" s="204">
        <f>'Parish Department Summary'!E135+School!E135</f>
        <v>0</v>
      </c>
      <c r="F135" s="204">
        <f>'Parish Department Summary'!F135+School!F135</f>
        <v>0</v>
      </c>
      <c r="G135" s="204">
        <f>'Parish Department Summary'!G135+School!G135</f>
        <v>0</v>
      </c>
      <c r="H135" s="204">
        <f>'Parish Department Summary'!H135+School!H135</f>
        <v>0</v>
      </c>
      <c r="I135" s="49"/>
      <c r="J135" s="196"/>
      <c r="K135" s="32"/>
      <c r="L135" s="196"/>
      <c r="M135" s="196"/>
      <c r="N135" s="197"/>
      <c r="O135" s="204">
        <f>'Parish Department Summary'!O135+School!O135</f>
        <v>0</v>
      </c>
      <c r="P135" s="273">
        <f t="shared" si="114"/>
        <v>0</v>
      </c>
      <c r="Q135" s="275">
        <f t="shared" si="111"/>
        <v>0</v>
      </c>
      <c r="R135" s="29">
        <f t="shared" si="115"/>
        <v>0</v>
      </c>
      <c r="S135" s="275">
        <f t="shared" si="112"/>
        <v>0</v>
      </c>
      <c r="T135" s="739"/>
      <c r="U135" s="740"/>
      <c r="W135" s="200"/>
      <c r="X135" s="204">
        <f>'Parish Department Summary'!X135+School!X135</f>
        <v>0</v>
      </c>
      <c r="Y135" s="204">
        <f>'Parish Department Summary'!Y135+School!Y135</f>
        <v>0</v>
      </c>
      <c r="Z135" s="204">
        <f>'Parish Department Summary'!Z135+School!Z135</f>
        <v>0</v>
      </c>
      <c r="AA135" s="204">
        <f>'Parish Department Summary'!AA135+School!AA135</f>
        <v>0</v>
      </c>
      <c r="AB135" s="204">
        <f>'Parish Department Summary'!AB135+School!AB135</f>
        <v>0</v>
      </c>
      <c r="AC135" s="204">
        <f>'Parish Department Summary'!AC135+School!AC135</f>
        <v>0</v>
      </c>
      <c r="AD135" s="204">
        <f>'Parish Department Summary'!AD135+School!AD135</f>
        <v>0</v>
      </c>
      <c r="AE135" s="204">
        <f>'Parish Department Summary'!AE135+School!AE135</f>
        <v>0</v>
      </c>
      <c r="AF135" s="204">
        <f>'Parish Department Summary'!AF135+School!AF135</f>
        <v>0</v>
      </c>
      <c r="AG135" s="204">
        <f>'Parish Department Summary'!AG135+School!AG135</f>
        <v>0</v>
      </c>
      <c r="AH135" s="204">
        <f>'Parish Department Summary'!AH135+School!AH135</f>
        <v>0</v>
      </c>
      <c r="AI135" s="204">
        <f>'Parish Department Summary'!AI135+School!AI135</f>
        <v>0</v>
      </c>
      <c r="AJ135" s="204">
        <f>'Parish Department Summary'!AJ135+School!AJ135</f>
        <v>0</v>
      </c>
      <c r="AK135" s="195" t="str">
        <f t="shared" si="110"/>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204">
        <f>'Parish Department Summary'!E137+School!E137</f>
        <v>0</v>
      </c>
      <c r="F137" s="204">
        <f>'Parish Department Summary'!F137+School!F137</f>
        <v>0</v>
      </c>
      <c r="G137" s="204">
        <f>'Parish Department Summary'!G137+School!G137</f>
        <v>0</v>
      </c>
      <c r="H137" s="204">
        <f>'Parish Department Summary'!H137+School!H137</f>
        <v>0</v>
      </c>
      <c r="I137" s="49"/>
      <c r="J137" s="196"/>
      <c r="K137" s="32"/>
      <c r="L137" s="196"/>
      <c r="M137" s="196"/>
      <c r="N137" s="197"/>
      <c r="O137" s="204">
        <f>'Parish Department Summary'!O137+School!O137</f>
        <v>0</v>
      </c>
      <c r="P137" s="273">
        <f>ROUND(($O137-$H137),0)</f>
        <v>0</v>
      </c>
      <c r="Q137" s="275">
        <f t="shared" ref="Q137" si="116">IFERROR(P137/H137, 0)</f>
        <v>0</v>
      </c>
      <c r="R137" s="29">
        <f t="shared" ref="R137" si="117">ROUND(($O137-$F137),0)</f>
        <v>0</v>
      </c>
      <c r="S137" s="275">
        <f t="shared" ref="S137" si="118">IFERROR(R137/F137, 0)</f>
        <v>0</v>
      </c>
      <c r="T137" s="739"/>
      <c r="U137" s="740"/>
      <c r="W137" s="200"/>
      <c r="X137" s="204">
        <f>'Parish Department Summary'!X137+School!X137</f>
        <v>0</v>
      </c>
      <c r="Y137" s="204">
        <f>'Parish Department Summary'!Y137+School!Y137</f>
        <v>0</v>
      </c>
      <c r="Z137" s="204">
        <f>'Parish Department Summary'!Z137+School!Z137</f>
        <v>0</v>
      </c>
      <c r="AA137" s="204">
        <f>'Parish Department Summary'!AA137+School!AA137</f>
        <v>0</v>
      </c>
      <c r="AB137" s="204">
        <f>'Parish Department Summary'!AB137+School!AB137</f>
        <v>0</v>
      </c>
      <c r="AC137" s="204">
        <f>'Parish Department Summary'!AC137+School!AC137</f>
        <v>0</v>
      </c>
      <c r="AD137" s="204">
        <f>'Parish Department Summary'!AD137+School!AD137</f>
        <v>0</v>
      </c>
      <c r="AE137" s="204">
        <f>'Parish Department Summary'!AE137+School!AE137</f>
        <v>0</v>
      </c>
      <c r="AF137" s="204">
        <f>'Parish Department Summary'!AF137+School!AF137</f>
        <v>0</v>
      </c>
      <c r="AG137" s="204">
        <f>'Parish Department Summary'!AG137+School!AG137</f>
        <v>0</v>
      </c>
      <c r="AH137" s="204">
        <f>'Parish Department Summary'!AH137+School!AH137</f>
        <v>0</v>
      </c>
      <c r="AI137" s="204">
        <f>'Parish Department Summary'!AI137+School!AI137</f>
        <v>0</v>
      </c>
      <c r="AJ137" s="204">
        <f>'Parish Department Summary'!AJ137+School!AJ137</f>
        <v>0</v>
      </c>
      <c r="AK137" s="195" t="str">
        <f t="shared" si="110"/>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204">
        <f>'Parish Department Summary'!E139+School!E139</f>
        <v>0</v>
      </c>
      <c r="F139" s="204">
        <f>'Parish Department Summary'!F139+School!F139</f>
        <v>0</v>
      </c>
      <c r="G139" s="204">
        <f>'Parish Department Summary'!G139+School!G139</f>
        <v>0</v>
      </c>
      <c r="H139" s="204">
        <f>'Parish Department Summary'!H139+School!H139</f>
        <v>0</v>
      </c>
      <c r="I139" s="49"/>
      <c r="J139" s="196"/>
      <c r="K139" s="32"/>
      <c r="L139" s="196"/>
      <c r="M139" s="196"/>
      <c r="N139" s="197"/>
      <c r="O139" s="204">
        <f>'Parish Department Summary'!O139+School!O139</f>
        <v>0</v>
      </c>
      <c r="P139" s="273">
        <f t="shared" ref="P139:P140" si="119">ROUND(($O139-$H139),0)</f>
        <v>0</v>
      </c>
      <c r="Q139" s="275">
        <f t="shared" ref="Q139:Q144" si="120">IFERROR(P139/H139, 0)</f>
        <v>0</v>
      </c>
      <c r="R139" s="29">
        <f t="shared" ref="R139:R140" si="121">ROUND(($O139-$F139),0)</f>
        <v>0</v>
      </c>
      <c r="S139" s="275">
        <f t="shared" ref="S139:S144" si="122">IFERROR(R139/F139, 0)</f>
        <v>0</v>
      </c>
      <c r="T139" s="739"/>
      <c r="U139" s="740"/>
      <c r="W139" s="200"/>
      <c r="X139" s="204">
        <f>'Parish Department Summary'!X139+School!X139</f>
        <v>0</v>
      </c>
      <c r="Y139" s="204">
        <f>'Parish Department Summary'!Y139+School!Y139</f>
        <v>0</v>
      </c>
      <c r="Z139" s="204">
        <f>'Parish Department Summary'!Z139+School!Z139</f>
        <v>0</v>
      </c>
      <c r="AA139" s="204">
        <f>'Parish Department Summary'!AA139+School!AA139</f>
        <v>0</v>
      </c>
      <c r="AB139" s="204">
        <f>'Parish Department Summary'!AB139+School!AB139</f>
        <v>0</v>
      </c>
      <c r="AC139" s="204">
        <f>'Parish Department Summary'!AC139+School!AC139</f>
        <v>0</v>
      </c>
      <c r="AD139" s="204">
        <f>'Parish Department Summary'!AD139+School!AD139</f>
        <v>0</v>
      </c>
      <c r="AE139" s="204">
        <f>'Parish Department Summary'!AE139+School!AE139</f>
        <v>0</v>
      </c>
      <c r="AF139" s="204">
        <f>'Parish Department Summary'!AF139+School!AF139</f>
        <v>0</v>
      </c>
      <c r="AG139" s="204">
        <f>'Parish Department Summary'!AG139+School!AG139</f>
        <v>0</v>
      </c>
      <c r="AH139" s="204">
        <f>'Parish Department Summary'!AH139+School!AH139</f>
        <v>0</v>
      </c>
      <c r="AI139" s="204">
        <f>'Parish Department Summary'!AI139+School!AI139</f>
        <v>0</v>
      </c>
      <c r="AJ139" s="204">
        <f>'Parish Department Summary'!AJ139+School!AJ139</f>
        <v>0</v>
      </c>
      <c r="AK139" s="195" t="str">
        <f t="shared" si="110"/>
        <v>In Balance</v>
      </c>
    </row>
    <row r="140" spans="2:37" outlineLevel="2" x14ac:dyDescent="0.15">
      <c r="B140" s="172">
        <v>135</v>
      </c>
      <c r="C140" s="192">
        <v>4810.2</v>
      </c>
      <c r="D140" s="244" t="s">
        <v>698</v>
      </c>
      <c r="E140" s="204">
        <f>'Parish Department Summary'!E140+School!E140</f>
        <v>0</v>
      </c>
      <c r="F140" s="204">
        <f>'Parish Department Summary'!F140+School!F140</f>
        <v>0</v>
      </c>
      <c r="G140" s="204">
        <f>'Parish Department Summary'!G140+School!G140</f>
        <v>0</v>
      </c>
      <c r="H140" s="204">
        <f>'Parish Department Summary'!H140+School!H140</f>
        <v>0</v>
      </c>
      <c r="I140" s="49"/>
      <c r="J140" s="196"/>
      <c r="K140" s="32"/>
      <c r="L140" s="196"/>
      <c r="M140" s="196"/>
      <c r="N140" s="197"/>
      <c r="O140" s="204">
        <f>'Parish Department Summary'!O140+School!O140</f>
        <v>0</v>
      </c>
      <c r="P140" s="273">
        <f t="shared" si="119"/>
        <v>0</v>
      </c>
      <c r="Q140" s="275">
        <f t="shared" si="120"/>
        <v>0</v>
      </c>
      <c r="R140" s="29">
        <f t="shared" si="121"/>
        <v>0</v>
      </c>
      <c r="S140" s="275">
        <f t="shared" si="122"/>
        <v>0</v>
      </c>
      <c r="T140" s="739"/>
      <c r="U140" s="740"/>
      <c r="W140" s="200"/>
      <c r="X140" s="204">
        <f>'Parish Department Summary'!X140+School!X140</f>
        <v>0</v>
      </c>
      <c r="Y140" s="204">
        <f>'Parish Department Summary'!Y140+School!Y140</f>
        <v>0</v>
      </c>
      <c r="Z140" s="204">
        <f>'Parish Department Summary'!Z140+School!Z140</f>
        <v>0</v>
      </c>
      <c r="AA140" s="204">
        <f>'Parish Department Summary'!AA140+School!AA140</f>
        <v>0</v>
      </c>
      <c r="AB140" s="204">
        <f>'Parish Department Summary'!AB140+School!AB140</f>
        <v>0</v>
      </c>
      <c r="AC140" s="204">
        <f>'Parish Department Summary'!AC140+School!AC140</f>
        <v>0</v>
      </c>
      <c r="AD140" s="204">
        <f>'Parish Department Summary'!AD140+School!AD140</f>
        <v>0</v>
      </c>
      <c r="AE140" s="204">
        <f>'Parish Department Summary'!AE140+School!AE140</f>
        <v>0</v>
      </c>
      <c r="AF140" s="204">
        <f>'Parish Department Summary'!AF140+School!AF140</f>
        <v>0</v>
      </c>
      <c r="AG140" s="204">
        <f>'Parish Department Summary'!AG140+School!AG140</f>
        <v>0</v>
      </c>
      <c r="AH140" s="204">
        <f>'Parish Department Summary'!AH140+School!AH140</f>
        <v>0</v>
      </c>
      <c r="AI140" s="204">
        <f>'Parish Department Summary'!AI140+School!AI140</f>
        <v>0</v>
      </c>
      <c r="AJ140" s="204">
        <f>'Parish Department Summary'!AJ140+School!AJ140</f>
        <v>0</v>
      </c>
      <c r="AK140" s="195" t="str">
        <f t="shared" si="110"/>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c r="M141" s="40"/>
      <c r="N141" s="237"/>
      <c r="O141" s="40">
        <f>SUM(O139:O140)</f>
        <v>0</v>
      </c>
      <c r="P141" s="40">
        <f>SUM(P139:P140)</f>
        <v>0</v>
      </c>
      <c r="Q141" s="46">
        <f t="shared" si="120"/>
        <v>0</v>
      </c>
      <c r="R141" s="40">
        <f>SUM(R139:R140)</f>
        <v>0</v>
      </c>
      <c r="S141" s="730">
        <f t="shared" si="122"/>
        <v>0</v>
      </c>
      <c r="T141" s="245"/>
      <c r="U141" s="246"/>
      <c r="W141" s="239"/>
      <c r="X141" s="240">
        <f>X139+X140</f>
        <v>0</v>
      </c>
      <c r="Y141" s="240">
        <f t="shared" ref="Y141:AJ141" si="123">Y139+Y140</f>
        <v>0</v>
      </c>
      <c r="Z141" s="240">
        <f t="shared" si="123"/>
        <v>0</v>
      </c>
      <c r="AA141" s="240">
        <f t="shared" si="123"/>
        <v>0</v>
      </c>
      <c r="AB141" s="240">
        <f t="shared" si="123"/>
        <v>0</v>
      </c>
      <c r="AC141" s="240">
        <f t="shared" si="123"/>
        <v>0</v>
      </c>
      <c r="AD141" s="240">
        <f t="shared" si="123"/>
        <v>0</v>
      </c>
      <c r="AE141" s="240">
        <f t="shared" si="123"/>
        <v>0</v>
      </c>
      <c r="AF141" s="240">
        <f t="shared" si="123"/>
        <v>0</v>
      </c>
      <c r="AG141" s="240">
        <f t="shared" si="123"/>
        <v>0</v>
      </c>
      <c r="AH141" s="240">
        <f t="shared" si="123"/>
        <v>0</v>
      </c>
      <c r="AI141" s="240">
        <f t="shared" si="123"/>
        <v>0</v>
      </c>
      <c r="AJ141" s="240">
        <f t="shared" si="123"/>
        <v>0</v>
      </c>
      <c r="AK141" s="241" t="str">
        <f t="shared" si="110"/>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c r="M142" s="34"/>
      <c r="N142" s="249"/>
      <c r="O142" s="34">
        <f>SUM(O120:O125)+O128+SUM(O129:O138)+O141</f>
        <v>0</v>
      </c>
      <c r="P142" s="34">
        <f>SUM(P120:P125)+P128+SUM(P129:P138)+P141</f>
        <v>0</v>
      </c>
      <c r="Q142" s="36">
        <f t="shared" si="120"/>
        <v>0</v>
      </c>
      <c r="R142" s="34">
        <f>SUM(R120:R125)+R128+SUM(R129:R138)+R141</f>
        <v>0</v>
      </c>
      <c r="S142" s="36">
        <f t="shared" si="122"/>
        <v>0</v>
      </c>
      <c r="T142" s="206"/>
      <c r="U142" s="207"/>
      <c r="W142" s="209"/>
      <c r="X142" s="34">
        <f>SUM(X120:X125)+X128+SUM(X129:X138)+X141</f>
        <v>0</v>
      </c>
      <c r="Y142" s="34">
        <f t="shared" ref="Y142:AJ142" si="124">SUM(Y120:Y125)+Y128+SUM(Y129:Y138)+Y141</f>
        <v>0</v>
      </c>
      <c r="Z142" s="34">
        <f t="shared" si="124"/>
        <v>0</v>
      </c>
      <c r="AA142" s="34">
        <f t="shared" si="124"/>
        <v>0</v>
      </c>
      <c r="AB142" s="34">
        <f t="shared" si="124"/>
        <v>0</v>
      </c>
      <c r="AC142" s="34">
        <f t="shared" si="124"/>
        <v>0</v>
      </c>
      <c r="AD142" s="34">
        <f t="shared" si="124"/>
        <v>0</v>
      </c>
      <c r="AE142" s="34">
        <f t="shared" si="124"/>
        <v>0</v>
      </c>
      <c r="AF142" s="34">
        <f t="shared" si="124"/>
        <v>0</v>
      </c>
      <c r="AG142" s="34">
        <f t="shared" si="124"/>
        <v>0</v>
      </c>
      <c r="AH142" s="34">
        <f t="shared" si="124"/>
        <v>0</v>
      </c>
      <c r="AI142" s="34">
        <f t="shared" si="124"/>
        <v>0</v>
      </c>
      <c r="AJ142" s="34">
        <f t="shared" si="124"/>
        <v>0</v>
      </c>
      <c r="AK142" s="80" t="str">
        <f t="shared" si="110"/>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c r="M143" s="43"/>
      <c r="N143" s="252"/>
      <c r="O143" s="43">
        <f>SUM(O142+O118+O103+O90)</f>
        <v>0</v>
      </c>
      <c r="P143" s="43">
        <f>SUM(P142+P118+P103+P90)</f>
        <v>0</v>
      </c>
      <c r="Q143" s="44">
        <f t="shared" si="120"/>
        <v>0</v>
      </c>
      <c r="R143" s="43">
        <f>SUM(R142+R118+R103+R90)</f>
        <v>0</v>
      </c>
      <c r="S143" s="44">
        <f t="shared" si="122"/>
        <v>0</v>
      </c>
      <c r="T143" s="230"/>
      <c r="U143" s="231"/>
      <c r="W143" s="232"/>
      <c r="X143" s="43">
        <f>SUM(X142+X118+X103+X90)</f>
        <v>0</v>
      </c>
      <c r="Y143" s="43">
        <f t="shared" ref="Y143:AJ143" si="125">SUM(Y142+Y118+Y103+Y90)</f>
        <v>0</v>
      </c>
      <c r="Z143" s="43">
        <f t="shared" si="125"/>
        <v>0</v>
      </c>
      <c r="AA143" s="43">
        <f t="shared" si="125"/>
        <v>0</v>
      </c>
      <c r="AB143" s="43">
        <f t="shared" si="125"/>
        <v>0</v>
      </c>
      <c r="AC143" s="43">
        <f t="shared" si="125"/>
        <v>0</v>
      </c>
      <c r="AD143" s="43">
        <f t="shared" si="125"/>
        <v>0</v>
      </c>
      <c r="AE143" s="43">
        <f t="shared" si="125"/>
        <v>0</v>
      </c>
      <c r="AF143" s="43">
        <f t="shared" si="125"/>
        <v>0</v>
      </c>
      <c r="AG143" s="43">
        <f t="shared" si="125"/>
        <v>0</v>
      </c>
      <c r="AH143" s="43">
        <f t="shared" si="125"/>
        <v>0</v>
      </c>
      <c r="AI143" s="43">
        <f t="shared" si="125"/>
        <v>0</v>
      </c>
      <c r="AJ143" s="43">
        <f t="shared" si="125"/>
        <v>0</v>
      </c>
      <c r="AK143" s="81" t="str">
        <f t="shared" si="110"/>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c r="M144" s="302"/>
      <c r="N144" s="304"/>
      <c r="O144" s="302">
        <f>O70-O143</f>
        <v>0</v>
      </c>
      <c r="P144" s="302">
        <f>P70-P143</f>
        <v>0</v>
      </c>
      <c r="Q144" s="305">
        <f t="shared" si="120"/>
        <v>0</v>
      </c>
      <c r="R144" s="302">
        <f>R70-R143</f>
        <v>0</v>
      </c>
      <c r="S144" s="305">
        <f t="shared" si="122"/>
        <v>0</v>
      </c>
      <c r="T144" s="362"/>
      <c r="U144" s="363"/>
      <c r="W144" s="364"/>
      <c r="X144" s="302">
        <f t="shared" ref="X144:AJ144" si="126">X70-X143</f>
        <v>0</v>
      </c>
      <c r="Y144" s="302">
        <f t="shared" si="126"/>
        <v>0</v>
      </c>
      <c r="Z144" s="302">
        <f t="shared" si="126"/>
        <v>0</v>
      </c>
      <c r="AA144" s="302">
        <f t="shared" si="126"/>
        <v>0</v>
      </c>
      <c r="AB144" s="302">
        <f t="shared" si="126"/>
        <v>0</v>
      </c>
      <c r="AC144" s="302">
        <f t="shared" si="126"/>
        <v>0</v>
      </c>
      <c r="AD144" s="302">
        <f t="shared" si="126"/>
        <v>0</v>
      </c>
      <c r="AE144" s="302">
        <f t="shared" si="126"/>
        <v>0</v>
      </c>
      <c r="AF144" s="302">
        <f t="shared" si="126"/>
        <v>0</v>
      </c>
      <c r="AG144" s="302">
        <f t="shared" si="126"/>
        <v>0</v>
      </c>
      <c r="AH144" s="302">
        <f t="shared" si="126"/>
        <v>0</v>
      </c>
      <c r="AI144" s="302">
        <f t="shared" si="126"/>
        <v>0</v>
      </c>
      <c r="AJ144" s="302">
        <f t="shared" si="126"/>
        <v>0</v>
      </c>
      <c r="AK144" s="310" t="str">
        <f t="shared" si="110"/>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204">
        <f>'Parish Department Summary'!E148+School!E148</f>
        <v>0</v>
      </c>
      <c r="F148" s="204">
        <f>'Parish Department Summary'!F148+School!F148</f>
        <v>0</v>
      </c>
      <c r="G148" s="204">
        <f>'Parish Department Summary'!G148+School!G148</f>
        <v>0</v>
      </c>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1188</v>
      </c>
      <c r="E149" s="204">
        <f>'Parish Department Summary'!E149+School!E149</f>
        <v>0</v>
      </c>
      <c r="F149" s="204">
        <f>'Parish Department Summary'!F149+School!F149</f>
        <v>0</v>
      </c>
      <c r="G149" s="204">
        <f>'Parish Department Summary'!G149+School!G149</f>
        <v>0</v>
      </c>
      <c r="H149" s="204">
        <f>'Parish Department Summary'!H149+School!H149</f>
        <v>0</v>
      </c>
      <c r="I149" s="49"/>
      <c r="J149" s="196"/>
      <c r="K149" s="32"/>
      <c r="L149" s="32"/>
      <c r="M149" s="196"/>
      <c r="N149" s="197"/>
      <c r="O149" s="204">
        <f>'Parish Department Summary'!O149+School!O149</f>
        <v>0</v>
      </c>
      <c r="P149" s="273">
        <f t="shared" ref="P149:P150" si="127">ROUND(($O149-$H149),0)</f>
        <v>0</v>
      </c>
      <c r="Q149" s="275">
        <f t="shared" ref="Q149:Q150" si="128">IFERROR(P149/H149, 0)</f>
        <v>0</v>
      </c>
      <c r="R149" s="29">
        <f t="shared" ref="R149:R150" si="129">ROUND(($O149-$F149),0)</f>
        <v>0</v>
      </c>
      <c r="S149" s="275">
        <f t="shared" ref="S149:S151" si="130">IFERROR(R149/F149, 0)</f>
        <v>0</v>
      </c>
      <c r="T149" s="739"/>
      <c r="U149" s="740"/>
      <c r="W149" s="200"/>
      <c r="X149" s="204">
        <f>'Parish Department Summary'!X149+School!X149</f>
        <v>0</v>
      </c>
      <c r="Y149" s="204">
        <f>'Parish Department Summary'!Y149+School!Y149</f>
        <v>0</v>
      </c>
      <c r="Z149" s="204">
        <f>'Parish Department Summary'!Z149+School!Z149</f>
        <v>0</v>
      </c>
      <c r="AA149" s="204">
        <f>'Parish Department Summary'!AA149+School!AA149</f>
        <v>0</v>
      </c>
      <c r="AB149" s="204">
        <f>'Parish Department Summary'!AB149+School!AB149</f>
        <v>0</v>
      </c>
      <c r="AC149" s="204">
        <f>'Parish Department Summary'!AC149+School!AC149</f>
        <v>0</v>
      </c>
      <c r="AD149" s="204">
        <f>'Parish Department Summary'!AD149+School!AD149</f>
        <v>0</v>
      </c>
      <c r="AE149" s="204">
        <f>'Parish Department Summary'!AE149+School!AE149</f>
        <v>0</v>
      </c>
      <c r="AF149" s="204">
        <f>'Parish Department Summary'!AF149+School!AF149</f>
        <v>0</v>
      </c>
      <c r="AG149" s="204">
        <f>'Parish Department Summary'!AG149+School!AG149</f>
        <v>0</v>
      </c>
      <c r="AH149" s="204">
        <f>'Parish Department Summary'!AH149+School!AH149</f>
        <v>0</v>
      </c>
      <c r="AI149" s="204">
        <f>'Parish Department Summary'!AI149+School!AI149</f>
        <v>0</v>
      </c>
      <c r="AJ149" s="204">
        <f>'Parish Department Summary'!AJ149+School!AJ149</f>
        <v>0</v>
      </c>
      <c r="AK149" s="195" t="str">
        <f t="shared" ref="AK149" si="131">IF(AJ149=O149,"In Balance",CONCATENATE("Out of Balance by $",AJ149-O149))</f>
        <v>In Balance</v>
      </c>
    </row>
    <row r="150" spans="2:37" s="256" customFormat="1" ht="11.25" customHeight="1" outlineLevel="1" x14ac:dyDescent="0.15">
      <c r="B150" s="172">
        <v>145</v>
      </c>
      <c r="C150" s="192">
        <v>3460</v>
      </c>
      <c r="D150" s="193" t="s">
        <v>655</v>
      </c>
      <c r="E150" s="204">
        <f>'Parish Department Summary'!E150+School!E150</f>
        <v>0</v>
      </c>
      <c r="F150" s="204">
        <f>'Parish Department Summary'!F150+School!F150</f>
        <v>0</v>
      </c>
      <c r="G150" s="204">
        <f>'Parish Department Summary'!G150+School!G150</f>
        <v>0</v>
      </c>
      <c r="H150" s="204">
        <f>'Parish Department Summary'!H150+School!H150</f>
        <v>0</v>
      </c>
      <c r="I150" s="49"/>
      <c r="J150" s="196"/>
      <c r="K150" s="32"/>
      <c r="L150" s="32"/>
      <c r="M150" s="196"/>
      <c r="N150" s="197"/>
      <c r="O150" s="204">
        <f>'Parish Department Summary'!O150+School!O150</f>
        <v>0</v>
      </c>
      <c r="P150" s="273">
        <f t="shared" si="127"/>
        <v>0</v>
      </c>
      <c r="Q150" s="275">
        <f t="shared" si="128"/>
        <v>0</v>
      </c>
      <c r="R150" s="29">
        <f t="shared" si="129"/>
        <v>0</v>
      </c>
      <c r="S150" s="275">
        <f t="shared" si="130"/>
        <v>0</v>
      </c>
      <c r="T150" s="739"/>
      <c r="U150" s="740"/>
      <c r="W150" s="200"/>
      <c r="X150" s="204">
        <f>'Parish Department Summary'!X150+School!X150</f>
        <v>0</v>
      </c>
      <c r="Y150" s="204">
        <f>'Parish Department Summary'!Y150+School!Y150</f>
        <v>0</v>
      </c>
      <c r="Z150" s="204">
        <f>'Parish Department Summary'!Z150+School!Z150</f>
        <v>0</v>
      </c>
      <c r="AA150" s="204">
        <f>'Parish Department Summary'!AA150+School!AA150</f>
        <v>0</v>
      </c>
      <c r="AB150" s="204">
        <f>'Parish Department Summary'!AB150+School!AB150</f>
        <v>0</v>
      </c>
      <c r="AC150" s="204">
        <f>'Parish Department Summary'!AC150+School!AC150</f>
        <v>0</v>
      </c>
      <c r="AD150" s="204">
        <f>'Parish Department Summary'!AD150+School!AD150</f>
        <v>0</v>
      </c>
      <c r="AE150" s="204">
        <f>'Parish Department Summary'!AE150+School!AE150</f>
        <v>0</v>
      </c>
      <c r="AF150" s="204">
        <f>'Parish Department Summary'!AF150+School!AF150</f>
        <v>0</v>
      </c>
      <c r="AG150" s="204">
        <f>'Parish Department Summary'!AG150+School!AG150</f>
        <v>0</v>
      </c>
      <c r="AH150" s="204">
        <f>'Parish Department Summary'!AH150+School!AH150</f>
        <v>0</v>
      </c>
      <c r="AI150" s="204">
        <f>'Parish Department Summary'!AI150+School!AI150</f>
        <v>0</v>
      </c>
      <c r="AJ150" s="204">
        <f>'Parish Department Summary'!AJ150+School!AJ150</f>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c r="M151" s="43"/>
      <c r="N151" s="252"/>
      <c r="O151" s="43">
        <f>SUM(O148:O150)</f>
        <v>0</v>
      </c>
      <c r="P151" s="43">
        <f>SUM(P148:P150)</f>
        <v>0</v>
      </c>
      <c r="Q151" s="44">
        <f>IFERROR(P151/H151, 0)</f>
        <v>0</v>
      </c>
      <c r="R151" s="43">
        <f>SUM(R148:R150)</f>
        <v>0</v>
      </c>
      <c r="S151" s="44">
        <f t="shared" si="130"/>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204">
        <f>'Parish Department Summary'!E155+School!E155</f>
        <v>0</v>
      </c>
      <c r="F155" s="204">
        <f>'Parish Department Summary'!F155+School!F155</f>
        <v>0</v>
      </c>
      <c r="G155" s="204">
        <f>'Parish Department Summary'!G155+School!G155</f>
        <v>0</v>
      </c>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204">
        <f>'Parish Department Summary'!E156+School!E156</f>
        <v>0</v>
      </c>
      <c r="F156" s="204">
        <f>'Parish Department Summary'!F156+School!F156</f>
        <v>0</v>
      </c>
      <c r="G156" s="204">
        <f>'Parish Department Summary'!G156+School!G156</f>
        <v>0</v>
      </c>
      <c r="H156" s="204">
        <f>'Parish Department Summary'!H156+School!H156</f>
        <v>0</v>
      </c>
      <c r="I156" s="49"/>
      <c r="J156" s="196"/>
      <c r="K156" s="32"/>
      <c r="L156" s="32"/>
      <c r="M156" s="196"/>
      <c r="N156" s="197"/>
      <c r="O156" s="204">
        <f>'Parish Department Summary'!O156+School!O156</f>
        <v>0</v>
      </c>
      <c r="P156" s="273">
        <f t="shared" ref="P156:P158" si="133">ROUND(($O156-$H156),0)</f>
        <v>0</v>
      </c>
      <c r="Q156" s="275">
        <f t="shared" ref="Q156:Q158" si="134">IFERROR(P156/H156, 0)</f>
        <v>0</v>
      </c>
      <c r="R156" s="29">
        <f t="shared" ref="R156:R158" si="135">ROUND(($O156-$F156),0)</f>
        <v>0</v>
      </c>
      <c r="S156" s="275">
        <f t="shared" ref="S156:S160" si="136">IFERROR(R156/F156, 0)</f>
        <v>0</v>
      </c>
      <c r="T156" s="739"/>
      <c r="U156" s="740"/>
      <c r="W156" s="200"/>
      <c r="X156" s="204">
        <f>'Parish Department Summary'!X156+School!X156</f>
        <v>0</v>
      </c>
      <c r="Y156" s="204">
        <f>'Parish Department Summary'!Y156+School!Y156</f>
        <v>0</v>
      </c>
      <c r="Z156" s="204">
        <f>'Parish Department Summary'!Z156+School!Z156</f>
        <v>0</v>
      </c>
      <c r="AA156" s="204">
        <f>'Parish Department Summary'!AA156+School!AA156</f>
        <v>0</v>
      </c>
      <c r="AB156" s="204">
        <f>'Parish Department Summary'!AB156+School!AB156</f>
        <v>0</v>
      </c>
      <c r="AC156" s="204">
        <f>'Parish Department Summary'!AC156+School!AC156</f>
        <v>0</v>
      </c>
      <c r="AD156" s="204">
        <f>'Parish Department Summary'!AD156+School!AD156</f>
        <v>0</v>
      </c>
      <c r="AE156" s="204">
        <f>'Parish Department Summary'!AE156+School!AE156</f>
        <v>0</v>
      </c>
      <c r="AF156" s="204">
        <f>'Parish Department Summary'!AF156+School!AF156</f>
        <v>0</v>
      </c>
      <c r="AG156" s="204">
        <f>'Parish Department Summary'!AG156+School!AG156</f>
        <v>0</v>
      </c>
      <c r="AH156" s="204">
        <f>'Parish Department Summary'!AH156+School!AH156</f>
        <v>0</v>
      </c>
      <c r="AI156" s="204">
        <f>'Parish Department Summary'!AI156+School!AI156</f>
        <v>0</v>
      </c>
      <c r="AJ156" s="204">
        <f>'Parish Department Summary'!AJ156+School!AJ156</f>
        <v>0</v>
      </c>
      <c r="AK156" s="195" t="str">
        <f>IF(AJ156=O156,"In Balance",CONCATENATE("Out of Balance by $",AJ156-O156))</f>
        <v>In Balance</v>
      </c>
    </row>
    <row r="157" spans="2:37" outlineLevel="2" x14ac:dyDescent="0.15">
      <c r="B157" s="172">
        <v>152</v>
      </c>
      <c r="C157" s="192">
        <v>4760</v>
      </c>
      <c r="D157" s="193" t="s">
        <v>776</v>
      </c>
      <c r="E157" s="204">
        <f>'Parish Department Summary'!E157+School!E157</f>
        <v>0</v>
      </c>
      <c r="F157" s="204">
        <f>'Parish Department Summary'!F157+School!F157</f>
        <v>0</v>
      </c>
      <c r="G157" s="204">
        <f>'Parish Department Summary'!G157+School!G157</f>
        <v>0</v>
      </c>
      <c r="H157" s="204">
        <f>'Parish Department Summary'!H157+School!H157</f>
        <v>0</v>
      </c>
      <c r="I157" s="49"/>
      <c r="J157" s="196"/>
      <c r="K157" s="32"/>
      <c r="L157" s="32"/>
      <c r="M157" s="196"/>
      <c r="N157" s="197"/>
      <c r="O157" s="204">
        <f>'Parish Department Summary'!O157+School!O157</f>
        <v>0</v>
      </c>
      <c r="P157" s="273">
        <f t="shared" si="133"/>
        <v>0</v>
      </c>
      <c r="Q157" s="275">
        <f t="shared" si="134"/>
        <v>0</v>
      </c>
      <c r="R157" s="29">
        <f t="shared" si="135"/>
        <v>0</v>
      </c>
      <c r="S157" s="275">
        <f t="shared" si="136"/>
        <v>0</v>
      </c>
      <c r="T157" s="739"/>
      <c r="U157" s="740"/>
      <c r="W157" s="200"/>
      <c r="X157" s="204">
        <f>'Parish Department Summary'!X157+School!X157</f>
        <v>0</v>
      </c>
      <c r="Y157" s="204">
        <f>'Parish Department Summary'!Y157+School!Y157</f>
        <v>0</v>
      </c>
      <c r="Z157" s="204">
        <f>'Parish Department Summary'!Z157+School!Z157</f>
        <v>0</v>
      </c>
      <c r="AA157" s="204">
        <f>'Parish Department Summary'!AA157+School!AA157</f>
        <v>0</v>
      </c>
      <c r="AB157" s="204">
        <f>'Parish Department Summary'!AB157+School!AB157</f>
        <v>0</v>
      </c>
      <c r="AC157" s="204">
        <f>'Parish Department Summary'!AC157+School!AC157</f>
        <v>0</v>
      </c>
      <c r="AD157" s="204">
        <f>'Parish Department Summary'!AD157+School!AD157</f>
        <v>0</v>
      </c>
      <c r="AE157" s="204">
        <f>'Parish Department Summary'!AE157+School!AE157</f>
        <v>0</v>
      </c>
      <c r="AF157" s="204">
        <f>'Parish Department Summary'!AF157+School!AF157</f>
        <v>0</v>
      </c>
      <c r="AG157" s="204">
        <f>'Parish Department Summary'!AG157+School!AG157</f>
        <v>0</v>
      </c>
      <c r="AH157" s="204">
        <f>'Parish Department Summary'!AH157+School!AH157</f>
        <v>0</v>
      </c>
      <c r="AI157" s="204">
        <f>'Parish Department Summary'!AI157+School!AI157</f>
        <v>0</v>
      </c>
      <c r="AJ157" s="204">
        <f>'Parish Department Summary'!AJ157+School!AJ157</f>
        <v>0</v>
      </c>
      <c r="AK157" s="195" t="str">
        <f>IF(AJ157=O157,"In Balance",CONCATENATE("Out of Balance by $",AJ157-O157))</f>
        <v>In Balance</v>
      </c>
    </row>
    <row r="158" spans="2:37" outlineLevel="2" x14ac:dyDescent="0.15">
      <c r="B158" s="172">
        <v>153</v>
      </c>
      <c r="C158" s="192">
        <v>4775</v>
      </c>
      <c r="D158" s="193" t="s">
        <v>1193</v>
      </c>
      <c r="E158" s="204">
        <f>'Parish Department Summary'!E158+School!E158</f>
        <v>0</v>
      </c>
      <c r="F158" s="204">
        <f>'Parish Department Summary'!F158+School!F158</f>
        <v>0</v>
      </c>
      <c r="G158" s="204">
        <f>'Parish Department Summary'!G158+School!G158</f>
        <v>0</v>
      </c>
      <c r="H158" s="204">
        <f>'Parish Department Summary'!H158+School!H158</f>
        <v>0</v>
      </c>
      <c r="I158" s="49"/>
      <c r="J158" s="196"/>
      <c r="K158" s="32"/>
      <c r="L158" s="32"/>
      <c r="M158" s="196"/>
      <c r="N158" s="197"/>
      <c r="O158" s="204">
        <f>'Parish Department Summary'!O158+School!O158</f>
        <v>0</v>
      </c>
      <c r="P158" s="273">
        <f t="shared" si="133"/>
        <v>0</v>
      </c>
      <c r="Q158" s="275">
        <f t="shared" si="134"/>
        <v>0</v>
      </c>
      <c r="R158" s="29">
        <f t="shared" si="135"/>
        <v>0</v>
      </c>
      <c r="S158" s="275">
        <f t="shared" si="136"/>
        <v>0</v>
      </c>
      <c r="T158" s="739"/>
      <c r="U158" s="740"/>
      <c r="W158" s="200"/>
      <c r="X158" s="204">
        <f>'Parish Department Summary'!X158+School!X158</f>
        <v>0</v>
      </c>
      <c r="Y158" s="204">
        <f>'Parish Department Summary'!Y158+School!Y158</f>
        <v>0</v>
      </c>
      <c r="Z158" s="204">
        <f>'Parish Department Summary'!Z158+School!Z158</f>
        <v>0</v>
      </c>
      <c r="AA158" s="204">
        <f>'Parish Department Summary'!AA158+School!AA158</f>
        <v>0</v>
      </c>
      <c r="AB158" s="204">
        <f>'Parish Department Summary'!AB158+School!AB158</f>
        <v>0</v>
      </c>
      <c r="AC158" s="204">
        <f>'Parish Department Summary'!AC158+School!AC158</f>
        <v>0</v>
      </c>
      <c r="AD158" s="204">
        <f>'Parish Department Summary'!AD158+School!AD158</f>
        <v>0</v>
      </c>
      <c r="AE158" s="204">
        <f>'Parish Department Summary'!AE158+School!AE158</f>
        <v>0</v>
      </c>
      <c r="AF158" s="204">
        <f>'Parish Department Summary'!AF158+School!AF158</f>
        <v>0</v>
      </c>
      <c r="AG158" s="204">
        <f>'Parish Department Summary'!AG158+School!AG158</f>
        <v>0</v>
      </c>
      <c r="AH158" s="204">
        <f>'Parish Department Summary'!AH158+School!AH158</f>
        <v>0</v>
      </c>
      <c r="AI158" s="204">
        <f>'Parish Department Summary'!AI158+School!AI158</f>
        <v>0</v>
      </c>
      <c r="AJ158" s="204">
        <f>'Parish Department Summary'!AJ158+School!AJ158</f>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c r="M159" s="43"/>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7">SUM(Y155:Y156)</f>
        <v>0</v>
      </c>
      <c r="Z159" s="426">
        <f t="shared" si="137"/>
        <v>0</v>
      </c>
      <c r="AA159" s="426">
        <f t="shared" si="137"/>
        <v>0</v>
      </c>
      <c r="AB159" s="426">
        <f t="shared" si="137"/>
        <v>0</v>
      </c>
      <c r="AC159" s="426">
        <f t="shared" si="137"/>
        <v>0</v>
      </c>
      <c r="AD159" s="426">
        <f t="shared" si="137"/>
        <v>0</v>
      </c>
      <c r="AE159" s="426">
        <f t="shared" si="137"/>
        <v>0</v>
      </c>
      <c r="AF159" s="426">
        <f t="shared" si="137"/>
        <v>0</v>
      </c>
      <c r="AG159" s="426">
        <f t="shared" si="137"/>
        <v>0</v>
      </c>
      <c r="AH159" s="426">
        <f t="shared" si="137"/>
        <v>0</v>
      </c>
      <c r="AI159" s="426">
        <f t="shared" si="137"/>
        <v>0</v>
      </c>
      <c r="AJ159" s="426">
        <f t="shared" si="137"/>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c r="M160" s="52"/>
      <c r="N160" s="54"/>
      <c r="O160" s="52">
        <f>O144+O151-O159</f>
        <v>0</v>
      </c>
      <c r="P160" s="52">
        <f>P144+P151-P159</f>
        <v>0</v>
      </c>
      <c r="Q160" s="55">
        <f t="shared" ref="Q160" si="138">IFERROR(P160/H160, 0)</f>
        <v>0</v>
      </c>
      <c r="R160" s="52">
        <f>R144+R151-R159</f>
        <v>0</v>
      </c>
      <c r="S160" s="55">
        <f t="shared" si="136"/>
        <v>0</v>
      </c>
      <c r="T160" s="254"/>
      <c r="U160" s="255"/>
      <c r="W160" s="262"/>
      <c r="X160" s="52">
        <f>X144+X151-X159</f>
        <v>0</v>
      </c>
      <c r="Y160" s="52">
        <f t="shared" ref="Y160:AJ160" si="139">Y144+Y151-Y159</f>
        <v>0</v>
      </c>
      <c r="Z160" s="52">
        <f t="shared" si="139"/>
        <v>0</v>
      </c>
      <c r="AA160" s="52">
        <f t="shared" si="139"/>
        <v>0</v>
      </c>
      <c r="AB160" s="52">
        <f t="shared" si="139"/>
        <v>0</v>
      </c>
      <c r="AC160" s="52">
        <f t="shared" si="139"/>
        <v>0</v>
      </c>
      <c r="AD160" s="52">
        <f t="shared" si="139"/>
        <v>0</v>
      </c>
      <c r="AE160" s="52">
        <f t="shared" si="139"/>
        <v>0</v>
      </c>
      <c r="AF160" s="52">
        <f t="shared" si="139"/>
        <v>0</v>
      </c>
      <c r="AG160" s="52">
        <f t="shared" si="139"/>
        <v>0</v>
      </c>
      <c r="AH160" s="52">
        <f t="shared" si="139"/>
        <v>0</v>
      </c>
      <c r="AI160" s="52">
        <f t="shared" si="139"/>
        <v>0</v>
      </c>
      <c r="AJ160" s="52">
        <f t="shared" si="139"/>
        <v>0</v>
      </c>
      <c r="AK160" s="82" t="str">
        <f t="shared" ref="AK160" si="140">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204">
        <f>'Parish Department Summary'!E164+School!E164</f>
        <v>0</v>
      </c>
      <c r="F164" s="204">
        <f>'Parish Department Summary'!F164+School!F164</f>
        <v>0</v>
      </c>
      <c r="G164" s="204">
        <f>'Parish Department Summary'!G164+School!G164</f>
        <v>0</v>
      </c>
      <c r="H164" s="204">
        <f>'Parish Department Summary'!H164+School!H164</f>
        <v>0</v>
      </c>
      <c r="I164" s="49"/>
      <c r="J164" s="196"/>
      <c r="K164" s="32"/>
      <c r="L164" s="32"/>
      <c r="M164" s="196"/>
      <c r="N164" s="197"/>
      <c r="O164" s="204">
        <f>'Parish Department Summary'!O164+School!O164</f>
        <v>0</v>
      </c>
      <c r="P164" s="273">
        <f t="shared" ref="P164:P165" si="141">ROUND(($O164-$H164),0)</f>
        <v>0</v>
      </c>
      <c r="Q164" s="275">
        <f t="shared" ref="Q164:Q166" si="142">IFERROR(P164/H164, 0)</f>
        <v>0</v>
      </c>
      <c r="R164" s="29">
        <f t="shared" ref="R164:R165" si="143">ROUND(($O164-$F164),0)</f>
        <v>0</v>
      </c>
      <c r="S164" s="275">
        <f t="shared" ref="S164:S166" si="144">IFERROR(R164/F164, 0)</f>
        <v>0</v>
      </c>
      <c r="T164" s="739"/>
      <c r="U164" s="740"/>
      <c r="W164" s="200"/>
      <c r="X164" s="204">
        <f>'Parish Department Summary'!X164+School!X164</f>
        <v>0</v>
      </c>
      <c r="Y164" s="204">
        <f>'Parish Department Summary'!Y164+School!Y164</f>
        <v>0</v>
      </c>
      <c r="Z164" s="204">
        <f>'Parish Department Summary'!Z164+School!Z164</f>
        <v>0</v>
      </c>
      <c r="AA164" s="204">
        <f>'Parish Department Summary'!AA164+School!AA164</f>
        <v>0</v>
      </c>
      <c r="AB164" s="204">
        <f>'Parish Department Summary'!AB164+School!AB164</f>
        <v>0</v>
      </c>
      <c r="AC164" s="204">
        <f>'Parish Department Summary'!AC164+School!AC164</f>
        <v>0</v>
      </c>
      <c r="AD164" s="204">
        <f>'Parish Department Summary'!AD164+School!AD164</f>
        <v>0</v>
      </c>
      <c r="AE164" s="204">
        <f>'Parish Department Summary'!AE164+School!AE164</f>
        <v>0</v>
      </c>
      <c r="AF164" s="204">
        <f>'Parish Department Summary'!AF164+School!AF164</f>
        <v>0</v>
      </c>
      <c r="AG164" s="204">
        <f>'Parish Department Summary'!AG164+School!AG164</f>
        <v>0</v>
      </c>
      <c r="AH164" s="204">
        <f>'Parish Department Summary'!AH164+School!AH164</f>
        <v>0</v>
      </c>
      <c r="AI164" s="204">
        <f>'Parish Department Summary'!AI164+School!AI164</f>
        <v>0</v>
      </c>
      <c r="AJ164" s="204">
        <f>'Parish Department Summary'!AJ164+School!AJ164</f>
        <v>0</v>
      </c>
      <c r="AK164" s="195" t="str">
        <f>IF(AJ164=O164,"In Balance",CONCATENATE("Out of Balance by $",AJ164-O164))</f>
        <v>In Balance</v>
      </c>
    </row>
    <row r="165" spans="2:37" s="256" customFormat="1" ht="11.25" customHeight="1" outlineLevel="1" x14ac:dyDescent="0.15">
      <c r="B165" s="172">
        <v>160</v>
      </c>
      <c r="C165" s="192">
        <v>3473</v>
      </c>
      <c r="D165" s="193" t="s">
        <v>775</v>
      </c>
      <c r="E165" s="204">
        <f>'Parish Department Summary'!E165+School!E165</f>
        <v>0</v>
      </c>
      <c r="F165" s="204">
        <f>'Parish Department Summary'!F165+School!F165</f>
        <v>0</v>
      </c>
      <c r="G165" s="204">
        <f>'Parish Department Summary'!G165+School!G165</f>
        <v>0</v>
      </c>
      <c r="H165" s="204">
        <f>'Parish Department Summary'!H165+School!H165</f>
        <v>0</v>
      </c>
      <c r="I165" s="49"/>
      <c r="J165" s="196"/>
      <c r="K165" s="32"/>
      <c r="L165" s="32"/>
      <c r="M165" s="196"/>
      <c r="N165" s="197"/>
      <c r="O165" s="204">
        <f>'Parish Department Summary'!O165+School!O165</f>
        <v>0</v>
      </c>
      <c r="P165" s="273">
        <f t="shared" si="141"/>
        <v>0</v>
      </c>
      <c r="Q165" s="275">
        <f t="shared" si="142"/>
        <v>0</v>
      </c>
      <c r="R165" s="29">
        <f t="shared" si="143"/>
        <v>0</v>
      </c>
      <c r="S165" s="275">
        <f t="shared" si="144"/>
        <v>0</v>
      </c>
      <c r="T165" s="739"/>
      <c r="U165" s="740"/>
      <c r="W165" s="200"/>
      <c r="X165" s="204">
        <f>'Parish Department Summary'!X165+School!X165</f>
        <v>0</v>
      </c>
      <c r="Y165" s="204">
        <f>'Parish Department Summary'!Y165+School!Y165</f>
        <v>0</v>
      </c>
      <c r="Z165" s="204">
        <f>'Parish Department Summary'!Z165+School!Z165</f>
        <v>0</v>
      </c>
      <c r="AA165" s="204">
        <f>'Parish Department Summary'!AA165+School!AA165</f>
        <v>0</v>
      </c>
      <c r="AB165" s="204">
        <f>'Parish Department Summary'!AB165+School!AB165</f>
        <v>0</v>
      </c>
      <c r="AC165" s="204">
        <f>'Parish Department Summary'!AC165+School!AC165</f>
        <v>0</v>
      </c>
      <c r="AD165" s="204">
        <f>'Parish Department Summary'!AD165+School!AD165</f>
        <v>0</v>
      </c>
      <c r="AE165" s="204">
        <f>'Parish Department Summary'!AE165+School!AE165</f>
        <v>0</v>
      </c>
      <c r="AF165" s="204">
        <f>'Parish Department Summary'!AF165+School!AF165</f>
        <v>0</v>
      </c>
      <c r="AG165" s="204">
        <f>'Parish Department Summary'!AG165+School!AG165</f>
        <v>0</v>
      </c>
      <c r="AH165" s="204">
        <f>'Parish Department Summary'!AH165+School!AH165</f>
        <v>0</v>
      </c>
      <c r="AI165" s="204">
        <f>'Parish Department Summary'!AI165+School!AI165</f>
        <v>0</v>
      </c>
      <c r="AJ165" s="204">
        <f>'Parish Department Summary'!AJ165+School!AJ165</f>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5">G160+G164-G165</f>
        <v>0</v>
      </c>
      <c r="H166" s="88">
        <f t="shared" si="145"/>
        <v>0</v>
      </c>
      <c r="I166" s="89"/>
      <c r="J166" s="88"/>
      <c r="K166" s="88"/>
      <c r="L166" s="88"/>
      <c r="M166" s="88"/>
      <c r="N166" s="90"/>
      <c r="O166" s="88">
        <f t="shared" ref="O166:R166" si="146">O160+O164-O165</f>
        <v>0</v>
      </c>
      <c r="P166" s="88">
        <f t="shared" si="146"/>
        <v>0</v>
      </c>
      <c r="Q166" s="91">
        <f t="shared" si="142"/>
        <v>0</v>
      </c>
      <c r="R166" s="88">
        <f t="shared" si="146"/>
        <v>0</v>
      </c>
      <c r="S166" s="91">
        <f t="shared" si="144"/>
        <v>0</v>
      </c>
      <c r="T166" s="264"/>
      <c r="U166" s="265"/>
      <c r="W166" s="266"/>
      <c r="X166" s="88">
        <f>X160+X164-X165</f>
        <v>0</v>
      </c>
      <c r="Y166" s="88">
        <f t="shared" ref="Y166:AJ166" si="147">Y160+Y164-Y165</f>
        <v>0</v>
      </c>
      <c r="Z166" s="88">
        <f t="shared" si="147"/>
        <v>0</v>
      </c>
      <c r="AA166" s="88">
        <f t="shared" si="147"/>
        <v>0</v>
      </c>
      <c r="AB166" s="88">
        <f t="shared" si="147"/>
        <v>0</v>
      </c>
      <c r="AC166" s="88">
        <f t="shared" si="147"/>
        <v>0</v>
      </c>
      <c r="AD166" s="88">
        <f t="shared" si="147"/>
        <v>0</v>
      </c>
      <c r="AE166" s="88">
        <f t="shared" si="147"/>
        <v>0</v>
      </c>
      <c r="AF166" s="88">
        <f t="shared" si="147"/>
        <v>0</v>
      </c>
      <c r="AG166" s="88">
        <f t="shared" si="147"/>
        <v>0</v>
      </c>
      <c r="AH166" s="88">
        <f t="shared" si="147"/>
        <v>0</v>
      </c>
      <c r="AI166" s="88">
        <f t="shared" si="147"/>
        <v>0</v>
      </c>
      <c r="AJ166" s="88">
        <f t="shared" si="147"/>
        <v>0</v>
      </c>
      <c r="AK166" s="82" t="str">
        <f t="shared" ref="AK166" si="148">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4lGgDeqGg0EDyilG6f16TAN63V/kgGNKQpkkvet/yadKkpSzxDUwyiENhvqO/Z6HB2OGZjCmgICOFpODp5fNeQ==" saltValue="uAEmNUaG8RZHuWk8v1oyPA==" spinCount="100000" sheet="1" formatColumns="0" formatRows="0" autoFilter="0"/>
  <dataConsolidate/>
  <mergeCells count="4">
    <mergeCell ref="A1:D1"/>
    <mergeCell ref="W1:Y1"/>
    <mergeCell ref="A2:D2"/>
    <mergeCell ref="A3:D3"/>
  </mergeCells>
  <conditionalFormatting sqref="N11 N36 N149:N150 N156:N158 N164:N165">
    <cfRule type="expression" dxfId="43" priority="76">
      <formula>ISNUMBER($M11)</formula>
    </cfRule>
  </conditionalFormatting>
  <conditionalFormatting sqref="T7:T16 T33:T43">
    <cfRule type="cellIs" dxfId="40" priority="72" operator="equal">
      <formula>"Variance Explanation Required"</formula>
    </cfRule>
  </conditionalFormatting>
  <conditionalFormatting sqref="T19:T24">
    <cfRule type="cellIs" dxfId="39" priority="84" operator="equal">
      <formula>"Variance Explanation Required"</formula>
    </cfRule>
  </conditionalFormatting>
  <conditionalFormatting sqref="T27:T30">
    <cfRule type="cellIs" dxfId="38" priority="88" operator="equal">
      <formula>"Variance Explanation Required"</formula>
    </cfRule>
  </conditionalFormatting>
  <conditionalFormatting sqref="T46:T49">
    <cfRule type="cellIs" dxfId="37" priority="59" operator="equal">
      <formula>"Variance Explanation Required"</formula>
    </cfRule>
  </conditionalFormatting>
  <conditionalFormatting sqref="T52:T53">
    <cfRule type="cellIs" dxfId="36" priority="86" operator="equal">
      <formula>"Variance Explanation Required"</formula>
    </cfRule>
  </conditionalFormatting>
  <conditionalFormatting sqref="T55:T56">
    <cfRule type="cellIs" dxfId="35" priority="56" operator="equal">
      <formula>"Variance Explanation Required"</formula>
    </cfRule>
  </conditionalFormatting>
  <conditionalFormatting sqref="T58:T60">
    <cfRule type="cellIs" dxfId="34" priority="54" operator="equal">
      <formula>"Variance Explanation Required"</formula>
    </cfRule>
  </conditionalFormatting>
  <conditionalFormatting sqref="T62:T63">
    <cfRule type="cellIs" dxfId="33" priority="52" operator="equal">
      <formula>"Variance Explanation Required"</formula>
    </cfRule>
  </conditionalFormatting>
  <conditionalFormatting sqref="T65:T66">
    <cfRule type="cellIs" dxfId="32" priority="50" operator="equal">
      <formula>"Variance Explanation Required"</formula>
    </cfRule>
  </conditionalFormatting>
  <conditionalFormatting sqref="T75:T77">
    <cfRule type="cellIs" dxfId="31" priority="29" operator="equal">
      <formula>"Variance Explanation Required"</formula>
    </cfRule>
  </conditionalFormatting>
  <conditionalFormatting sqref="T79:T83">
    <cfRule type="cellIs" dxfId="30" priority="27" operator="equal">
      <formula>"Variance Explanation Required"</formula>
    </cfRule>
  </conditionalFormatting>
  <conditionalFormatting sqref="T85:T89">
    <cfRule type="cellIs" dxfId="29" priority="25" operator="equal">
      <formula>"Variance Explanation Required"</formula>
    </cfRule>
  </conditionalFormatting>
  <conditionalFormatting sqref="T92:T102">
    <cfRule type="cellIs" dxfId="28" priority="23" operator="equal">
      <formula>"Variance Explanation Required"</formula>
    </cfRule>
  </conditionalFormatting>
  <conditionalFormatting sqref="T105:T114">
    <cfRule type="cellIs" dxfId="27" priority="21" operator="equal">
      <formula>"Variance Explanation Required"</formula>
    </cfRule>
  </conditionalFormatting>
  <conditionalFormatting sqref="T116:T117">
    <cfRule type="cellIs" dxfId="26" priority="19" operator="equal">
      <formula>"Variance Explanation Required"</formula>
    </cfRule>
  </conditionalFormatting>
  <conditionalFormatting sqref="T120:T127">
    <cfRule type="cellIs" dxfId="25" priority="2" operator="equal">
      <formula>"Variance Explanation Required"</formula>
    </cfRule>
  </conditionalFormatting>
  <conditionalFormatting sqref="T129:T140">
    <cfRule type="cellIs" dxfId="24" priority="11" operator="equal">
      <formula>"Variance Explanation Required"</formula>
    </cfRule>
  </conditionalFormatting>
  <conditionalFormatting sqref="T148:T150">
    <cfRule type="cellIs" dxfId="23" priority="9" operator="equal">
      <formula>"Variance Explanation Required"</formula>
    </cfRule>
  </conditionalFormatting>
  <conditionalFormatting sqref="T156:T158">
    <cfRule type="cellIs" dxfId="22" priority="7" operator="equal">
      <formula>"Variance Explanation Required"</formula>
    </cfRule>
  </conditionalFormatting>
  <conditionalFormatting sqref="T164:T165">
    <cfRule type="cellIs" dxfId="21" priority="5" operator="equal">
      <formula>"Variance Explanation Required"</formula>
    </cfRule>
  </conditionalFormatting>
  <conditionalFormatting sqref="U7:U16 U33:U43">
    <cfRule type="expression" dxfId="20" priority="89">
      <formula>$T7="Variance Explanation Required"</formula>
    </cfRule>
  </conditionalFormatting>
  <conditionalFormatting sqref="U19:U24">
    <cfRule type="expression" dxfId="19" priority="83">
      <formula>$T19="Variance Explanation Required"</formula>
    </cfRule>
  </conditionalFormatting>
  <conditionalFormatting sqref="U27:U30">
    <cfRule type="expression" dxfId="18" priority="87">
      <formula>$T27="Variance Explanation Required"</formula>
    </cfRule>
  </conditionalFormatting>
  <conditionalFormatting sqref="U46:U49">
    <cfRule type="expression" dxfId="17" priority="58">
      <formula>$T46="Variance Explanation Required"</formula>
    </cfRule>
  </conditionalFormatting>
  <conditionalFormatting sqref="U52:U53">
    <cfRule type="expression" dxfId="16" priority="85">
      <formula>$T52="Variance Explanation Required"</formula>
    </cfRule>
  </conditionalFormatting>
  <conditionalFormatting sqref="U55:U56">
    <cfRule type="expression" dxfId="15" priority="55">
      <formula>$T55="Variance Explanation Required"</formula>
    </cfRule>
  </conditionalFormatting>
  <conditionalFormatting sqref="U58:U60">
    <cfRule type="expression" dxfId="14" priority="53">
      <formula>$T58="Variance Explanation Required"</formula>
    </cfRule>
  </conditionalFormatting>
  <conditionalFormatting sqref="U62:U63">
    <cfRule type="expression" dxfId="13" priority="51">
      <formula>$T62="Variance Explanation Required"</formula>
    </cfRule>
  </conditionalFormatting>
  <conditionalFormatting sqref="U65:U66">
    <cfRule type="expression" dxfId="12" priority="49">
      <formula>$T65="Variance Explanation Required"</formula>
    </cfRule>
  </conditionalFormatting>
  <conditionalFormatting sqref="U75:U77">
    <cfRule type="expression" dxfId="11" priority="28">
      <formula>$T75="Variance Explanation Required"</formula>
    </cfRule>
  </conditionalFormatting>
  <conditionalFormatting sqref="U79:U83">
    <cfRule type="expression" dxfId="10" priority="26">
      <formula>$T79="Variance Explanation Required"</formula>
    </cfRule>
  </conditionalFormatting>
  <conditionalFormatting sqref="U85:U89">
    <cfRule type="expression" dxfId="9" priority="24">
      <formula>$T85="Variance Explanation Required"</formula>
    </cfRule>
  </conditionalFormatting>
  <conditionalFormatting sqref="U92:U102">
    <cfRule type="expression" dxfId="8" priority="22">
      <formula>$T92="Variance Explanation Required"</formula>
    </cfRule>
  </conditionalFormatting>
  <conditionalFormatting sqref="U105:U114">
    <cfRule type="expression" dxfId="7" priority="20">
      <formula>$T105="Variance Explanation Required"</formula>
    </cfRule>
  </conditionalFormatting>
  <conditionalFormatting sqref="U116:U117">
    <cfRule type="expression" dxfId="6" priority="18">
      <formula>$T116="Variance Explanation Required"</formula>
    </cfRule>
  </conditionalFormatting>
  <conditionalFormatting sqref="U120:U127">
    <cfRule type="expression" dxfId="5" priority="1">
      <formula>$T120="Variance Explanation Required"</formula>
    </cfRule>
  </conditionalFormatting>
  <conditionalFormatting sqref="U129:U140">
    <cfRule type="expression" dxfId="4" priority="10">
      <formula>$T129="Variance Explanation Required"</formula>
    </cfRule>
  </conditionalFormatting>
  <conditionalFormatting sqref="U149:U150">
    <cfRule type="expression" dxfId="3" priority="8">
      <formula>$T149="Variance Explanation Required"</formula>
    </cfRule>
  </conditionalFormatting>
  <conditionalFormatting sqref="U156:U158">
    <cfRule type="expression" dxfId="2" priority="6">
      <formula>$T156="Variance Explanation Required"</formula>
    </cfRule>
  </conditionalFormatting>
  <conditionalFormatting sqref="U164:U165">
    <cfRule type="expression" dxfId="1" priority="4">
      <formula>$T164="Variance Explanation Required"</formula>
    </cfRule>
  </conditionalFormatting>
  <hyperlinks>
    <hyperlink ref="A1" location="'Table of Contents'!D1" display="RETURN TO TABLE OF CONTENTS" xr:uid="{59C653C7-5D64-4FA5-B6D6-500FCF901B50}"/>
    <hyperlink ref="A2:D2" location="'Assumptions - Arch'!A1" display="'Assumptions - Arch'!A1" xr:uid="{3B317B6B-9829-4342-BE0D-83FEE4A7BB43}"/>
    <hyperlink ref="A3:D3" location="'Assumptions - Parish'!A1" display="'Assumptions - Parish'!A1" xr:uid="{F504121E-C96E-4374-9F2D-71FEA2E5E16C}"/>
    <hyperlink ref="W1:Y1" location="'Optional - Monthly Allocations'!C8" display="'Optional - Monthly Allocations'!C8" xr:uid="{B72C7B3E-7CA3-4AFA-BB85-6F454579A6AF}"/>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73" id="{C25B3E57-6CDD-4E20-B5D1-A0C154D03855}">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74" id="{B241532F-ACD3-4F45-A269-DBF2B2895154}">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61" id="{160B319E-040E-4757-9E73-20657EB9C671}">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48" id="{A9631218-A20B-408A-8005-3CFCB9B30508}">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46" id="{7A7729CD-804A-47C2-9CB3-376E606D61E8}">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44" id="{C784EED9-A9D9-437E-80D2-3AF6F82518E8}">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42" id="{89BFCE0A-C835-4E6F-AC63-0ADF15CD6877}">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40" id="{9D5E1380-2ABC-4D2D-B3D4-D318E98116BA}">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38" id="{AD68560F-097C-46C2-AA6E-690CCCB86BED}">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36" id="{4DEEA811-EE51-4617-9737-2B78F2BF947E}">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71" id="{CFDC7D78-CF02-476C-B114-7A8E871AE194}">
            <xm:f>$J10='Drop Down Options'!$H$6</xm:f>
            <x14:dxf>
              <font>
                <color theme="1"/>
              </font>
              <fill>
                <patternFill>
                  <bgColor rgb="FFFFFF00"/>
                </patternFill>
              </fill>
            </x14:dxf>
          </x14:cfRule>
          <xm:sqref>M10:M12 N12 M13:N14 N15:N17 N24:N25 M26:N26 N27:N31 M32:N32 N33:N35 M33:M37 N37 N50 N54 N57 N61 N64 N67:N68 M69:N69 N70 N78:N90 M79:M83 M91:N91 N92:N103 M104:N104 N105:N118</xm:sqref>
        </x14:conditionalFormatting>
        <x14:conditionalFormatting xmlns:xm="http://schemas.microsoft.com/office/excel/2006/main">
          <x14:cfRule type="expression" priority="70" id="{B23C0EAD-57D6-4B77-9B06-F5C5E9B4B0EB}">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68" id="{3C17DF61-8049-4294-AB2D-940C74AB1436}">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67" id="{DE9F89A1-1D75-4033-8D95-6F79060B1D99}">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66" id="{4721F4D4-53FC-45E6-ADFF-3A5E3F8A7B37}">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65" id="{E2249449-517F-4045-8EC8-E5C5030D94EA}">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64" id="{2F072962-B298-4763-89BE-96910A7200E7}">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63" id="{C34AC5BC-8A7E-4C7F-BE21-5474E18C0ED6}">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32" id="{2B2C1616-4824-44F7-A508-E53BBBEAE710}">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62" id="{08F834C5-8EF6-45B1-A8AC-F242F8E402CB}">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69" id="{F9347E50-41EB-4F83-ACD4-0176DCD30AE3}">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60" id="{33F22FEC-C1EC-49F2-8B20-F2F85F544BF1}">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47" id="{D4B41BC4-541F-4B6C-B3EE-A502395E7110}">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45" id="{1C38AF62-73D0-466B-B723-8EF004B5E613}">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43" id="{AAE6DFBE-3A10-4F54-A716-8910946E5C51}">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41" id="{CCFBE5C3-5C5A-47F0-8B31-400DF4E160D5}">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39" id="{A9021B83-8365-42F9-AF02-0028DF135485}">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37" id="{5319BF14-93E3-4661-B405-07D4C923219A}">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35" id="{A52E216D-994C-405A-B93F-7DAAB6EF9EAD}">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3" id="{1B46A97A-FA96-4DC1-BA1E-E88A87CC1542}">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1" id="{BDCE0CF5-6785-4AD9-BDA0-F488655BD073}">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77" id="{6E54B503-6F1E-46A8-A70F-9F90ECC81687}">
            <xm:f>$J7='Drop Down Options'!$H$4</xm:f>
            <x14:dxf>
              <font>
                <color theme="1"/>
              </font>
              <fill>
                <patternFill>
                  <bgColor rgb="FFFFFF00"/>
                </patternFill>
              </fill>
            </x14:dxf>
          </x14:cfRule>
          <x14:cfRule type="expression" priority="78" id="{A55AD08D-A6F0-4126-93FC-A70857016A81}">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75" id="{FEA3EBD6-6733-4275-B37F-67CF7B4FB4DD}">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57" id="{69288AB1-DB76-4CB2-AEF6-33D86F0A9B76}">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33" id="{0AC290E8-D963-4B53-8700-356DDAD4E8BF}">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7BB97E6-64BD-4EEC-BAB6-6F4549955E99}">
          <x14:formula1>
            <xm:f>'Drop Down Options'!$J$3:$J$8</xm:f>
          </x14:formula1>
          <xm:sqref>W68</xm:sqref>
        </x14:dataValidation>
        <x14:dataValidation type="list" allowBlank="1" showInputMessage="1" showErrorMessage="1" xr:uid="{D15BB8C2-6D6D-4ACA-8A85-C82B3B0C8B68}">
          <x14:formula1>
            <xm:f>'Drop Down Options'!$H$3:$H$6</xm:f>
          </x14:formula1>
          <xm:sqref>J37 J120:J127 J7:J8 J10 J12 J15:J16 J19:J24 J27:J30 J139:J140 J46:J49 J75:J77 J129:J137 J85:J89 J92:J102 J105:J114 J116:J117 J79:J83 J40:J42 J52:J67 J33:J35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AAFD-EC15-4A1E-B7AF-83DDB1F4053D}">
  <sheetPr>
    <tabColor theme="7" tint="0.39997558519241921"/>
  </sheetPr>
  <dimension ref="A1:N301"/>
  <sheetViews>
    <sheetView view="pageBreakPreview" zoomScaleNormal="100" zoomScaleSheetLayoutView="100" workbookViewId="0">
      <selection activeCell="C5" sqref="C5"/>
    </sheetView>
  </sheetViews>
  <sheetFormatPr defaultRowHeight="15" x14ac:dyDescent="0.25"/>
  <cols>
    <col min="1" max="1" width="2.42578125" customWidth="1"/>
    <col min="2" max="2" width="48.140625" customWidth="1"/>
    <col min="3" max="3" width="20.7109375" customWidth="1"/>
    <col min="4" max="4" width="1.7109375" customWidth="1"/>
    <col min="5" max="5" width="20.7109375" customWidth="1"/>
    <col min="6" max="6" width="1.7109375" customWidth="1"/>
    <col min="7" max="7" width="20.7109375" customWidth="1"/>
    <col min="8" max="8" width="1.7109375" customWidth="1"/>
    <col min="9" max="9" width="20.7109375" customWidth="1"/>
    <col min="10" max="10" width="1.7109375" customWidth="1"/>
    <col min="11" max="11" width="20.7109375" customWidth="1"/>
    <col min="12" max="12" width="1.7109375" customWidth="1"/>
    <col min="13" max="13" width="20.7109375" customWidth="1"/>
    <col min="14" max="14" width="2.85546875" customWidth="1"/>
  </cols>
  <sheetData>
    <row r="1" spans="1:14" x14ac:dyDescent="0.25">
      <c r="A1" s="797" t="str">
        <f>'Parish Info'!$K$2</f>
        <v>RETURN TO TABLE OF CONTENTS</v>
      </c>
      <c r="B1" s="797"/>
      <c r="C1" s="797"/>
      <c r="D1" s="797"/>
    </row>
    <row r="2" spans="1:14" x14ac:dyDescent="0.25">
      <c r="A2" s="172"/>
      <c r="B2" s="172"/>
      <c r="C2" s="102"/>
      <c r="D2" s="102"/>
      <c r="E2" s="172"/>
      <c r="F2" s="172"/>
      <c r="G2" s="172"/>
      <c r="H2" s="172"/>
      <c r="I2" s="172"/>
      <c r="J2" s="172"/>
      <c r="K2" s="172"/>
      <c r="L2" s="172"/>
      <c r="M2" s="172"/>
      <c r="N2" s="172"/>
    </row>
    <row r="3" spans="1:14" ht="24.75" x14ac:dyDescent="0.3">
      <c r="A3" s="108"/>
      <c r="B3" s="347" t="str">
        <f>CONCATENATE("Consolidated Budget", " ",'Drop Down Options'!$K$6)</f>
        <v>Consolidated Budget FY 2026-27</v>
      </c>
      <c r="C3" s="314"/>
      <c r="D3" s="314"/>
      <c r="E3" s="108"/>
      <c r="F3" s="108"/>
      <c r="G3" s="176"/>
      <c r="H3" s="176"/>
      <c r="I3" s="108"/>
      <c r="J3" s="108"/>
      <c r="K3" s="108"/>
      <c r="L3" s="108"/>
      <c r="M3" s="108"/>
      <c r="N3" s="108"/>
    </row>
    <row r="4" spans="1:14" ht="26.25" x14ac:dyDescent="0.25">
      <c r="A4" s="178"/>
      <c r="B4" s="313"/>
      <c r="C4" s="315" t="str">
        <f>CONCATENATE("$FY Ended June 30", " ", 'Drop Down Options'!$K$3)</f>
        <v>$FY Ended June 30 2025</v>
      </c>
      <c r="D4" s="313"/>
      <c r="E4" s="315" t="str">
        <f>CONCATENATE('FY 2026-27 Budget Summary'!$G$9, " ", 'FY 2026-27 Budget Summary'!$G$10, " $ YTD")</f>
        <v>12 Dec 2025 $ YTD</v>
      </c>
      <c r="F4" s="313"/>
      <c r="G4" s="315" t="str">
        <f>CONCATENATE('FY 2026-27 Budget Summary'!$G$9, " ", 'FY 2026-27 Budget Summary'!$G$10, " Annualized YTD")</f>
        <v>12 Dec 2025 Annualized YTD</v>
      </c>
      <c r="H4" s="313"/>
      <c r="I4" s="315" t="str">
        <f>CONCATENATE('Drop Down Options'!$K$6, " ", "Budget")</f>
        <v>FY 2026-27 Budget</v>
      </c>
      <c r="J4" s="313"/>
      <c r="K4" s="315" t="str">
        <f>CONCATENATE("$ Δ from ",'FY 2026-27 Budget Summary'!$G$9," ",'FY 2026-27 Budget Summary'!$G$10," Annualized")</f>
        <v>$ Δ from 12 Dec 2025 Annualized</v>
      </c>
      <c r="L4" s="313"/>
      <c r="M4" s="315" t="str">
        <f>CONCATENATE("% Δ from ",'FY 2026-27 Budget Summary'!$G$9," ",'FY 2026-27 Budget Summary'!$G$10," Annualized")</f>
        <v>% Δ from 12 Dec 2025 Annualized</v>
      </c>
      <c r="N4" s="178"/>
    </row>
    <row r="5" spans="1:14" ht="15.75" x14ac:dyDescent="0.25">
      <c r="A5" s="316"/>
      <c r="B5" s="317" t="s">
        <v>842</v>
      </c>
      <c r="C5" s="318"/>
      <c r="D5" s="318"/>
      <c r="E5" s="318"/>
      <c r="F5" s="318"/>
      <c r="G5" s="318"/>
      <c r="H5" s="318"/>
      <c r="I5" s="318"/>
      <c r="J5" s="318"/>
      <c r="K5" s="318"/>
      <c r="L5" s="318"/>
      <c r="M5" s="318"/>
      <c r="N5" s="316"/>
    </row>
    <row r="6" spans="1:14" ht="15.75" x14ac:dyDescent="0.25">
      <c r="A6" s="316"/>
      <c r="B6" s="319" t="s">
        <v>664</v>
      </c>
      <c r="C6" s="320">
        <f>'Consolidated Budget'!$F$17</f>
        <v>0</v>
      </c>
      <c r="D6" s="320"/>
      <c r="E6" s="320">
        <f>'Consolidated Budget'!$G$17</f>
        <v>0</v>
      </c>
      <c r="F6" s="320"/>
      <c r="G6" s="320">
        <f>'Consolidated Budget'!$H$17</f>
        <v>0</v>
      </c>
      <c r="H6" s="320"/>
      <c r="I6" s="320">
        <f>'Consolidated Budget'!$O$17</f>
        <v>0</v>
      </c>
      <c r="J6" s="320"/>
      <c r="K6" s="320">
        <f>'Consolidated Budget'!$P$17</f>
        <v>0</v>
      </c>
      <c r="L6" s="320"/>
      <c r="M6" s="321">
        <f>IFERROR((K6/G6),0)</f>
        <v>0</v>
      </c>
      <c r="N6" s="316"/>
    </row>
    <row r="7" spans="1:14" ht="15.75" x14ac:dyDescent="0.25">
      <c r="A7" s="316"/>
      <c r="B7" s="319" t="s">
        <v>661</v>
      </c>
      <c r="C7" s="320">
        <f>'Consolidated Budget'!$F$25</f>
        <v>0</v>
      </c>
      <c r="D7" s="320"/>
      <c r="E7" s="320">
        <f>'Consolidated Budget'!$G$25</f>
        <v>0</v>
      </c>
      <c r="F7" s="320"/>
      <c r="G7" s="320">
        <f>'Consolidated Budget'!$H$25</f>
        <v>0</v>
      </c>
      <c r="H7" s="320"/>
      <c r="I7" s="320">
        <f>'Consolidated Budget'!$O$25</f>
        <v>0</v>
      </c>
      <c r="J7" s="320"/>
      <c r="K7" s="320">
        <f>'Consolidated Budget'!$P$25</f>
        <v>0</v>
      </c>
      <c r="L7" s="320"/>
      <c r="M7" s="321">
        <f t="shared" ref="M7:M12" si="0">IFERROR((K7/G7),0)</f>
        <v>0</v>
      </c>
      <c r="N7" s="316"/>
    </row>
    <row r="8" spans="1:14" ht="15.75" x14ac:dyDescent="0.25">
      <c r="A8" s="316"/>
      <c r="B8" s="319" t="s">
        <v>659</v>
      </c>
      <c r="C8" s="320">
        <f>'Consolidated Budget'!$F$31</f>
        <v>0</v>
      </c>
      <c r="D8" s="320"/>
      <c r="E8" s="320">
        <f>'Consolidated Budget'!$G$31</f>
        <v>0</v>
      </c>
      <c r="F8" s="320"/>
      <c r="G8" s="320">
        <f>'Consolidated Budget'!$H$31</f>
        <v>0</v>
      </c>
      <c r="H8" s="320"/>
      <c r="I8" s="320">
        <f>'Consolidated Budget'!$O$31</f>
        <v>0</v>
      </c>
      <c r="J8" s="320"/>
      <c r="K8" s="320">
        <f>'Consolidated Budget'!$P$31</f>
        <v>0</v>
      </c>
      <c r="L8" s="320"/>
      <c r="M8" s="321">
        <f t="shared" si="0"/>
        <v>0</v>
      </c>
      <c r="N8" s="316"/>
    </row>
    <row r="9" spans="1:14" ht="15.75" x14ac:dyDescent="0.25">
      <c r="A9" s="316"/>
      <c r="B9" s="319" t="s">
        <v>653</v>
      </c>
      <c r="C9" s="320">
        <f>'Consolidated Budget'!$F$44</f>
        <v>0</v>
      </c>
      <c r="D9" s="320"/>
      <c r="E9" s="320">
        <f>'Consolidated Budget'!$G$44</f>
        <v>0</v>
      </c>
      <c r="F9" s="320"/>
      <c r="G9" s="320">
        <f>'Consolidated Budget'!$H$44</f>
        <v>0</v>
      </c>
      <c r="H9" s="320"/>
      <c r="I9" s="320">
        <f>'Consolidated Budget'!$O$44</f>
        <v>0</v>
      </c>
      <c r="J9" s="320"/>
      <c r="K9" s="320">
        <f>'Consolidated Budget'!$P$44</f>
        <v>0</v>
      </c>
      <c r="L9" s="320"/>
      <c r="M9" s="321">
        <f t="shared" si="0"/>
        <v>0</v>
      </c>
      <c r="N9" s="316"/>
    </row>
    <row r="10" spans="1:14" ht="15.75" x14ac:dyDescent="0.25">
      <c r="A10" s="316"/>
      <c r="B10" s="319" t="s">
        <v>863</v>
      </c>
      <c r="C10" s="320">
        <f>'Consolidated Budget'!$F$50</f>
        <v>0</v>
      </c>
      <c r="D10" s="320"/>
      <c r="E10" s="320">
        <f>'Consolidated Budget'!$G$50</f>
        <v>0</v>
      </c>
      <c r="F10" s="320"/>
      <c r="G10" s="320">
        <f>'Consolidated Budget'!$H$50</f>
        <v>0</v>
      </c>
      <c r="H10" s="320"/>
      <c r="I10" s="320">
        <f>'Consolidated Budget'!$O$50</f>
        <v>0</v>
      </c>
      <c r="J10" s="320"/>
      <c r="K10" s="320">
        <f>'Consolidated Budget'!$P$50</f>
        <v>0</v>
      </c>
      <c r="L10" s="320"/>
      <c r="M10" s="321">
        <f t="shared" si="0"/>
        <v>0</v>
      </c>
      <c r="N10" s="316"/>
    </row>
    <row r="11" spans="1:14" ht="17.25" x14ac:dyDescent="0.35">
      <c r="A11" s="316"/>
      <c r="B11" s="322" t="s">
        <v>649</v>
      </c>
      <c r="C11" s="343">
        <f>'Consolidated Budget'!$F$68</f>
        <v>0</v>
      </c>
      <c r="D11" s="323"/>
      <c r="E11" s="343">
        <f>'Consolidated Budget'!$G$68</f>
        <v>0</v>
      </c>
      <c r="F11" s="323"/>
      <c r="G11" s="343">
        <f>'Consolidated Budget'!$H$68</f>
        <v>0</v>
      </c>
      <c r="H11" s="323"/>
      <c r="I11" s="343">
        <f>'Consolidated Budget'!$O$68</f>
        <v>0</v>
      </c>
      <c r="J11" s="323"/>
      <c r="K11" s="343">
        <f>'Consolidated Budget'!$P$68</f>
        <v>0</v>
      </c>
      <c r="L11" s="323"/>
      <c r="M11" s="321">
        <f t="shared" si="0"/>
        <v>0</v>
      </c>
      <c r="N11" s="316"/>
    </row>
    <row r="12" spans="1:14" ht="15.75" x14ac:dyDescent="0.25">
      <c r="A12" s="316"/>
      <c r="B12" s="324" t="s">
        <v>648</v>
      </c>
      <c r="C12" s="325">
        <f>SUM(C6:C11)</f>
        <v>0</v>
      </c>
      <c r="D12" s="325"/>
      <c r="E12" s="325">
        <f t="shared" ref="E12:K12" si="1">SUM(E6:E11)</f>
        <v>0</v>
      </c>
      <c r="F12" s="325"/>
      <c r="G12" s="325">
        <f t="shared" si="1"/>
        <v>0</v>
      </c>
      <c r="H12" s="325"/>
      <c r="I12" s="325">
        <f t="shared" si="1"/>
        <v>0</v>
      </c>
      <c r="J12" s="325"/>
      <c r="K12" s="325">
        <f t="shared" si="1"/>
        <v>0</v>
      </c>
      <c r="L12" s="325"/>
      <c r="M12" s="326">
        <f t="shared" si="0"/>
        <v>0</v>
      </c>
      <c r="N12" s="316"/>
    </row>
    <row r="13" spans="1:14" ht="15.75" x14ac:dyDescent="0.25">
      <c r="A13" s="316"/>
      <c r="B13" s="324"/>
      <c r="C13" s="325"/>
      <c r="D13" s="325"/>
      <c r="E13" s="325"/>
      <c r="F13" s="325"/>
      <c r="G13" s="325"/>
      <c r="H13" s="325"/>
      <c r="I13" s="325"/>
      <c r="J13" s="325"/>
      <c r="K13" s="325"/>
      <c r="L13" s="325"/>
      <c r="M13" s="326"/>
      <c r="N13" s="316"/>
    </row>
    <row r="14" spans="1:14" ht="15.75" x14ac:dyDescent="0.25">
      <c r="A14" s="327"/>
      <c r="B14" s="328" t="s">
        <v>647</v>
      </c>
      <c r="C14" s="329"/>
      <c r="D14" s="329"/>
      <c r="E14" s="329"/>
      <c r="F14" s="329"/>
      <c r="G14" s="329"/>
      <c r="H14" s="329"/>
      <c r="I14" s="330"/>
      <c r="J14" s="330"/>
      <c r="K14" s="330"/>
      <c r="L14" s="330"/>
      <c r="M14" s="331"/>
      <c r="N14" s="327"/>
    </row>
    <row r="15" spans="1:14" ht="15.75" x14ac:dyDescent="0.25">
      <c r="A15" s="316"/>
      <c r="B15" s="327" t="s">
        <v>638</v>
      </c>
      <c r="C15" s="320">
        <f>'Consolidated Budget'!$F$90</f>
        <v>0</v>
      </c>
      <c r="D15" s="320"/>
      <c r="E15" s="320">
        <f>'Consolidated Budget'!$G$90</f>
        <v>0</v>
      </c>
      <c r="F15" s="320"/>
      <c r="G15" s="320">
        <f>'Consolidated Budget'!$H$90</f>
        <v>0</v>
      </c>
      <c r="H15" s="320"/>
      <c r="I15" s="320">
        <f>'Consolidated Budget'!$O$90</f>
        <v>0</v>
      </c>
      <c r="J15" s="320"/>
      <c r="K15" s="320">
        <f>'Consolidated Budget'!$P$90</f>
        <v>0</v>
      </c>
      <c r="L15" s="320"/>
      <c r="M15" s="321">
        <f t="shared" ref="M15:M19" si="2">IFERROR((K15/G15),0)</f>
        <v>0</v>
      </c>
      <c r="N15" s="316"/>
    </row>
    <row r="16" spans="1:14" ht="15.75" x14ac:dyDescent="0.25">
      <c r="A16" s="316"/>
      <c r="B16" s="327" t="s">
        <v>629</v>
      </c>
      <c r="C16" s="320">
        <f>'Consolidated Budget'!$F$103</f>
        <v>0</v>
      </c>
      <c r="D16" s="320"/>
      <c r="E16" s="320">
        <f>'Consolidated Budget'!$G$103</f>
        <v>0</v>
      </c>
      <c r="F16" s="320"/>
      <c r="G16" s="320">
        <f>'Consolidated Budget'!$H$103</f>
        <v>0</v>
      </c>
      <c r="H16" s="320"/>
      <c r="I16" s="320">
        <f>'Consolidated Budget'!$O$103</f>
        <v>0</v>
      </c>
      <c r="J16" s="320"/>
      <c r="K16" s="320">
        <f>'Consolidated Budget'!$P$103</f>
        <v>0</v>
      </c>
      <c r="L16" s="320"/>
      <c r="M16" s="321">
        <f t="shared" si="2"/>
        <v>0</v>
      </c>
      <c r="N16" s="316"/>
    </row>
    <row r="17" spans="1:14" ht="15.75" x14ac:dyDescent="0.25">
      <c r="A17" s="316"/>
      <c r="B17" s="327" t="s">
        <v>616</v>
      </c>
      <c r="C17" s="320">
        <f>'Consolidated Budget'!$F$118</f>
        <v>0</v>
      </c>
      <c r="D17" s="320"/>
      <c r="E17" s="320">
        <f>'Consolidated Budget'!$G$118</f>
        <v>0</v>
      </c>
      <c r="F17" s="320"/>
      <c r="G17" s="320">
        <f>'Consolidated Budget'!$H$118</f>
        <v>0</v>
      </c>
      <c r="H17" s="320"/>
      <c r="I17" s="320">
        <f>'Consolidated Budget'!$O$118</f>
        <v>0</v>
      </c>
      <c r="J17" s="320"/>
      <c r="K17" s="320">
        <f>'Consolidated Budget'!$P$118</f>
        <v>0</v>
      </c>
      <c r="L17" s="320"/>
      <c r="M17" s="321">
        <f t="shared" si="2"/>
        <v>0</v>
      </c>
      <c r="N17" s="316"/>
    </row>
    <row r="18" spans="1:14" ht="17.25" x14ac:dyDescent="0.35">
      <c r="A18" s="316"/>
      <c r="B18" s="332" t="s">
        <v>602</v>
      </c>
      <c r="C18" s="343">
        <f>'Consolidated Budget'!$F$142</f>
        <v>0</v>
      </c>
      <c r="D18" s="323"/>
      <c r="E18" s="343">
        <f>'Consolidated Budget'!$G$142</f>
        <v>0</v>
      </c>
      <c r="F18" s="323"/>
      <c r="G18" s="343">
        <f>'Consolidated Budget'!$H$142</f>
        <v>0</v>
      </c>
      <c r="H18" s="323"/>
      <c r="I18" s="343">
        <f>'Consolidated Budget'!$O$142</f>
        <v>0</v>
      </c>
      <c r="J18" s="323"/>
      <c r="K18" s="343">
        <f>'Consolidated Budget'!$P$142</f>
        <v>0</v>
      </c>
      <c r="L18" s="323"/>
      <c r="M18" s="321">
        <f t="shared" si="2"/>
        <v>0</v>
      </c>
      <c r="N18" s="316"/>
    </row>
    <row r="19" spans="1:14" ht="17.25" x14ac:dyDescent="0.35">
      <c r="A19" s="316"/>
      <c r="B19" s="335" t="s">
        <v>601</v>
      </c>
      <c r="C19" s="346">
        <f>SUM(C15:C18)</f>
        <v>0</v>
      </c>
      <c r="D19" s="333"/>
      <c r="E19" s="346">
        <f>SUM(E15:E18)</f>
        <v>0</v>
      </c>
      <c r="F19" s="333"/>
      <c r="G19" s="346">
        <f t="shared" ref="G19:K19" si="3">SUM(G15:G18)</f>
        <v>0</v>
      </c>
      <c r="H19" s="333"/>
      <c r="I19" s="346">
        <f t="shared" si="3"/>
        <v>0</v>
      </c>
      <c r="J19" s="333"/>
      <c r="K19" s="346">
        <f t="shared" si="3"/>
        <v>0</v>
      </c>
      <c r="L19" s="333"/>
      <c r="M19" s="326">
        <f t="shared" si="2"/>
        <v>0</v>
      </c>
      <c r="N19" s="316"/>
    </row>
    <row r="20" spans="1:14" ht="15.75" x14ac:dyDescent="0.25">
      <c r="A20" s="316"/>
      <c r="B20" s="324"/>
      <c r="C20" s="325"/>
      <c r="D20" s="325"/>
      <c r="E20" s="325"/>
      <c r="F20" s="325"/>
      <c r="G20" s="325"/>
      <c r="H20" s="325"/>
      <c r="I20" s="325"/>
      <c r="J20" s="325"/>
      <c r="K20" s="325"/>
      <c r="L20" s="325"/>
      <c r="M20" s="326"/>
      <c r="N20" s="316"/>
    </row>
    <row r="21" spans="1:14" ht="16.5" thickBot="1" x14ac:dyDescent="0.3">
      <c r="A21" s="334"/>
      <c r="B21" s="335" t="s">
        <v>679</v>
      </c>
      <c r="C21" s="344">
        <f>C12-C19</f>
        <v>0</v>
      </c>
      <c r="D21" s="336"/>
      <c r="E21" s="344">
        <f t="shared" ref="E21:K21" si="4">E12-E19</f>
        <v>0</v>
      </c>
      <c r="F21" s="336"/>
      <c r="G21" s="344">
        <f t="shared" si="4"/>
        <v>0</v>
      </c>
      <c r="H21" s="336"/>
      <c r="I21" s="344">
        <f t="shared" si="4"/>
        <v>0</v>
      </c>
      <c r="J21" s="336"/>
      <c r="K21" s="344">
        <f t="shared" si="4"/>
        <v>0</v>
      </c>
      <c r="L21" s="336"/>
      <c r="M21" s="326">
        <f>IFERROR((K21/G21),0)</f>
        <v>0</v>
      </c>
      <c r="N21" s="334"/>
    </row>
    <row r="22" spans="1:14" ht="16.5" thickTop="1" x14ac:dyDescent="0.25">
      <c r="A22" s="334"/>
      <c r="B22" s="338"/>
      <c r="C22" s="329"/>
      <c r="D22" s="329"/>
      <c r="E22" s="329"/>
      <c r="F22" s="329"/>
      <c r="G22" s="329"/>
      <c r="H22" s="329"/>
      <c r="I22" s="330"/>
      <c r="J22" s="330"/>
      <c r="K22" s="330"/>
      <c r="L22" s="330"/>
      <c r="M22" s="331"/>
      <c r="N22" s="334"/>
    </row>
    <row r="23" spans="1:14" ht="15.75" x14ac:dyDescent="0.25">
      <c r="A23" s="334"/>
      <c r="B23" s="327" t="s">
        <v>771</v>
      </c>
      <c r="C23" s="325">
        <f>'Consolidated Budget'!$F$151</f>
        <v>0</v>
      </c>
      <c r="D23" s="325"/>
      <c r="E23" s="325">
        <f>'Consolidated Budget'!$G$151</f>
        <v>0</v>
      </c>
      <c r="F23" s="325"/>
      <c r="G23" s="325">
        <f>'Consolidated Budget'!$H$151</f>
        <v>0</v>
      </c>
      <c r="H23" s="325"/>
      <c r="I23" s="325">
        <f>'Consolidated Budget'!$O$151</f>
        <v>0</v>
      </c>
      <c r="J23" s="325"/>
      <c r="K23" s="325">
        <f>'Consolidated Budget'!$P$151</f>
        <v>0</v>
      </c>
      <c r="L23" s="325"/>
      <c r="M23" s="326">
        <f t="shared" ref="M23:M24" si="5">IFERROR((K23/G23),0)</f>
        <v>0</v>
      </c>
      <c r="N23" s="334"/>
    </row>
    <row r="24" spans="1:14" ht="17.25" x14ac:dyDescent="0.35">
      <c r="A24" s="334"/>
      <c r="B24" s="332" t="s">
        <v>777</v>
      </c>
      <c r="C24" s="345">
        <f>'Consolidated Budget'!$F$159</f>
        <v>0</v>
      </c>
      <c r="D24" s="333"/>
      <c r="E24" s="345">
        <f>'Consolidated Budget'!$G$159</f>
        <v>0</v>
      </c>
      <c r="F24" s="333"/>
      <c r="G24" s="345">
        <f>'Consolidated Budget'!$H$159</f>
        <v>0</v>
      </c>
      <c r="H24" s="333"/>
      <c r="I24" s="345">
        <f>'Consolidated Budget'!$O$159</f>
        <v>0</v>
      </c>
      <c r="J24" s="333"/>
      <c r="K24" s="345">
        <f>'Consolidated Budget'!$P$159</f>
        <v>0</v>
      </c>
      <c r="L24" s="333"/>
      <c r="M24" s="326">
        <f t="shared" si="5"/>
        <v>0</v>
      </c>
      <c r="N24" s="334"/>
    </row>
    <row r="25" spans="1:14" ht="15.75" x14ac:dyDescent="0.25">
      <c r="A25" s="334"/>
      <c r="B25" s="327"/>
      <c r="C25" s="325"/>
      <c r="D25" s="325"/>
      <c r="E25" s="325"/>
      <c r="F25" s="325"/>
      <c r="G25" s="325"/>
      <c r="H25" s="325"/>
      <c r="I25" s="325"/>
      <c r="J25" s="325"/>
      <c r="K25" s="325"/>
      <c r="L25" s="325"/>
      <c r="M25" s="326"/>
      <c r="N25" s="334"/>
    </row>
    <row r="26" spans="1:14" ht="16.5" thickBot="1" x14ac:dyDescent="0.3">
      <c r="A26" s="334"/>
      <c r="B26" s="335" t="s">
        <v>773</v>
      </c>
      <c r="C26" s="344">
        <f>C21+C23-C24</f>
        <v>0</v>
      </c>
      <c r="D26" s="336"/>
      <c r="E26" s="344">
        <f t="shared" ref="E26:K26" si="6">E21+E23-E24</f>
        <v>0</v>
      </c>
      <c r="F26" s="336"/>
      <c r="G26" s="344">
        <f t="shared" si="6"/>
        <v>0</v>
      </c>
      <c r="H26" s="336"/>
      <c r="I26" s="344">
        <f t="shared" si="6"/>
        <v>0</v>
      </c>
      <c r="J26" s="336"/>
      <c r="K26" s="344">
        <f t="shared" si="6"/>
        <v>0</v>
      </c>
      <c r="L26" s="336"/>
      <c r="M26" s="326">
        <f>IFERROR((K26/G26),0)</f>
        <v>0</v>
      </c>
      <c r="N26" s="334"/>
    </row>
    <row r="27" spans="1:14" ht="15.75" thickTop="1" x14ac:dyDescent="0.25">
      <c r="A27" s="334"/>
      <c r="B27" s="335"/>
      <c r="C27" s="336"/>
      <c r="D27" s="336"/>
      <c r="E27" s="336"/>
      <c r="F27" s="336"/>
      <c r="G27" s="336"/>
      <c r="H27" s="336"/>
      <c r="I27" s="336"/>
      <c r="J27" s="336"/>
      <c r="K27" s="336"/>
      <c r="L27" s="336"/>
      <c r="M27" s="337"/>
      <c r="N27" s="334"/>
    </row>
    <row r="28" spans="1:14" ht="17.25" x14ac:dyDescent="0.35">
      <c r="A28" s="334"/>
      <c r="B28" s="332" t="s">
        <v>841</v>
      </c>
      <c r="C28" s="343">
        <f>'Consolidated Budget'!$F$164-'Consolidated Budget'!$F$165</f>
        <v>0</v>
      </c>
      <c r="D28" s="339"/>
      <c r="E28" s="343">
        <f>'Consolidated Budget'!$G$164-'Consolidated Budget'!$G$165</f>
        <v>0</v>
      </c>
      <c r="F28" s="339"/>
      <c r="G28" s="343">
        <f>'Consolidated Budget'!$H$164-'Consolidated Budget'!$H$165</f>
        <v>0</v>
      </c>
      <c r="H28" s="339"/>
      <c r="I28" s="343">
        <f>'Consolidated Budget'!$O$164-'Consolidated Budget'!$O$165</f>
        <v>0</v>
      </c>
      <c r="J28" s="339"/>
      <c r="K28" s="343">
        <f>'Consolidated Budget'!$P$164-'Consolidated Budget'!$P$165</f>
        <v>0</v>
      </c>
      <c r="L28" s="339"/>
      <c r="M28" s="321">
        <f>IFERROR((K28/G28),0)</f>
        <v>0</v>
      </c>
      <c r="N28" s="334"/>
    </row>
    <row r="29" spans="1:14" ht="15.75" x14ac:dyDescent="0.25">
      <c r="A29" s="334"/>
      <c r="B29" s="327"/>
      <c r="C29" s="320"/>
      <c r="D29" s="320"/>
      <c r="E29" s="320"/>
      <c r="F29" s="320"/>
      <c r="G29" s="340"/>
      <c r="H29" s="340"/>
      <c r="I29" s="320"/>
      <c r="J29" s="320"/>
      <c r="K29" s="320"/>
      <c r="L29" s="320"/>
      <c r="M29" s="337"/>
      <c r="N29" s="334"/>
    </row>
    <row r="30" spans="1:14" ht="18" thickBot="1" x14ac:dyDescent="0.3">
      <c r="A30" s="334"/>
      <c r="B30" s="342" t="s">
        <v>832</v>
      </c>
      <c r="C30" s="344">
        <f>'Consolidated Budget'!$F$166</f>
        <v>0</v>
      </c>
      <c r="D30" s="341"/>
      <c r="E30" s="344">
        <f>'Consolidated Budget'!$G$166</f>
        <v>0</v>
      </c>
      <c r="F30" s="341"/>
      <c r="G30" s="344">
        <f>'Consolidated Budget'!$H$166</f>
        <v>0</v>
      </c>
      <c r="H30" s="341"/>
      <c r="I30" s="344">
        <f>'Consolidated Budget'!$O$166</f>
        <v>0</v>
      </c>
      <c r="J30" s="341"/>
      <c r="K30" s="344">
        <f>'Consolidated Budget'!$P$166</f>
        <v>0</v>
      </c>
      <c r="L30" s="341"/>
      <c r="M30" s="326">
        <f>IFERROR((K30/G30),0)</f>
        <v>0</v>
      </c>
      <c r="N30" s="334"/>
    </row>
    <row r="31" spans="1:14" ht="15.75" thickTop="1" x14ac:dyDescent="0.25">
      <c r="A31" s="334"/>
      <c r="B31" s="335"/>
      <c r="C31" s="336"/>
      <c r="D31" s="336"/>
      <c r="E31" s="336"/>
      <c r="F31" s="336"/>
      <c r="G31" s="336"/>
      <c r="H31" s="336"/>
      <c r="I31" s="336"/>
      <c r="J31" s="336"/>
      <c r="K31" s="336"/>
      <c r="L31" s="336"/>
      <c r="M31" s="337"/>
      <c r="N31" s="334"/>
    </row>
    <row r="32" spans="1:14" x14ac:dyDescent="0.25">
      <c r="A32" s="172"/>
      <c r="B32" s="172"/>
      <c r="C32" s="102"/>
      <c r="D32" s="102"/>
      <c r="E32" s="172"/>
      <c r="F32" s="172"/>
      <c r="G32" s="172"/>
      <c r="H32" s="172"/>
      <c r="I32" s="172"/>
      <c r="J32" s="172"/>
      <c r="K32" s="172"/>
      <c r="L32" s="172"/>
      <c r="M32" s="172"/>
      <c r="N32" s="334"/>
    </row>
    <row r="33" spans="1:14" ht="24.75" x14ac:dyDescent="0.3">
      <c r="A33" s="108"/>
      <c r="B33" s="347" t="str">
        <f>CONCATENATE("Parish Department Summary", " ",'Drop Down Options'!$K$6)</f>
        <v>Parish Department Summary FY 2026-27</v>
      </c>
      <c r="C33" s="314"/>
      <c r="D33" s="314"/>
      <c r="E33" s="108"/>
      <c r="F33" s="108"/>
      <c r="G33" s="176"/>
      <c r="H33" s="176"/>
      <c r="I33" s="108"/>
      <c r="J33" s="108"/>
      <c r="K33" s="108"/>
      <c r="L33" s="108"/>
      <c r="M33" s="108"/>
      <c r="N33" s="334"/>
    </row>
    <row r="34" spans="1:14" ht="26.25" x14ac:dyDescent="0.25">
      <c r="A34" s="178"/>
      <c r="B34" s="313"/>
      <c r="C34" s="315" t="str">
        <f>CONCATENATE("$FY Ended June 30", " ", 'Drop Down Options'!$K$3)</f>
        <v>$FY Ended June 30 2025</v>
      </c>
      <c r="D34" s="313"/>
      <c r="E34" s="315" t="str">
        <f>CONCATENATE('FY 2026-27 Budget Summary'!$G$9, " ", 'FY 2026-27 Budget Summary'!$G$10, " $ YTD")</f>
        <v>12 Dec 2025 $ YTD</v>
      </c>
      <c r="F34" s="313"/>
      <c r="G34" s="315" t="str">
        <f>CONCATENATE('FY 2026-27 Budget Summary'!$G$9, " ", 'FY 2026-27 Budget Summary'!$G$10, " Annualized YTD")</f>
        <v>12 Dec 2025 Annualized YTD</v>
      </c>
      <c r="H34" s="313"/>
      <c r="I34" s="315" t="str">
        <f>CONCATENATE('Drop Down Options'!$K$6, " ", "Budget")</f>
        <v>FY 2026-27 Budget</v>
      </c>
      <c r="J34" s="313"/>
      <c r="K34" s="315" t="str">
        <f>CONCATENATE("$ Δ from ",'FY 2026-27 Budget Summary'!$G$9," ",'FY 2026-27 Budget Summary'!$G$10," Annualized")</f>
        <v>$ Δ from 12 Dec 2025 Annualized</v>
      </c>
      <c r="L34" s="313"/>
      <c r="M34" s="315" t="str">
        <f>CONCATENATE("% Δ from ",'FY 2026-27 Budget Summary'!$G$9," ",'FY 2026-27 Budget Summary'!$G$10," Annualized")</f>
        <v>% Δ from 12 Dec 2025 Annualized</v>
      </c>
      <c r="N34" s="334"/>
    </row>
    <row r="35" spans="1:14" ht="15.75" x14ac:dyDescent="0.25">
      <c r="A35" s="316"/>
      <c r="B35" s="317" t="s">
        <v>842</v>
      </c>
      <c r="C35" s="318"/>
      <c r="D35" s="318"/>
      <c r="E35" s="318"/>
      <c r="F35" s="318"/>
      <c r="G35" s="318"/>
      <c r="H35" s="318"/>
      <c r="I35" s="318"/>
      <c r="J35" s="318"/>
      <c r="K35" s="318"/>
      <c r="L35" s="318"/>
      <c r="M35" s="318"/>
      <c r="N35" s="334"/>
    </row>
    <row r="36" spans="1:14" ht="15.75" x14ac:dyDescent="0.25">
      <c r="A36" s="316"/>
      <c r="B36" s="319" t="s">
        <v>664</v>
      </c>
      <c r="C36" s="320">
        <f>'Parish Department Summary'!$F$17</f>
        <v>0</v>
      </c>
      <c r="D36" s="320"/>
      <c r="E36" s="320">
        <f>'Parish Department Summary'!$G$17</f>
        <v>0</v>
      </c>
      <c r="F36" s="320"/>
      <c r="G36" s="320">
        <f>'Parish Department Summary'!$H$17</f>
        <v>0</v>
      </c>
      <c r="H36" s="320"/>
      <c r="I36" s="320">
        <f>'Parish Department Summary'!$O$17</f>
        <v>0</v>
      </c>
      <c r="J36" s="320"/>
      <c r="K36" s="320">
        <f>'Parish Department Summary'!$P$17</f>
        <v>0</v>
      </c>
      <c r="L36" s="320"/>
      <c r="M36" s="321">
        <f t="shared" ref="M36:M42" si="7">IFERROR((K36/G36),0)</f>
        <v>0</v>
      </c>
      <c r="N36" s="334"/>
    </row>
    <row r="37" spans="1:14" ht="15.75" x14ac:dyDescent="0.25">
      <c r="A37" s="316"/>
      <c r="B37" s="319" t="s">
        <v>661</v>
      </c>
      <c r="C37" s="320">
        <f>'Parish Department Summary'!$F$25</f>
        <v>0</v>
      </c>
      <c r="D37" s="320"/>
      <c r="E37" s="320">
        <f>'Parish Department Summary'!$G$25</f>
        <v>0</v>
      </c>
      <c r="F37" s="320"/>
      <c r="G37" s="320">
        <f>'Parish Department Summary'!$H$25</f>
        <v>0</v>
      </c>
      <c r="H37" s="320"/>
      <c r="I37" s="320">
        <f>'Parish Department Summary'!$O$25</f>
        <v>0</v>
      </c>
      <c r="J37" s="320"/>
      <c r="K37" s="320">
        <f>'Parish Department Summary'!$P$25</f>
        <v>0</v>
      </c>
      <c r="L37" s="320"/>
      <c r="M37" s="321">
        <f t="shared" si="7"/>
        <v>0</v>
      </c>
      <c r="N37" s="334"/>
    </row>
    <row r="38" spans="1:14" ht="15.75" x14ac:dyDescent="0.25">
      <c r="A38" s="316"/>
      <c r="B38" s="319" t="s">
        <v>659</v>
      </c>
      <c r="C38" s="320">
        <f>'Parish Department Summary'!$F$31</f>
        <v>0</v>
      </c>
      <c r="D38" s="320"/>
      <c r="E38" s="320">
        <f>'Parish Department Summary'!$G$31</f>
        <v>0</v>
      </c>
      <c r="F38" s="320"/>
      <c r="G38" s="320">
        <f>'Parish Department Summary'!$H$31</f>
        <v>0</v>
      </c>
      <c r="H38" s="320"/>
      <c r="I38" s="320">
        <f>'Parish Department Summary'!$O$31</f>
        <v>0</v>
      </c>
      <c r="J38" s="320"/>
      <c r="K38" s="320">
        <f>'Parish Department Summary'!$P$31</f>
        <v>0</v>
      </c>
      <c r="L38" s="320"/>
      <c r="M38" s="321">
        <f t="shared" si="7"/>
        <v>0</v>
      </c>
      <c r="N38" s="334"/>
    </row>
    <row r="39" spans="1:14" ht="15.75" x14ac:dyDescent="0.25">
      <c r="A39" s="316"/>
      <c r="B39" s="319" t="s">
        <v>653</v>
      </c>
      <c r="C39" s="320">
        <f>'Parish Department Summary'!$F$44</f>
        <v>0</v>
      </c>
      <c r="D39" s="320"/>
      <c r="E39" s="320">
        <f>'Parish Department Summary'!$G$44</f>
        <v>0</v>
      </c>
      <c r="F39" s="320"/>
      <c r="G39" s="320">
        <f>'Parish Department Summary'!$H$44</f>
        <v>0</v>
      </c>
      <c r="H39" s="320"/>
      <c r="I39" s="320">
        <f>'Parish Department Summary'!$O$44</f>
        <v>0</v>
      </c>
      <c r="J39" s="320"/>
      <c r="K39" s="320">
        <f>'Parish Department Summary'!$P$44</f>
        <v>0</v>
      </c>
      <c r="L39" s="320"/>
      <c r="M39" s="321">
        <f t="shared" si="7"/>
        <v>0</v>
      </c>
      <c r="N39" s="334"/>
    </row>
    <row r="40" spans="1:14" ht="15.75" x14ac:dyDescent="0.25">
      <c r="A40" s="316"/>
      <c r="B40" s="319" t="s">
        <v>863</v>
      </c>
      <c r="C40" s="320">
        <f>'Parish Department Summary'!$F$50</f>
        <v>0</v>
      </c>
      <c r="D40" s="320"/>
      <c r="E40" s="320">
        <f>'Parish Department Summary'!$G$50</f>
        <v>0</v>
      </c>
      <c r="F40" s="320"/>
      <c r="G40" s="320">
        <f>'Parish Department Summary'!$H$50</f>
        <v>0</v>
      </c>
      <c r="H40" s="320"/>
      <c r="I40" s="320">
        <f>'Parish Department Summary'!$O$50</f>
        <v>0</v>
      </c>
      <c r="J40" s="320"/>
      <c r="K40" s="320">
        <f>'Parish Department Summary'!$P$50</f>
        <v>0</v>
      </c>
      <c r="L40" s="320"/>
      <c r="M40" s="321">
        <f t="shared" si="7"/>
        <v>0</v>
      </c>
      <c r="N40" s="334"/>
    </row>
    <row r="41" spans="1:14" ht="17.25" x14ac:dyDescent="0.35">
      <c r="A41" s="316"/>
      <c r="B41" s="322" t="s">
        <v>649</v>
      </c>
      <c r="C41" s="343">
        <f>'Parish Department Summary'!$F$68</f>
        <v>0</v>
      </c>
      <c r="D41" s="323"/>
      <c r="E41" s="343">
        <f>'Parish Department Summary'!$G$68</f>
        <v>0</v>
      </c>
      <c r="F41" s="323"/>
      <c r="G41" s="343">
        <f>'Parish Department Summary'!$H$68</f>
        <v>0</v>
      </c>
      <c r="H41" s="323"/>
      <c r="I41" s="343">
        <f>'Parish Department Summary'!$O$68</f>
        <v>0</v>
      </c>
      <c r="J41" s="323"/>
      <c r="K41" s="343">
        <f>'Parish Department Summary'!$P$68</f>
        <v>0</v>
      </c>
      <c r="L41" s="323"/>
      <c r="M41" s="321">
        <f t="shared" si="7"/>
        <v>0</v>
      </c>
      <c r="N41" s="334"/>
    </row>
    <row r="42" spans="1:14" ht="15.75" x14ac:dyDescent="0.25">
      <c r="A42" s="316"/>
      <c r="B42" s="324" t="s">
        <v>648</v>
      </c>
      <c r="C42" s="325">
        <f>SUM(C36:C41)</f>
        <v>0</v>
      </c>
      <c r="D42" s="325"/>
      <c r="E42" s="325">
        <f t="shared" ref="E42" si="8">SUM(E36:E41)</f>
        <v>0</v>
      </c>
      <c r="F42" s="325"/>
      <c r="G42" s="325">
        <f t="shared" ref="G42" si="9">SUM(G36:G41)</f>
        <v>0</v>
      </c>
      <c r="H42" s="325"/>
      <c r="I42" s="325">
        <f t="shared" ref="I42" si="10">SUM(I36:I41)</f>
        <v>0</v>
      </c>
      <c r="J42" s="325"/>
      <c r="K42" s="325">
        <f t="shared" ref="K42" si="11">SUM(K36:K41)</f>
        <v>0</v>
      </c>
      <c r="L42" s="325"/>
      <c r="M42" s="326">
        <f t="shared" si="7"/>
        <v>0</v>
      </c>
      <c r="N42" s="334"/>
    </row>
    <row r="43" spans="1:14" ht="15.75" x14ac:dyDescent="0.25">
      <c r="A43" s="316"/>
      <c r="B43" s="324"/>
      <c r="C43" s="325"/>
      <c r="D43" s="325"/>
      <c r="E43" s="325"/>
      <c r="F43" s="325"/>
      <c r="G43" s="325"/>
      <c r="H43" s="325"/>
      <c r="I43" s="325"/>
      <c r="J43" s="325"/>
      <c r="K43" s="325"/>
      <c r="L43" s="325"/>
      <c r="M43" s="326"/>
      <c r="N43" s="334"/>
    </row>
    <row r="44" spans="1:14" ht="15.75" x14ac:dyDescent="0.25">
      <c r="A44" s="327"/>
      <c r="B44" s="328" t="s">
        <v>647</v>
      </c>
      <c r="C44" s="329"/>
      <c r="D44" s="329"/>
      <c r="E44" s="329"/>
      <c r="F44" s="329"/>
      <c r="G44" s="329"/>
      <c r="H44" s="329"/>
      <c r="I44" s="330"/>
      <c r="J44" s="330"/>
      <c r="K44" s="330"/>
      <c r="L44" s="330"/>
      <c r="M44" s="331"/>
      <c r="N44" s="334"/>
    </row>
    <row r="45" spans="1:14" ht="15.75" x14ac:dyDescent="0.25">
      <c r="A45" s="316"/>
      <c r="B45" s="327" t="s">
        <v>638</v>
      </c>
      <c r="C45" s="320">
        <f>'Parish Department Summary'!$F$90</f>
        <v>0</v>
      </c>
      <c r="D45" s="320"/>
      <c r="E45" s="320">
        <f>'Parish Department Summary'!$G$90</f>
        <v>0</v>
      </c>
      <c r="F45" s="320"/>
      <c r="G45" s="320">
        <f>'Parish Department Summary'!$H$90</f>
        <v>0</v>
      </c>
      <c r="H45" s="320"/>
      <c r="I45" s="320">
        <f>'Parish Department Summary'!$O$90</f>
        <v>0</v>
      </c>
      <c r="J45" s="320"/>
      <c r="K45" s="320">
        <f>'Parish Department Summary'!$P$90</f>
        <v>0</v>
      </c>
      <c r="L45" s="320"/>
      <c r="M45" s="321">
        <f t="shared" ref="M45:M49" si="12">IFERROR((K45/G45),0)</f>
        <v>0</v>
      </c>
      <c r="N45" s="334"/>
    </row>
    <row r="46" spans="1:14" ht="15.75" x14ac:dyDescent="0.25">
      <c r="A46" s="316"/>
      <c r="B46" s="327" t="s">
        <v>629</v>
      </c>
      <c r="C46" s="320">
        <f>'Parish Department Summary'!$F$103</f>
        <v>0</v>
      </c>
      <c r="D46" s="320"/>
      <c r="E46" s="320">
        <f>'Parish Department Summary'!$G$103</f>
        <v>0</v>
      </c>
      <c r="F46" s="320"/>
      <c r="G46" s="320">
        <f>'Parish Department Summary'!$H$103</f>
        <v>0</v>
      </c>
      <c r="H46" s="320"/>
      <c r="I46" s="320">
        <f>'Parish Department Summary'!$O$103</f>
        <v>0</v>
      </c>
      <c r="J46" s="320"/>
      <c r="K46" s="320">
        <f>'Parish Department Summary'!$P$103</f>
        <v>0</v>
      </c>
      <c r="L46" s="320"/>
      <c r="M46" s="321">
        <f t="shared" si="12"/>
        <v>0</v>
      </c>
      <c r="N46" s="334"/>
    </row>
    <row r="47" spans="1:14" ht="15.75" x14ac:dyDescent="0.25">
      <c r="A47" s="316"/>
      <c r="B47" s="327" t="s">
        <v>616</v>
      </c>
      <c r="C47" s="320">
        <f>'Parish Department Summary'!$F$118</f>
        <v>0</v>
      </c>
      <c r="D47" s="320"/>
      <c r="E47" s="320">
        <f>'Parish Department Summary'!$G$118</f>
        <v>0</v>
      </c>
      <c r="F47" s="320"/>
      <c r="G47" s="320">
        <f>'Parish Department Summary'!$H$118</f>
        <v>0</v>
      </c>
      <c r="H47" s="320"/>
      <c r="I47" s="320">
        <f>'Parish Department Summary'!$O$118</f>
        <v>0</v>
      </c>
      <c r="J47" s="320"/>
      <c r="K47" s="320">
        <f>'Parish Department Summary'!$P$118</f>
        <v>0</v>
      </c>
      <c r="L47" s="320"/>
      <c r="M47" s="321">
        <f t="shared" si="12"/>
        <v>0</v>
      </c>
      <c r="N47" s="334"/>
    </row>
    <row r="48" spans="1:14" ht="17.25" x14ac:dyDescent="0.35">
      <c r="A48" s="316"/>
      <c r="B48" s="332" t="s">
        <v>602</v>
      </c>
      <c r="C48" s="343">
        <f>'Parish Department Summary'!$F$142</f>
        <v>0</v>
      </c>
      <c r="D48" s="323"/>
      <c r="E48" s="343">
        <f>'Parish Department Summary'!$G$142</f>
        <v>0</v>
      </c>
      <c r="F48" s="323"/>
      <c r="G48" s="343">
        <f>'Parish Department Summary'!$H$142</f>
        <v>0</v>
      </c>
      <c r="H48" s="323"/>
      <c r="I48" s="343">
        <f>'Parish Department Summary'!$O$142</f>
        <v>0</v>
      </c>
      <c r="J48" s="323"/>
      <c r="K48" s="343">
        <f>'Parish Department Summary'!$P$142</f>
        <v>0</v>
      </c>
      <c r="L48" s="323"/>
      <c r="M48" s="321">
        <f t="shared" si="12"/>
        <v>0</v>
      </c>
      <c r="N48" s="334"/>
    </row>
    <row r="49" spans="1:14" ht="17.25" x14ac:dyDescent="0.35">
      <c r="A49" s="316"/>
      <c r="B49" s="335" t="s">
        <v>601</v>
      </c>
      <c r="C49" s="346">
        <f>SUM(C45:C48)</f>
        <v>0</v>
      </c>
      <c r="D49" s="333"/>
      <c r="E49" s="346">
        <f>SUM(E45:E48)</f>
        <v>0</v>
      </c>
      <c r="F49" s="333"/>
      <c r="G49" s="346">
        <f t="shared" ref="G49" si="13">SUM(G45:G48)</f>
        <v>0</v>
      </c>
      <c r="H49" s="333"/>
      <c r="I49" s="346">
        <f t="shared" ref="I49" si="14">SUM(I45:I48)</f>
        <v>0</v>
      </c>
      <c r="J49" s="333"/>
      <c r="K49" s="346">
        <f t="shared" ref="K49" si="15">SUM(K45:K48)</f>
        <v>0</v>
      </c>
      <c r="L49" s="333"/>
      <c r="M49" s="326">
        <f t="shared" si="12"/>
        <v>0</v>
      </c>
      <c r="N49" s="334"/>
    </row>
    <row r="50" spans="1:14" ht="15.75" x14ac:dyDescent="0.25">
      <c r="A50" s="316"/>
      <c r="B50" s="324"/>
      <c r="C50" s="325"/>
      <c r="D50" s="325"/>
      <c r="E50" s="325"/>
      <c r="F50" s="325"/>
      <c r="G50" s="325"/>
      <c r="H50" s="325"/>
      <c r="I50" s="325"/>
      <c r="J50" s="325"/>
      <c r="K50" s="325"/>
      <c r="L50" s="325"/>
      <c r="M50" s="326"/>
      <c r="N50" s="334"/>
    </row>
    <row r="51" spans="1:14" ht="16.5" thickBot="1" x14ac:dyDescent="0.3">
      <c r="A51" s="334"/>
      <c r="B51" s="335" t="s">
        <v>679</v>
      </c>
      <c r="C51" s="344">
        <f>C42-C49</f>
        <v>0</v>
      </c>
      <c r="D51" s="336"/>
      <c r="E51" s="344">
        <f t="shared" ref="E51" si="16">E42-E49</f>
        <v>0</v>
      </c>
      <c r="F51" s="336"/>
      <c r="G51" s="344">
        <f t="shared" ref="G51" si="17">G42-G49</f>
        <v>0</v>
      </c>
      <c r="H51" s="336"/>
      <c r="I51" s="344">
        <f t="shared" ref="I51" si="18">I42-I49</f>
        <v>0</v>
      </c>
      <c r="J51" s="336"/>
      <c r="K51" s="344">
        <f t="shared" ref="K51" si="19">K42-K49</f>
        <v>0</v>
      </c>
      <c r="L51" s="336"/>
      <c r="M51" s="326">
        <f>IFERROR((K51/G51),0)</f>
        <v>0</v>
      </c>
      <c r="N51" s="334"/>
    </row>
    <row r="52" spans="1:14" ht="16.5" thickTop="1" x14ac:dyDescent="0.25">
      <c r="A52" s="334"/>
      <c r="B52" s="338"/>
      <c r="C52" s="329"/>
      <c r="D52" s="329"/>
      <c r="E52" s="329"/>
      <c r="F52" s="329"/>
      <c r="G52" s="329"/>
      <c r="H52" s="329"/>
      <c r="I52" s="330"/>
      <c r="J52" s="330"/>
      <c r="K52" s="330"/>
      <c r="L52" s="330"/>
      <c r="M52" s="331"/>
      <c r="N52" s="334"/>
    </row>
    <row r="53" spans="1:14" ht="15.75" x14ac:dyDescent="0.25">
      <c r="A53" s="334"/>
      <c r="B53" s="327" t="s">
        <v>771</v>
      </c>
      <c r="C53" s="325">
        <f>'Parish Department Summary'!$F$151</f>
        <v>0</v>
      </c>
      <c r="D53" s="325"/>
      <c r="E53" s="325">
        <f>'Parish Department Summary'!$G$151</f>
        <v>0</v>
      </c>
      <c r="F53" s="325"/>
      <c r="G53" s="325">
        <f>'Parish Department Summary'!$H$151</f>
        <v>0</v>
      </c>
      <c r="H53" s="325"/>
      <c r="I53" s="325">
        <f>'Parish Department Summary'!$O$151</f>
        <v>0</v>
      </c>
      <c r="J53" s="325"/>
      <c r="K53" s="325">
        <f>'Parish Department Summary'!$P$151</f>
        <v>0</v>
      </c>
      <c r="L53" s="325"/>
      <c r="M53" s="326">
        <f t="shared" ref="M53:M54" si="20">IFERROR((K53/G53),0)</f>
        <v>0</v>
      </c>
      <c r="N53" s="334"/>
    </row>
    <row r="54" spans="1:14" ht="17.25" x14ac:dyDescent="0.35">
      <c r="A54" s="334"/>
      <c r="B54" s="332" t="s">
        <v>777</v>
      </c>
      <c r="C54" s="345">
        <f>'Parish Department Summary'!$F$159</f>
        <v>0</v>
      </c>
      <c r="D54" s="333"/>
      <c r="E54" s="345">
        <f>'Parish Department Summary'!$G$159</f>
        <v>0</v>
      </c>
      <c r="F54" s="333"/>
      <c r="G54" s="345">
        <f>'Parish Department Summary'!$H$159</f>
        <v>0</v>
      </c>
      <c r="H54" s="333"/>
      <c r="I54" s="345">
        <f>'Parish Department Summary'!$O$159</f>
        <v>0</v>
      </c>
      <c r="J54" s="333"/>
      <c r="K54" s="345">
        <f>'Parish Department Summary'!$P$159</f>
        <v>0</v>
      </c>
      <c r="L54" s="333"/>
      <c r="M54" s="326">
        <f t="shared" si="20"/>
        <v>0</v>
      </c>
      <c r="N54" s="334"/>
    </row>
    <row r="55" spans="1:14" ht="15.75" x14ac:dyDescent="0.25">
      <c r="A55" s="334"/>
      <c r="B55" s="327"/>
      <c r="C55" s="325"/>
      <c r="D55" s="325"/>
      <c r="E55" s="325"/>
      <c r="F55" s="325"/>
      <c r="G55" s="325"/>
      <c r="H55" s="325"/>
      <c r="I55" s="325"/>
      <c r="J55" s="325"/>
      <c r="K55" s="325"/>
      <c r="L55" s="325"/>
      <c r="M55" s="326"/>
      <c r="N55" s="334"/>
    </row>
    <row r="56" spans="1:14" ht="16.5" thickBot="1" x14ac:dyDescent="0.3">
      <c r="A56" s="334"/>
      <c r="B56" s="335" t="s">
        <v>773</v>
      </c>
      <c r="C56" s="344">
        <f>C51+C53-C54</f>
        <v>0</v>
      </c>
      <c r="D56" s="336"/>
      <c r="E56" s="344">
        <f t="shared" ref="E56" si="21">E51+E53-E54</f>
        <v>0</v>
      </c>
      <c r="F56" s="336"/>
      <c r="G56" s="344">
        <f t="shared" ref="G56" si="22">G51+G53-G54</f>
        <v>0</v>
      </c>
      <c r="H56" s="336"/>
      <c r="I56" s="344">
        <f t="shared" ref="I56" si="23">I51+I53-I54</f>
        <v>0</v>
      </c>
      <c r="J56" s="336"/>
      <c r="K56" s="344">
        <f t="shared" ref="K56" si="24">K51+K53-K54</f>
        <v>0</v>
      </c>
      <c r="L56" s="336"/>
      <c r="M56" s="326">
        <f>IFERROR((K56/G56),0)</f>
        <v>0</v>
      </c>
      <c r="N56" s="334"/>
    </row>
    <row r="57" spans="1:14" ht="15.75" thickTop="1" x14ac:dyDescent="0.25">
      <c r="A57" s="334"/>
      <c r="B57" s="335"/>
      <c r="C57" s="336"/>
      <c r="D57" s="336"/>
      <c r="E57" s="336"/>
      <c r="F57" s="336"/>
      <c r="G57" s="336"/>
      <c r="H57" s="336"/>
      <c r="I57" s="336"/>
      <c r="J57" s="336"/>
      <c r="K57" s="336"/>
      <c r="L57" s="336"/>
      <c r="M57" s="337"/>
      <c r="N57" s="334"/>
    </row>
    <row r="58" spans="1:14" ht="17.25" x14ac:dyDescent="0.35">
      <c r="A58" s="334"/>
      <c r="B58" s="332" t="s">
        <v>841</v>
      </c>
      <c r="C58" s="343">
        <f>'Parish Department Summary'!$F$164-'Parish Department Summary'!$F$165</f>
        <v>0</v>
      </c>
      <c r="D58" s="339"/>
      <c r="E58" s="343">
        <f>'Parish Department Summary'!$G$164-'Parish Department Summary'!$G$165</f>
        <v>0</v>
      </c>
      <c r="F58" s="339"/>
      <c r="G58" s="343">
        <f>'Parish Department Summary'!$H$164-'Parish Department Summary'!$H$165</f>
        <v>0</v>
      </c>
      <c r="H58" s="339"/>
      <c r="I58" s="343">
        <f>'Parish Department Summary'!$O$164-'Parish Department Summary'!$O$165</f>
        <v>0</v>
      </c>
      <c r="J58" s="339"/>
      <c r="K58" s="343">
        <f>'Parish Department Summary'!$P$164-'Parish Department Summary'!$P$165</f>
        <v>0</v>
      </c>
      <c r="L58" s="339"/>
      <c r="M58" s="321">
        <f>IFERROR((K58/G58),0)</f>
        <v>0</v>
      </c>
      <c r="N58" s="334"/>
    </row>
    <row r="59" spans="1:14" ht="15.75" x14ac:dyDescent="0.25">
      <c r="A59" s="334"/>
      <c r="B59" s="327"/>
      <c r="C59" s="320"/>
      <c r="D59" s="320"/>
      <c r="E59" s="320"/>
      <c r="F59" s="320"/>
      <c r="G59" s="340"/>
      <c r="H59" s="340"/>
      <c r="I59" s="320"/>
      <c r="J59" s="320"/>
      <c r="K59" s="320"/>
      <c r="L59" s="320"/>
      <c r="M59" s="337"/>
      <c r="N59" s="334"/>
    </row>
    <row r="60" spans="1:14" ht="18" thickBot="1" x14ac:dyDescent="0.3">
      <c r="A60" s="334"/>
      <c r="B60" s="342" t="s">
        <v>832</v>
      </c>
      <c r="C60" s="344">
        <f>'Parish Department Summary'!$F$166</f>
        <v>0</v>
      </c>
      <c r="D60" s="341"/>
      <c r="E60" s="344">
        <f>'Parish Department Summary'!$G$166</f>
        <v>0</v>
      </c>
      <c r="F60" s="341"/>
      <c r="G60" s="344">
        <f>'Parish Department Summary'!$H$166</f>
        <v>0</v>
      </c>
      <c r="H60" s="341"/>
      <c r="I60" s="344">
        <f>'Parish Department Summary'!$O$166</f>
        <v>0</v>
      </c>
      <c r="J60" s="341"/>
      <c r="K60" s="344">
        <f>'Parish Department Summary'!$P$166</f>
        <v>0</v>
      </c>
      <c r="L60" s="341"/>
      <c r="M60" s="326">
        <f>IFERROR((K60/G60),0)</f>
        <v>0</v>
      </c>
      <c r="N60" s="334"/>
    </row>
    <row r="61" spans="1:14" ht="15.75" thickTop="1" x14ac:dyDescent="0.25">
      <c r="A61" s="334"/>
      <c r="B61" s="335"/>
      <c r="C61" s="336"/>
      <c r="D61" s="336"/>
      <c r="E61" s="336"/>
      <c r="F61" s="336"/>
      <c r="G61" s="336"/>
      <c r="H61" s="336"/>
      <c r="I61" s="336"/>
      <c r="J61" s="336"/>
      <c r="K61" s="336"/>
      <c r="L61" s="336"/>
      <c r="M61" s="337"/>
      <c r="N61" s="334"/>
    </row>
    <row r="62" spans="1:14" x14ac:dyDescent="0.25">
      <c r="A62" s="172"/>
      <c r="B62" s="172"/>
      <c r="C62" s="102"/>
      <c r="D62" s="102"/>
      <c r="E62" s="172"/>
      <c r="F62" s="172"/>
      <c r="G62" s="172"/>
      <c r="H62" s="172"/>
      <c r="I62" s="172"/>
      <c r="J62" s="172"/>
      <c r="K62" s="172"/>
      <c r="L62" s="172"/>
      <c r="M62" s="172"/>
      <c r="N62" s="172"/>
    </row>
    <row r="63" spans="1:14" ht="24.75" x14ac:dyDescent="0.3">
      <c r="A63" s="108"/>
      <c r="B63" s="347" t="str">
        <f>CONCATENATE("Administrative", " ",'Drop Down Options'!$K$6)</f>
        <v>Administrative FY 2026-27</v>
      </c>
      <c r="C63" s="314"/>
      <c r="D63" s="314"/>
      <c r="E63" s="108"/>
      <c r="F63" s="108"/>
      <c r="G63" s="176"/>
      <c r="H63" s="176"/>
      <c r="I63" s="108"/>
      <c r="J63" s="108"/>
      <c r="K63" s="108"/>
      <c r="L63" s="108"/>
      <c r="M63" s="108"/>
      <c r="N63" s="108"/>
    </row>
    <row r="64" spans="1:14" ht="26.25" x14ac:dyDescent="0.25">
      <c r="A64" s="178"/>
      <c r="B64" s="313"/>
      <c r="C64" s="315" t="str">
        <f>CONCATENATE("$FY Ended June 30", " ", 'Drop Down Options'!$K$3)</f>
        <v>$FY Ended June 30 2025</v>
      </c>
      <c r="D64" s="313"/>
      <c r="E64" s="315" t="str">
        <f>CONCATENATE('FY 2026-27 Budget Summary'!$G$9, " ", 'FY 2026-27 Budget Summary'!$G$10, " $ YTD")</f>
        <v>12 Dec 2025 $ YTD</v>
      </c>
      <c r="F64" s="313"/>
      <c r="G64" s="315" t="str">
        <f>CONCATENATE('FY 2026-27 Budget Summary'!$G$9, " ", 'FY 2026-27 Budget Summary'!$G$10, " Annualized YTD")</f>
        <v>12 Dec 2025 Annualized YTD</v>
      </c>
      <c r="H64" s="313"/>
      <c r="I64" s="315" t="str">
        <f>CONCATENATE('Drop Down Options'!$K$6, " ", "Budget")</f>
        <v>FY 2026-27 Budget</v>
      </c>
      <c r="J64" s="313"/>
      <c r="K64" s="315" t="str">
        <f>CONCATENATE("$ Δ from ",'FY 2026-27 Budget Summary'!$G$9," ",'FY 2026-27 Budget Summary'!$G$10," Annualized")</f>
        <v>$ Δ from 12 Dec 2025 Annualized</v>
      </c>
      <c r="L64" s="313"/>
      <c r="M64" s="315" t="str">
        <f>CONCATENATE("% Δ from ",'FY 2026-27 Budget Summary'!$G$9," ",'FY 2026-27 Budget Summary'!$G$10," Annualized")</f>
        <v>% Δ from 12 Dec 2025 Annualized</v>
      </c>
      <c r="N64" s="178"/>
    </row>
    <row r="65" spans="1:14" ht="15.75" x14ac:dyDescent="0.25">
      <c r="A65" s="316"/>
      <c r="B65" s="317" t="s">
        <v>842</v>
      </c>
      <c r="C65" s="318"/>
      <c r="D65" s="318"/>
      <c r="E65" s="318"/>
      <c r="F65" s="318"/>
      <c r="G65" s="318"/>
      <c r="H65" s="318"/>
      <c r="I65" s="318"/>
      <c r="J65" s="318"/>
      <c r="K65" s="318"/>
      <c r="L65" s="318"/>
      <c r="M65" s="318"/>
      <c r="N65" s="316"/>
    </row>
    <row r="66" spans="1:14" ht="15.75" x14ac:dyDescent="0.25">
      <c r="A66" s="316"/>
      <c r="B66" s="319" t="s">
        <v>664</v>
      </c>
      <c r="C66" s="320">
        <f>Administrative!$F$17</f>
        <v>0</v>
      </c>
      <c r="D66" s="320"/>
      <c r="E66" s="320">
        <f>Administrative!$G$17</f>
        <v>0</v>
      </c>
      <c r="F66" s="320"/>
      <c r="G66" s="320">
        <f>Administrative!$H$17</f>
        <v>0</v>
      </c>
      <c r="H66" s="320"/>
      <c r="I66" s="320">
        <f>Administrative!$O$17</f>
        <v>0</v>
      </c>
      <c r="J66" s="320"/>
      <c r="K66" s="320">
        <f>Administrative!$P$17</f>
        <v>0</v>
      </c>
      <c r="L66" s="320"/>
      <c r="M66" s="321">
        <f t="shared" ref="M66:M72" si="25">IFERROR((K66/G66),0)</f>
        <v>0</v>
      </c>
      <c r="N66" s="316"/>
    </row>
    <row r="67" spans="1:14" ht="15.75" x14ac:dyDescent="0.25">
      <c r="A67" s="316"/>
      <c r="B67" s="319" t="s">
        <v>661</v>
      </c>
      <c r="C67" s="320">
        <f>Administrative!$F$25</f>
        <v>0</v>
      </c>
      <c r="D67" s="320"/>
      <c r="E67" s="320">
        <f>Administrative!$G$25</f>
        <v>0</v>
      </c>
      <c r="F67" s="320"/>
      <c r="G67" s="320">
        <f>Administrative!$H$25</f>
        <v>0</v>
      </c>
      <c r="H67" s="320"/>
      <c r="I67" s="320">
        <f>Administrative!$O$25</f>
        <v>0</v>
      </c>
      <c r="J67" s="320"/>
      <c r="K67" s="320">
        <f>Administrative!$P$25</f>
        <v>0</v>
      </c>
      <c r="L67" s="320"/>
      <c r="M67" s="321">
        <f t="shared" si="25"/>
        <v>0</v>
      </c>
      <c r="N67" s="316"/>
    </row>
    <row r="68" spans="1:14" ht="15.75" x14ac:dyDescent="0.25">
      <c r="A68" s="316"/>
      <c r="B68" s="319" t="s">
        <v>659</v>
      </c>
      <c r="C68" s="320">
        <f>Administrative!$F$31</f>
        <v>0</v>
      </c>
      <c r="D68" s="320"/>
      <c r="E68" s="320">
        <f>Administrative!$G$31</f>
        <v>0</v>
      </c>
      <c r="F68" s="320"/>
      <c r="G68" s="320">
        <f>Administrative!$H$31</f>
        <v>0</v>
      </c>
      <c r="H68" s="320"/>
      <c r="I68" s="320">
        <f>Administrative!$O$31</f>
        <v>0</v>
      </c>
      <c r="J68" s="320"/>
      <c r="K68" s="320">
        <f>Administrative!$P$31</f>
        <v>0</v>
      </c>
      <c r="L68" s="320"/>
      <c r="M68" s="321">
        <f t="shared" si="25"/>
        <v>0</v>
      </c>
      <c r="N68" s="316"/>
    </row>
    <row r="69" spans="1:14" ht="15.75" x14ac:dyDescent="0.25">
      <c r="A69" s="316"/>
      <c r="B69" s="319" t="s">
        <v>653</v>
      </c>
      <c r="C69" s="320">
        <f>Administrative!$F$44</f>
        <v>0</v>
      </c>
      <c r="D69" s="320"/>
      <c r="E69" s="320">
        <f>Administrative!$G$44</f>
        <v>0</v>
      </c>
      <c r="F69" s="320"/>
      <c r="G69" s="320">
        <f>Administrative!$H$44</f>
        <v>0</v>
      </c>
      <c r="H69" s="320"/>
      <c r="I69" s="320">
        <f>Administrative!$O$44</f>
        <v>0</v>
      </c>
      <c r="J69" s="320"/>
      <c r="K69" s="320">
        <f>Administrative!$P$44</f>
        <v>0</v>
      </c>
      <c r="L69" s="320"/>
      <c r="M69" s="321">
        <f t="shared" si="25"/>
        <v>0</v>
      </c>
      <c r="N69" s="316"/>
    </row>
    <row r="70" spans="1:14" ht="15.75" x14ac:dyDescent="0.25">
      <c r="A70" s="316"/>
      <c r="B70" s="319" t="s">
        <v>863</v>
      </c>
      <c r="C70" s="320">
        <f>Administrative!$F$50</f>
        <v>0</v>
      </c>
      <c r="D70" s="320"/>
      <c r="E70" s="320">
        <f>Administrative!$G$50</f>
        <v>0</v>
      </c>
      <c r="F70" s="320"/>
      <c r="G70" s="320">
        <f>Administrative!$H$50</f>
        <v>0</v>
      </c>
      <c r="H70" s="320"/>
      <c r="I70" s="320">
        <f>Administrative!$O$50</f>
        <v>0</v>
      </c>
      <c r="J70" s="320"/>
      <c r="K70" s="320">
        <f>Administrative!$P$50</f>
        <v>0</v>
      </c>
      <c r="L70" s="320"/>
      <c r="M70" s="321">
        <f t="shared" si="25"/>
        <v>0</v>
      </c>
      <c r="N70" s="316"/>
    </row>
    <row r="71" spans="1:14" ht="17.25" x14ac:dyDescent="0.35">
      <c r="A71" s="316"/>
      <c r="B71" s="322" t="s">
        <v>649</v>
      </c>
      <c r="C71" s="343">
        <f>Administrative!$F$68</f>
        <v>0</v>
      </c>
      <c r="D71" s="323"/>
      <c r="E71" s="343">
        <f>Administrative!$G$68</f>
        <v>0</v>
      </c>
      <c r="F71" s="323"/>
      <c r="G71" s="343">
        <f>Administrative!$H$68</f>
        <v>0</v>
      </c>
      <c r="H71" s="323"/>
      <c r="I71" s="343">
        <f>Administrative!$O$68</f>
        <v>0</v>
      </c>
      <c r="J71" s="323"/>
      <c r="K71" s="343">
        <f>Administrative!$P$68</f>
        <v>0</v>
      </c>
      <c r="L71" s="323"/>
      <c r="M71" s="321">
        <f t="shared" si="25"/>
        <v>0</v>
      </c>
      <c r="N71" s="316"/>
    </row>
    <row r="72" spans="1:14" ht="15.75" x14ac:dyDescent="0.25">
      <c r="A72" s="316"/>
      <c r="B72" s="324" t="s">
        <v>648</v>
      </c>
      <c r="C72" s="325">
        <f>SUM(C66:C71)</f>
        <v>0</v>
      </c>
      <c r="D72" s="325"/>
      <c r="E72" s="325">
        <f t="shared" ref="E72" si="26">SUM(E66:E71)</f>
        <v>0</v>
      </c>
      <c r="F72" s="325"/>
      <c r="G72" s="325">
        <f t="shared" ref="G72" si="27">SUM(G66:G71)</f>
        <v>0</v>
      </c>
      <c r="H72" s="325"/>
      <c r="I72" s="325">
        <f t="shared" ref="I72" si="28">SUM(I66:I71)</f>
        <v>0</v>
      </c>
      <c r="J72" s="325"/>
      <c r="K72" s="325">
        <f t="shared" ref="K72" si="29">SUM(K66:K71)</f>
        <v>0</v>
      </c>
      <c r="L72" s="325"/>
      <c r="M72" s="326">
        <f t="shared" si="25"/>
        <v>0</v>
      </c>
      <c r="N72" s="316"/>
    </row>
    <row r="73" spans="1:14" ht="15.75" x14ac:dyDescent="0.25">
      <c r="A73" s="316"/>
      <c r="B73" s="324"/>
      <c r="C73" s="325"/>
      <c r="D73" s="325"/>
      <c r="E73" s="325"/>
      <c r="F73" s="325"/>
      <c r="G73" s="325"/>
      <c r="H73" s="325"/>
      <c r="I73" s="325"/>
      <c r="J73" s="325"/>
      <c r="K73" s="325"/>
      <c r="L73" s="325"/>
      <c r="M73" s="326"/>
      <c r="N73" s="316"/>
    </row>
    <row r="74" spans="1:14" ht="15.75" x14ac:dyDescent="0.25">
      <c r="A74" s="327"/>
      <c r="B74" s="328" t="s">
        <v>647</v>
      </c>
      <c r="C74" s="329"/>
      <c r="D74" s="329"/>
      <c r="E74" s="329"/>
      <c r="F74" s="329"/>
      <c r="G74" s="329"/>
      <c r="H74" s="329"/>
      <c r="I74" s="330"/>
      <c r="J74" s="330"/>
      <c r="K74" s="330"/>
      <c r="L74" s="330"/>
      <c r="M74" s="331"/>
      <c r="N74" s="327"/>
    </row>
    <row r="75" spans="1:14" ht="15.75" x14ac:dyDescent="0.25">
      <c r="A75" s="316"/>
      <c r="B75" s="327" t="s">
        <v>638</v>
      </c>
      <c r="C75" s="320">
        <f>Administrative!$F$90</f>
        <v>0</v>
      </c>
      <c r="D75" s="320"/>
      <c r="E75" s="320">
        <f>Administrative!$G$90</f>
        <v>0</v>
      </c>
      <c r="F75" s="320"/>
      <c r="G75" s="320">
        <f>Administrative!$H$90</f>
        <v>0</v>
      </c>
      <c r="H75" s="320"/>
      <c r="I75" s="320">
        <f>Administrative!$O$90</f>
        <v>0</v>
      </c>
      <c r="J75" s="320"/>
      <c r="K75" s="320">
        <f>Administrative!$P$90</f>
        <v>0</v>
      </c>
      <c r="L75" s="320"/>
      <c r="M75" s="321">
        <f t="shared" ref="M75:M79" si="30">IFERROR((K75/G75),0)</f>
        <v>0</v>
      </c>
      <c r="N75" s="316"/>
    </row>
    <row r="76" spans="1:14" ht="15.75" x14ac:dyDescent="0.25">
      <c r="A76" s="316"/>
      <c r="B76" s="327" t="s">
        <v>629</v>
      </c>
      <c r="C76" s="320">
        <f>Administrative!$F$103</f>
        <v>0</v>
      </c>
      <c r="D76" s="320"/>
      <c r="E76" s="320">
        <f>Administrative!$G$103</f>
        <v>0</v>
      </c>
      <c r="F76" s="320"/>
      <c r="G76" s="320">
        <f>Administrative!$H$103</f>
        <v>0</v>
      </c>
      <c r="H76" s="320"/>
      <c r="I76" s="320">
        <f>Administrative!$O$103</f>
        <v>0</v>
      </c>
      <c r="J76" s="320"/>
      <c r="K76" s="320">
        <f>Administrative!$P$103</f>
        <v>0</v>
      </c>
      <c r="L76" s="320"/>
      <c r="M76" s="321">
        <f t="shared" si="30"/>
        <v>0</v>
      </c>
      <c r="N76" s="316"/>
    </row>
    <row r="77" spans="1:14" ht="15.75" x14ac:dyDescent="0.25">
      <c r="A77" s="316"/>
      <c r="B77" s="327" t="s">
        <v>616</v>
      </c>
      <c r="C77" s="320">
        <f>Administrative!$F$118</f>
        <v>0</v>
      </c>
      <c r="D77" s="320"/>
      <c r="E77" s="320">
        <f>Administrative!$G$118</f>
        <v>0</v>
      </c>
      <c r="F77" s="320"/>
      <c r="G77" s="320">
        <f>Administrative!$H$118</f>
        <v>0</v>
      </c>
      <c r="H77" s="320"/>
      <c r="I77" s="320">
        <f>Administrative!$O$118</f>
        <v>0</v>
      </c>
      <c r="J77" s="320"/>
      <c r="K77" s="320">
        <f>Administrative!$P$118</f>
        <v>0</v>
      </c>
      <c r="L77" s="320"/>
      <c r="M77" s="321">
        <f t="shared" si="30"/>
        <v>0</v>
      </c>
      <c r="N77" s="316"/>
    </row>
    <row r="78" spans="1:14" ht="17.25" x14ac:dyDescent="0.35">
      <c r="A78" s="316"/>
      <c r="B78" s="332" t="s">
        <v>602</v>
      </c>
      <c r="C78" s="343">
        <f>Administrative!$F$142</f>
        <v>0</v>
      </c>
      <c r="D78" s="323"/>
      <c r="E78" s="343">
        <f>Administrative!$G$142</f>
        <v>0</v>
      </c>
      <c r="F78" s="323"/>
      <c r="G78" s="343">
        <f>Administrative!$H$142</f>
        <v>0</v>
      </c>
      <c r="H78" s="323"/>
      <c r="I78" s="343">
        <f>Administrative!$O$142</f>
        <v>0</v>
      </c>
      <c r="J78" s="323"/>
      <c r="K78" s="343">
        <f>Administrative!$P$142</f>
        <v>0</v>
      </c>
      <c r="L78" s="323"/>
      <c r="M78" s="321">
        <f t="shared" si="30"/>
        <v>0</v>
      </c>
      <c r="N78" s="316"/>
    </row>
    <row r="79" spans="1:14" ht="17.25" x14ac:dyDescent="0.35">
      <c r="A79" s="316"/>
      <c r="B79" s="335" t="s">
        <v>601</v>
      </c>
      <c r="C79" s="346">
        <f>SUM(C75:C78)</f>
        <v>0</v>
      </c>
      <c r="D79" s="333"/>
      <c r="E79" s="346">
        <f>SUM(E75:E78)</f>
        <v>0</v>
      </c>
      <c r="F79" s="333"/>
      <c r="G79" s="346">
        <f t="shared" ref="G79" si="31">SUM(G75:G78)</f>
        <v>0</v>
      </c>
      <c r="H79" s="333"/>
      <c r="I79" s="346">
        <f t="shared" ref="I79" si="32">SUM(I75:I78)</f>
        <v>0</v>
      </c>
      <c r="J79" s="333"/>
      <c r="K79" s="346">
        <f t="shared" ref="K79" si="33">SUM(K75:K78)</f>
        <v>0</v>
      </c>
      <c r="L79" s="333"/>
      <c r="M79" s="326">
        <f t="shared" si="30"/>
        <v>0</v>
      </c>
      <c r="N79" s="316"/>
    </row>
    <row r="80" spans="1:14" ht="15.75" x14ac:dyDescent="0.25">
      <c r="A80" s="316"/>
      <c r="B80" s="324"/>
      <c r="C80" s="325"/>
      <c r="D80" s="325"/>
      <c r="E80" s="325"/>
      <c r="F80" s="325"/>
      <c r="G80" s="325"/>
      <c r="H80" s="325"/>
      <c r="I80" s="325"/>
      <c r="J80" s="325"/>
      <c r="K80" s="325"/>
      <c r="L80" s="325"/>
      <c r="M80" s="326"/>
      <c r="N80" s="316"/>
    </row>
    <row r="81" spans="1:14" ht="16.5" thickBot="1" x14ac:dyDescent="0.3">
      <c r="A81" s="334"/>
      <c r="B81" s="335" t="s">
        <v>679</v>
      </c>
      <c r="C81" s="344">
        <f>C72-C79</f>
        <v>0</v>
      </c>
      <c r="D81" s="336"/>
      <c r="E81" s="344">
        <f t="shared" ref="E81" si="34">E72-E79</f>
        <v>0</v>
      </c>
      <c r="F81" s="336"/>
      <c r="G81" s="344">
        <f t="shared" ref="G81" si="35">G72-G79</f>
        <v>0</v>
      </c>
      <c r="H81" s="336"/>
      <c r="I81" s="344">
        <f t="shared" ref="I81" si="36">I72-I79</f>
        <v>0</v>
      </c>
      <c r="J81" s="336"/>
      <c r="K81" s="344">
        <f t="shared" ref="K81" si="37">K72-K79</f>
        <v>0</v>
      </c>
      <c r="L81" s="336"/>
      <c r="M81" s="326">
        <f>IFERROR((K81/G81),0)</f>
        <v>0</v>
      </c>
      <c r="N81" s="334"/>
    </row>
    <row r="82" spans="1:14" ht="16.5" thickTop="1" x14ac:dyDescent="0.25">
      <c r="A82" s="334"/>
      <c r="B82" s="338"/>
      <c r="C82" s="329"/>
      <c r="D82" s="329"/>
      <c r="E82" s="329"/>
      <c r="F82" s="329"/>
      <c r="G82" s="329"/>
      <c r="H82" s="329"/>
      <c r="I82" s="330"/>
      <c r="J82" s="330"/>
      <c r="K82" s="330"/>
      <c r="L82" s="330"/>
      <c r="M82" s="331"/>
      <c r="N82" s="334"/>
    </row>
    <row r="83" spans="1:14" ht="15.75" x14ac:dyDescent="0.25">
      <c r="A83" s="334"/>
      <c r="B83" s="327" t="s">
        <v>771</v>
      </c>
      <c r="C83" s="325">
        <f>Administrative!$F$151</f>
        <v>0</v>
      </c>
      <c r="D83" s="325"/>
      <c r="E83" s="325">
        <f>Administrative!$G$151</f>
        <v>0</v>
      </c>
      <c r="F83" s="325"/>
      <c r="G83" s="325">
        <f>Administrative!$H$151</f>
        <v>0</v>
      </c>
      <c r="H83" s="325"/>
      <c r="I83" s="325">
        <f>Administrative!$O$151</f>
        <v>0</v>
      </c>
      <c r="J83" s="325"/>
      <c r="K83" s="325">
        <f>Administrative!$P$151</f>
        <v>0</v>
      </c>
      <c r="L83" s="325"/>
      <c r="M83" s="326">
        <f t="shared" ref="M83:M84" si="38">IFERROR((K83/G83),0)</f>
        <v>0</v>
      </c>
      <c r="N83" s="334"/>
    </row>
    <row r="84" spans="1:14" ht="17.25" x14ac:dyDescent="0.35">
      <c r="A84" s="334"/>
      <c r="B84" s="332" t="s">
        <v>777</v>
      </c>
      <c r="C84" s="345">
        <f>Administrative!$F$159</f>
        <v>0</v>
      </c>
      <c r="D84" s="333"/>
      <c r="E84" s="345">
        <f>Administrative!$G$159</f>
        <v>0</v>
      </c>
      <c r="F84" s="333"/>
      <c r="G84" s="345">
        <f>Administrative!$H$159</f>
        <v>0</v>
      </c>
      <c r="H84" s="333"/>
      <c r="I84" s="345">
        <f>Administrative!$O$159</f>
        <v>0</v>
      </c>
      <c r="J84" s="333"/>
      <c r="K84" s="345">
        <f>Administrative!$P$159</f>
        <v>0</v>
      </c>
      <c r="L84" s="333"/>
      <c r="M84" s="326">
        <f t="shared" si="38"/>
        <v>0</v>
      </c>
      <c r="N84" s="334"/>
    </row>
    <row r="85" spans="1:14" ht="15.75" x14ac:dyDescent="0.25">
      <c r="A85" s="334"/>
      <c r="B85" s="327"/>
      <c r="C85" s="325"/>
      <c r="D85" s="325"/>
      <c r="E85" s="325"/>
      <c r="F85" s="325"/>
      <c r="G85" s="325"/>
      <c r="H85" s="325"/>
      <c r="I85" s="325"/>
      <c r="J85" s="325"/>
      <c r="K85" s="325"/>
      <c r="L85" s="325"/>
      <c r="M85" s="326"/>
      <c r="N85" s="334"/>
    </row>
    <row r="86" spans="1:14" ht="16.5" thickBot="1" x14ac:dyDescent="0.3">
      <c r="A86" s="334"/>
      <c r="B86" s="335" t="s">
        <v>773</v>
      </c>
      <c r="C86" s="344">
        <f>C81+C83-C84</f>
        <v>0</v>
      </c>
      <c r="D86" s="336"/>
      <c r="E86" s="344">
        <f t="shared" ref="E86" si="39">E81+E83-E84</f>
        <v>0</v>
      </c>
      <c r="F86" s="336"/>
      <c r="G86" s="344">
        <f t="shared" ref="G86" si="40">G81+G83-G84</f>
        <v>0</v>
      </c>
      <c r="H86" s="336"/>
      <c r="I86" s="344">
        <f t="shared" ref="I86" si="41">I81+I83-I84</f>
        <v>0</v>
      </c>
      <c r="J86" s="336"/>
      <c r="K86" s="344">
        <f t="shared" ref="K86" si="42">K81+K83-K84</f>
        <v>0</v>
      </c>
      <c r="L86" s="336"/>
      <c r="M86" s="326">
        <f>IFERROR((K86/G86),0)</f>
        <v>0</v>
      </c>
      <c r="N86" s="334"/>
    </row>
    <row r="87" spans="1:14" ht="15.75" thickTop="1" x14ac:dyDescent="0.25">
      <c r="A87" s="334"/>
      <c r="B87" s="335"/>
      <c r="C87" s="336"/>
      <c r="D87" s="336"/>
      <c r="E87" s="336"/>
      <c r="F87" s="336"/>
      <c r="G87" s="336"/>
      <c r="H87" s="336"/>
      <c r="I87" s="336"/>
      <c r="J87" s="336"/>
      <c r="K87" s="336"/>
      <c r="L87" s="336"/>
      <c r="M87" s="337"/>
      <c r="N87" s="334"/>
    </row>
    <row r="88" spans="1:14" ht="17.25" x14ac:dyDescent="0.35">
      <c r="A88" s="334"/>
      <c r="B88" s="332" t="s">
        <v>841</v>
      </c>
      <c r="C88" s="343">
        <f>Administrative!$F$164-Administrative!$F$165</f>
        <v>0</v>
      </c>
      <c r="D88" s="339"/>
      <c r="E88" s="343">
        <f>Administrative!$G$164-Administrative!$G$165</f>
        <v>0</v>
      </c>
      <c r="F88" s="339"/>
      <c r="G88" s="343">
        <f>Administrative!$H$164-Administrative!$H$165</f>
        <v>0</v>
      </c>
      <c r="H88" s="339"/>
      <c r="I88" s="343">
        <f>Administrative!$O$164-Administrative!$O$165</f>
        <v>0</v>
      </c>
      <c r="J88" s="339"/>
      <c r="K88" s="343">
        <f>Administrative!$P$164-Administrative!$P$165</f>
        <v>0</v>
      </c>
      <c r="L88" s="339"/>
      <c r="M88" s="321">
        <f>IFERROR((K88/G88),0)</f>
        <v>0</v>
      </c>
      <c r="N88" s="334"/>
    </row>
    <row r="89" spans="1:14" ht="15.75" x14ac:dyDescent="0.25">
      <c r="A89" s="334"/>
      <c r="B89" s="327"/>
      <c r="C89" s="320"/>
      <c r="D89" s="320"/>
      <c r="E89" s="320"/>
      <c r="F89" s="320"/>
      <c r="G89" s="340"/>
      <c r="H89" s="340"/>
      <c r="I89" s="320"/>
      <c r="J89" s="320"/>
      <c r="K89" s="320"/>
      <c r="L89" s="320"/>
      <c r="M89" s="337"/>
      <c r="N89" s="334"/>
    </row>
    <row r="90" spans="1:14" ht="18" thickBot="1" x14ac:dyDescent="0.3">
      <c r="A90" s="334"/>
      <c r="B90" s="342" t="s">
        <v>832</v>
      </c>
      <c r="C90" s="344">
        <f>Administrative!$F$166</f>
        <v>0</v>
      </c>
      <c r="D90" s="341"/>
      <c r="E90" s="344">
        <f>Administrative!$G$166</f>
        <v>0</v>
      </c>
      <c r="F90" s="341"/>
      <c r="G90" s="344">
        <f>Administrative!$H$166</f>
        <v>0</v>
      </c>
      <c r="H90" s="341"/>
      <c r="I90" s="344">
        <f>Administrative!$O$166</f>
        <v>0</v>
      </c>
      <c r="J90" s="341"/>
      <c r="K90" s="344">
        <f>Administrative!$P$166</f>
        <v>0</v>
      </c>
      <c r="L90" s="341"/>
      <c r="M90" s="326">
        <f>IFERROR((K90/G90),0)</f>
        <v>0</v>
      </c>
      <c r="N90" s="334"/>
    </row>
    <row r="91" spans="1:14" ht="15.75" thickTop="1" x14ac:dyDescent="0.25">
      <c r="A91" s="334"/>
      <c r="B91" s="335"/>
      <c r="C91" s="336"/>
      <c r="D91" s="336"/>
      <c r="E91" s="336"/>
      <c r="F91" s="336"/>
      <c r="G91" s="336"/>
      <c r="H91" s="336"/>
      <c r="I91" s="336"/>
      <c r="J91" s="336"/>
      <c r="K91" s="336"/>
      <c r="L91" s="336"/>
      <c r="M91" s="337"/>
      <c r="N91" s="334"/>
    </row>
    <row r="92" spans="1:14" x14ac:dyDescent="0.25">
      <c r="A92" s="172"/>
      <c r="B92" s="172"/>
      <c r="C92" s="102"/>
      <c r="D92" s="102"/>
      <c r="E92" s="172"/>
      <c r="F92" s="172"/>
      <c r="G92" s="172"/>
      <c r="H92" s="172"/>
      <c r="I92" s="172"/>
      <c r="J92" s="172"/>
      <c r="K92" s="172"/>
      <c r="L92" s="172"/>
      <c r="M92" s="172"/>
    </row>
    <row r="93" spans="1:14" ht="24.75" x14ac:dyDescent="0.3">
      <c r="A93" s="108"/>
      <c r="B93" s="347" t="str">
        <f>CONCATENATE("School", " ",'Drop Down Options'!$K$6)</f>
        <v>School FY 2026-27</v>
      </c>
      <c r="C93" s="314"/>
      <c r="D93" s="314"/>
      <c r="E93" s="108"/>
      <c r="F93" s="108"/>
      <c r="G93" s="176"/>
      <c r="H93" s="176"/>
      <c r="I93" s="108"/>
      <c r="J93" s="108"/>
      <c r="K93" s="108"/>
      <c r="L93" s="108"/>
      <c r="M93" s="108"/>
    </row>
    <row r="94" spans="1:14" ht="26.25" x14ac:dyDescent="0.25">
      <c r="A94" s="178"/>
      <c r="B94" s="313"/>
      <c r="C94" s="315" t="str">
        <f>CONCATENATE("$FY Ended June 30", " ", 'Drop Down Options'!$K$3)</f>
        <v>$FY Ended June 30 2025</v>
      </c>
      <c r="D94" s="313"/>
      <c r="E94" s="315" t="str">
        <f>CONCATENATE('FY 2026-27 Budget Summary'!$G$9, " ", 'FY 2026-27 Budget Summary'!$G$10, " $ YTD")</f>
        <v>12 Dec 2025 $ YTD</v>
      </c>
      <c r="F94" s="313"/>
      <c r="G94" s="315" t="str">
        <f>CONCATENATE('FY 2026-27 Budget Summary'!$G$9, " ", 'FY 2026-27 Budget Summary'!$G$10, " Annualized YTD")</f>
        <v>12 Dec 2025 Annualized YTD</v>
      </c>
      <c r="H94" s="313"/>
      <c r="I94" s="315" t="str">
        <f>CONCATENATE('Drop Down Options'!$K$6, " ", "Budget")</f>
        <v>FY 2026-27 Budget</v>
      </c>
      <c r="J94" s="313"/>
      <c r="K94" s="315" t="str">
        <f>CONCATENATE("$ Δ from ",'FY 2026-27 Budget Summary'!$G$9," ",'FY 2026-27 Budget Summary'!$G$10," Annualized")</f>
        <v>$ Δ from 12 Dec 2025 Annualized</v>
      </c>
      <c r="L94" s="313"/>
      <c r="M94" s="315" t="str">
        <f>CONCATENATE("% Δ from ",'FY 2026-27 Budget Summary'!$G$9," ",'FY 2026-27 Budget Summary'!$G$10," Annualized")</f>
        <v>% Δ from 12 Dec 2025 Annualized</v>
      </c>
    </row>
    <row r="95" spans="1:14" ht="15.75" x14ac:dyDescent="0.25">
      <c r="A95" s="316"/>
      <c r="B95" s="317" t="s">
        <v>842</v>
      </c>
      <c r="C95" s="318"/>
      <c r="D95" s="318"/>
      <c r="E95" s="318"/>
      <c r="F95" s="318"/>
      <c r="G95" s="318"/>
      <c r="H95" s="318"/>
      <c r="I95" s="318"/>
      <c r="J95" s="318"/>
      <c r="K95" s="318"/>
      <c r="L95" s="318"/>
      <c r="M95" s="318"/>
    </row>
    <row r="96" spans="1:14" ht="15.75" x14ac:dyDescent="0.25">
      <c r="A96" s="316"/>
      <c r="B96" s="319" t="s">
        <v>664</v>
      </c>
      <c r="C96" s="320">
        <f>School!$F$17</f>
        <v>0</v>
      </c>
      <c r="D96" s="320"/>
      <c r="E96" s="320">
        <f>School!$G$17</f>
        <v>0</v>
      </c>
      <c r="F96" s="320"/>
      <c r="G96" s="320">
        <f>School!$H$17</f>
        <v>0</v>
      </c>
      <c r="H96" s="320"/>
      <c r="I96" s="320">
        <f>School!$O$17</f>
        <v>0</v>
      </c>
      <c r="J96" s="320"/>
      <c r="K96" s="320">
        <f>School!$P$17</f>
        <v>0</v>
      </c>
      <c r="L96" s="320"/>
      <c r="M96" s="321">
        <f t="shared" ref="M96:M102" si="43">IFERROR((K96/G96),0)</f>
        <v>0</v>
      </c>
    </row>
    <row r="97" spans="1:13" ht="15.75" x14ac:dyDescent="0.25">
      <c r="A97" s="316"/>
      <c r="B97" s="319" t="s">
        <v>661</v>
      </c>
      <c r="C97" s="320">
        <f>School!$F$25</f>
        <v>0</v>
      </c>
      <c r="D97" s="320"/>
      <c r="E97" s="320">
        <f>School!$G$25</f>
        <v>0</v>
      </c>
      <c r="F97" s="320"/>
      <c r="G97" s="320">
        <f>School!$H$25</f>
        <v>0</v>
      </c>
      <c r="H97" s="320"/>
      <c r="I97" s="320">
        <f>School!$O$25</f>
        <v>0</v>
      </c>
      <c r="J97" s="320"/>
      <c r="K97" s="320">
        <f>School!$P$25</f>
        <v>0</v>
      </c>
      <c r="L97" s="320"/>
      <c r="M97" s="321">
        <f t="shared" si="43"/>
        <v>0</v>
      </c>
    </row>
    <row r="98" spans="1:13" ht="15.75" x14ac:dyDescent="0.25">
      <c r="A98" s="316"/>
      <c r="B98" s="319" t="s">
        <v>659</v>
      </c>
      <c r="C98" s="320">
        <f>School!$F$31</f>
        <v>0</v>
      </c>
      <c r="D98" s="320"/>
      <c r="E98" s="320">
        <f>School!$G$31</f>
        <v>0</v>
      </c>
      <c r="F98" s="320"/>
      <c r="G98" s="320">
        <f>School!$H$31</f>
        <v>0</v>
      </c>
      <c r="H98" s="320"/>
      <c r="I98" s="320">
        <f>School!$O$31</f>
        <v>0</v>
      </c>
      <c r="J98" s="320"/>
      <c r="K98" s="320">
        <f>School!$P$31</f>
        <v>0</v>
      </c>
      <c r="L98" s="320"/>
      <c r="M98" s="321">
        <f t="shared" si="43"/>
        <v>0</v>
      </c>
    </row>
    <row r="99" spans="1:13" ht="15.75" x14ac:dyDescent="0.25">
      <c r="A99" s="316"/>
      <c r="B99" s="319" t="s">
        <v>653</v>
      </c>
      <c r="C99" s="320">
        <f>School!$F$44</f>
        <v>0</v>
      </c>
      <c r="D99" s="320"/>
      <c r="E99" s="320">
        <f>School!$G$44</f>
        <v>0</v>
      </c>
      <c r="F99" s="320"/>
      <c r="G99" s="320">
        <f>School!$H$44</f>
        <v>0</v>
      </c>
      <c r="H99" s="320"/>
      <c r="I99" s="320">
        <f>School!$O$44</f>
        <v>0</v>
      </c>
      <c r="J99" s="320"/>
      <c r="K99" s="320">
        <f>School!$P$44</f>
        <v>0</v>
      </c>
      <c r="L99" s="320"/>
      <c r="M99" s="321">
        <f t="shared" si="43"/>
        <v>0</v>
      </c>
    </row>
    <row r="100" spans="1:13" ht="15.75" x14ac:dyDescent="0.25">
      <c r="A100" s="316"/>
      <c r="B100" s="319" t="s">
        <v>863</v>
      </c>
      <c r="C100" s="320">
        <f>School!$F$50</f>
        <v>0</v>
      </c>
      <c r="D100" s="320"/>
      <c r="E100" s="320">
        <f>School!$G$50</f>
        <v>0</v>
      </c>
      <c r="F100" s="320"/>
      <c r="G100" s="320">
        <f>School!$H$50</f>
        <v>0</v>
      </c>
      <c r="H100" s="320"/>
      <c r="I100" s="320">
        <f>School!$O$50</f>
        <v>0</v>
      </c>
      <c r="J100" s="320"/>
      <c r="K100" s="320">
        <f>School!$P$50</f>
        <v>0</v>
      </c>
      <c r="L100" s="320"/>
      <c r="M100" s="321">
        <f t="shared" si="43"/>
        <v>0</v>
      </c>
    </row>
    <row r="101" spans="1:13" ht="17.25" x14ac:dyDescent="0.35">
      <c r="A101" s="316"/>
      <c r="B101" s="322" t="s">
        <v>649</v>
      </c>
      <c r="C101" s="343">
        <f>School!$F$68</f>
        <v>0</v>
      </c>
      <c r="D101" s="323"/>
      <c r="E101" s="343">
        <f>School!$G$68</f>
        <v>0</v>
      </c>
      <c r="F101" s="323"/>
      <c r="G101" s="343">
        <f>School!$H$68</f>
        <v>0</v>
      </c>
      <c r="H101" s="323"/>
      <c r="I101" s="343">
        <f>School!$O$68</f>
        <v>0</v>
      </c>
      <c r="J101" s="323"/>
      <c r="K101" s="343">
        <f>School!$P$68</f>
        <v>0</v>
      </c>
      <c r="L101" s="323"/>
      <c r="M101" s="321">
        <f t="shared" si="43"/>
        <v>0</v>
      </c>
    </row>
    <row r="102" spans="1:13" ht="15.75" x14ac:dyDescent="0.25">
      <c r="A102" s="316"/>
      <c r="B102" s="324" t="s">
        <v>648</v>
      </c>
      <c r="C102" s="325">
        <f>SUM(C96:C101)</f>
        <v>0</v>
      </c>
      <c r="D102" s="325"/>
      <c r="E102" s="325">
        <f t="shared" ref="E102" si="44">SUM(E96:E101)</f>
        <v>0</v>
      </c>
      <c r="F102" s="325"/>
      <c r="G102" s="325">
        <f t="shared" ref="G102" si="45">SUM(G96:G101)</f>
        <v>0</v>
      </c>
      <c r="H102" s="325"/>
      <c r="I102" s="325">
        <f t="shared" ref="I102" si="46">SUM(I96:I101)</f>
        <v>0</v>
      </c>
      <c r="J102" s="325"/>
      <c r="K102" s="325">
        <f t="shared" ref="K102" si="47">SUM(K96:K101)</f>
        <v>0</v>
      </c>
      <c r="L102" s="325"/>
      <c r="M102" s="326">
        <f t="shared" si="43"/>
        <v>0</v>
      </c>
    </row>
    <row r="103" spans="1:13" ht="15.75" x14ac:dyDescent="0.25">
      <c r="A103" s="316"/>
      <c r="B103" s="324"/>
      <c r="C103" s="325"/>
      <c r="D103" s="325"/>
      <c r="E103" s="325"/>
      <c r="F103" s="325"/>
      <c r="G103" s="325"/>
      <c r="H103" s="325"/>
      <c r="I103" s="325"/>
      <c r="J103" s="325"/>
      <c r="K103" s="325"/>
      <c r="L103" s="325"/>
      <c r="M103" s="326"/>
    </row>
    <row r="104" spans="1:13" ht="15.75" x14ac:dyDescent="0.25">
      <c r="A104" s="327"/>
      <c r="B104" s="328" t="s">
        <v>647</v>
      </c>
      <c r="C104" s="329"/>
      <c r="D104" s="329"/>
      <c r="E104" s="329"/>
      <c r="F104" s="329"/>
      <c r="G104" s="329"/>
      <c r="H104" s="329"/>
      <c r="I104" s="330"/>
      <c r="J104" s="330"/>
      <c r="K104" s="330"/>
      <c r="L104" s="330"/>
      <c r="M104" s="331"/>
    </row>
    <row r="105" spans="1:13" ht="15.75" x14ac:dyDescent="0.25">
      <c r="A105" s="316"/>
      <c r="B105" s="327" t="s">
        <v>638</v>
      </c>
      <c r="C105" s="320">
        <f>School!$F$90</f>
        <v>0</v>
      </c>
      <c r="D105" s="320"/>
      <c r="E105" s="320">
        <f>School!$G$90</f>
        <v>0</v>
      </c>
      <c r="F105" s="320"/>
      <c r="G105" s="320">
        <f>School!$H$90</f>
        <v>0</v>
      </c>
      <c r="H105" s="320"/>
      <c r="I105" s="320">
        <f>School!$O$90</f>
        <v>0</v>
      </c>
      <c r="J105" s="320"/>
      <c r="K105" s="320">
        <f>School!$P$90</f>
        <v>0</v>
      </c>
      <c r="L105" s="320"/>
      <c r="M105" s="321">
        <f t="shared" ref="M105:M109" si="48">IFERROR((K105/G105),0)</f>
        <v>0</v>
      </c>
    </row>
    <row r="106" spans="1:13" ht="15.75" x14ac:dyDescent="0.25">
      <c r="A106" s="316"/>
      <c r="B106" s="327" t="s">
        <v>629</v>
      </c>
      <c r="C106" s="320">
        <f>School!$F$103</f>
        <v>0</v>
      </c>
      <c r="D106" s="320"/>
      <c r="E106" s="320">
        <f>School!$G$103</f>
        <v>0</v>
      </c>
      <c r="F106" s="320"/>
      <c r="G106" s="320">
        <f>School!$H$103</f>
        <v>0</v>
      </c>
      <c r="H106" s="320"/>
      <c r="I106" s="320">
        <f>School!$O$103</f>
        <v>0</v>
      </c>
      <c r="J106" s="320"/>
      <c r="K106" s="320">
        <f>School!$P$103</f>
        <v>0</v>
      </c>
      <c r="L106" s="320"/>
      <c r="M106" s="321">
        <f t="shared" si="48"/>
        <v>0</v>
      </c>
    </row>
    <row r="107" spans="1:13" ht="15.75" x14ac:dyDescent="0.25">
      <c r="A107" s="316"/>
      <c r="B107" s="327" t="s">
        <v>616</v>
      </c>
      <c r="C107" s="320">
        <f>School!$F$118</f>
        <v>0</v>
      </c>
      <c r="D107" s="320"/>
      <c r="E107" s="320">
        <f>School!$G$118</f>
        <v>0</v>
      </c>
      <c r="F107" s="320"/>
      <c r="G107" s="320">
        <f>School!$H$118</f>
        <v>0</v>
      </c>
      <c r="H107" s="320"/>
      <c r="I107" s="320">
        <f>School!$O$118</f>
        <v>0</v>
      </c>
      <c r="J107" s="320"/>
      <c r="K107" s="320">
        <f>School!$P$118</f>
        <v>0</v>
      </c>
      <c r="L107" s="320"/>
      <c r="M107" s="321">
        <f t="shared" si="48"/>
        <v>0</v>
      </c>
    </row>
    <row r="108" spans="1:13" ht="17.25" x14ac:dyDescent="0.35">
      <c r="A108" s="316"/>
      <c r="B108" s="332" t="s">
        <v>602</v>
      </c>
      <c r="C108" s="343">
        <f>School!$F$142</f>
        <v>0</v>
      </c>
      <c r="D108" s="323"/>
      <c r="E108" s="343">
        <f>School!$G$142</f>
        <v>0</v>
      </c>
      <c r="F108" s="323"/>
      <c r="G108" s="343">
        <f>School!$H$142</f>
        <v>0</v>
      </c>
      <c r="H108" s="323"/>
      <c r="I108" s="343">
        <f>School!$O$142</f>
        <v>0</v>
      </c>
      <c r="J108" s="323"/>
      <c r="K108" s="343">
        <f>School!$P$142</f>
        <v>0</v>
      </c>
      <c r="L108" s="323"/>
      <c r="M108" s="321">
        <f t="shared" si="48"/>
        <v>0</v>
      </c>
    </row>
    <row r="109" spans="1:13" ht="17.25" x14ac:dyDescent="0.35">
      <c r="A109" s="316"/>
      <c r="B109" s="335" t="s">
        <v>601</v>
      </c>
      <c r="C109" s="346">
        <f>SUM(C105:C108)</f>
        <v>0</v>
      </c>
      <c r="D109" s="333"/>
      <c r="E109" s="346">
        <f>SUM(E105:E108)</f>
        <v>0</v>
      </c>
      <c r="F109" s="333"/>
      <c r="G109" s="346">
        <f t="shared" ref="G109" si="49">SUM(G105:G108)</f>
        <v>0</v>
      </c>
      <c r="H109" s="333"/>
      <c r="I109" s="346">
        <f t="shared" ref="I109" si="50">SUM(I105:I108)</f>
        <v>0</v>
      </c>
      <c r="J109" s="333"/>
      <c r="K109" s="346">
        <f t="shared" ref="K109" si="51">SUM(K105:K108)</f>
        <v>0</v>
      </c>
      <c r="L109" s="333"/>
      <c r="M109" s="326">
        <f t="shared" si="48"/>
        <v>0</v>
      </c>
    </row>
    <row r="110" spans="1:13" ht="15.75" x14ac:dyDescent="0.25">
      <c r="A110" s="316"/>
      <c r="B110" s="324"/>
      <c r="C110" s="325"/>
      <c r="D110" s="325"/>
      <c r="E110" s="325"/>
      <c r="F110" s="325"/>
      <c r="G110" s="325"/>
      <c r="H110" s="325"/>
      <c r="I110" s="325"/>
      <c r="J110" s="325"/>
      <c r="K110" s="325"/>
      <c r="L110" s="325"/>
      <c r="M110" s="326"/>
    </row>
    <row r="111" spans="1:13" ht="16.5" thickBot="1" x14ac:dyDescent="0.3">
      <c r="A111" s="334"/>
      <c r="B111" s="335" t="s">
        <v>679</v>
      </c>
      <c r="C111" s="344">
        <f>C102-C109</f>
        <v>0</v>
      </c>
      <c r="D111" s="336"/>
      <c r="E111" s="344">
        <f t="shared" ref="E111" si="52">E102-E109</f>
        <v>0</v>
      </c>
      <c r="F111" s="336"/>
      <c r="G111" s="344">
        <f t="shared" ref="G111" si="53">G102-G109</f>
        <v>0</v>
      </c>
      <c r="H111" s="336"/>
      <c r="I111" s="344">
        <f t="shared" ref="I111" si="54">I102-I109</f>
        <v>0</v>
      </c>
      <c r="J111" s="336"/>
      <c r="K111" s="344">
        <f t="shared" ref="K111" si="55">K102-K109</f>
        <v>0</v>
      </c>
      <c r="L111" s="336"/>
      <c r="M111" s="326">
        <f>IFERROR((K111/G111),0)</f>
        <v>0</v>
      </c>
    </row>
    <row r="112" spans="1:13" ht="16.5" thickTop="1" x14ac:dyDescent="0.25">
      <c r="A112" s="334"/>
      <c r="B112" s="338"/>
      <c r="C112" s="329"/>
      <c r="D112" s="329"/>
      <c r="E112" s="329"/>
      <c r="F112" s="329"/>
      <c r="G112" s="329"/>
      <c r="H112" s="329"/>
      <c r="I112" s="330"/>
      <c r="J112" s="330"/>
      <c r="K112" s="330"/>
      <c r="L112" s="330"/>
      <c r="M112" s="331"/>
    </row>
    <row r="113" spans="1:13" ht="15.75" x14ac:dyDescent="0.25">
      <c r="A113" s="334"/>
      <c r="B113" s="327" t="s">
        <v>771</v>
      </c>
      <c r="C113" s="325">
        <f>School!$F$151</f>
        <v>0</v>
      </c>
      <c r="D113" s="325"/>
      <c r="E113" s="325">
        <f>School!$G$151</f>
        <v>0</v>
      </c>
      <c r="F113" s="325"/>
      <c r="G113" s="325">
        <f>School!$H$151</f>
        <v>0</v>
      </c>
      <c r="H113" s="325"/>
      <c r="I113" s="325">
        <f>School!$O$151</f>
        <v>0</v>
      </c>
      <c r="J113" s="325"/>
      <c r="K113" s="325">
        <f>School!$P$151</f>
        <v>0</v>
      </c>
      <c r="L113" s="325"/>
      <c r="M113" s="326">
        <f t="shared" ref="M113:M114" si="56">IFERROR((K113/G113),0)</f>
        <v>0</v>
      </c>
    </row>
    <row r="114" spans="1:13" ht="17.25" x14ac:dyDescent="0.35">
      <c r="A114" s="334"/>
      <c r="B114" s="332" t="s">
        <v>777</v>
      </c>
      <c r="C114" s="345">
        <f>School!$F$159</f>
        <v>0</v>
      </c>
      <c r="D114" s="333"/>
      <c r="E114" s="345">
        <f>School!$G$159</f>
        <v>0</v>
      </c>
      <c r="F114" s="333"/>
      <c r="G114" s="345">
        <f>School!$H$159</f>
        <v>0</v>
      </c>
      <c r="H114" s="333"/>
      <c r="I114" s="345">
        <f>School!$O$159</f>
        <v>0</v>
      </c>
      <c r="J114" s="333"/>
      <c r="K114" s="345">
        <f>School!$P$159</f>
        <v>0</v>
      </c>
      <c r="L114" s="333"/>
      <c r="M114" s="326">
        <f t="shared" si="56"/>
        <v>0</v>
      </c>
    </row>
    <row r="115" spans="1:13" ht="15.75" x14ac:dyDescent="0.25">
      <c r="A115" s="334"/>
      <c r="B115" s="327"/>
      <c r="C115" s="325"/>
      <c r="D115" s="325"/>
      <c r="E115" s="325"/>
      <c r="F115" s="325"/>
      <c r="G115" s="325"/>
      <c r="H115" s="325"/>
      <c r="I115" s="325"/>
      <c r="J115" s="325"/>
      <c r="K115" s="325"/>
      <c r="L115" s="325"/>
      <c r="M115" s="326"/>
    </row>
    <row r="116" spans="1:13" ht="16.5" thickBot="1" x14ac:dyDescent="0.3">
      <c r="A116" s="334"/>
      <c r="B116" s="335" t="s">
        <v>773</v>
      </c>
      <c r="C116" s="344">
        <f>C111+C113-C114</f>
        <v>0</v>
      </c>
      <c r="D116" s="336"/>
      <c r="E116" s="344">
        <f t="shared" ref="E116" si="57">E111+E113-E114</f>
        <v>0</v>
      </c>
      <c r="F116" s="336"/>
      <c r="G116" s="344">
        <f t="shared" ref="G116" si="58">G111+G113-G114</f>
        <v>0</v>
      </c>
      <c r="H116" s="336"/>
      <c r="I116" s="344">
        <f t="shared" ref="I116" si="59">I111+I113-I114</f>
        <v>0</v>
      </c>
      <c r="J116" s="336"/>
      <c r="K116" s="344">
        <f t="shared" ref="K116" si="60">K111+K113-K114</f>
        <v>0</v>
      </c>
      <c r="L116" s="336"/>
      <c r="M116" s="326">
        <f>IFERROR((K116/G116),0)</f>
        <v>0</v>
      </c>
    </row>
    <row r="117" spans="1:13" ht="15.75" thickTop="1" x14ac:dyDescent="0.25">
      <c r="A117" s="334"/>
      <c r="B117" s="335"/>
      <c r="C117" s="336"/>
      <c r="D117" s="336"/>
      <c r="E117" s="336"/>
      <c r="F117" s="336"/>
      <c r="G117" s="336"/>
      <c r="H117" s="336"/>
      <c r="I117" s="336"/>
      <c r="J117" s="336"/>
      <c r="K117" s="336"/>
      <c r="L117" s="336"/>
      <c r="M117" s="337"/>
    </row>
    <row r="118" spans="1:13" ht="17.25" x14ac:dyDescent="0.35">
      <c r="A118" s="334"/>
      <c r="B118" s="332" t="s">
        <v>841</v>
      </c>
      <c r="C118" s="343">
        <f>School!$F$164-School!$F$165</f>
        <v>0</v>
      </c>
      <c r="D118" s="339"/>
      <c r="E118" s="343">
        <f>School!$G$164-School!$G$165</f>
        <v>0</v>
      </c>
      <c r="F118" s="339"/>
      <c r="G118" s="343">
        <f>School!$H$164-School!$H$165</f>
        <v>0</v>
      </c>
      <c r="H118" s="339"/>
      <c r="I118" s="343">
        <f>School!$O$164-School!$O$165</f>
        <v>0</v>
      </c>
      <c r="J118" s="339"/>
      <c r="K118" s="343">
        <f>School!$P$164-School!$P$165</f>
        <v>0</v>
      </c>
      <c r="L118" s="339"/>
      <c r="M118" s="321">
        <f>IFERROR((K118/G118),0)</f>
        <v>0</v>
      </c>
    </row>
    <row r="119" spans="1:13" ht="15.75" x14ac:dyDescent="0.25">
      <c r="A119" s="334"/>
      <c r="B119" s="327"/>
      <c r="C119" s="320"/>
      <c r="D119" s="320"/>
      <c r="E119" s="320"/>
      <c r="F119" s="320"/>
      <c r="G119" s="340"/>
      <c r="H119" s="340"/>
      <c r="I119" s="320"/>
      <c r="J119" s="320"/>
      <c r="K119" s="320"/>
      <c r="L119" s="320"/>
      <c r="M119" s="337"/>
    </row>
    <row r="120" spans="1:13" ht="18" thickBot="1" x14ac:dyDescent="0.3">
      <c r="A120" s="334"/>
      <c r="B120" s="342" t="s">
        <v>832</v>
      </c>
      <c r="C120" s="344">
        <f>School!$F$166</f>
        <v>0</v>
      </c>
      <c r="D120" s="341"/>
      <c r="E120" s="344">
        <f>School!$G$166</f>
        <v>0</v>
      </c>
      <c r="F120" s="341"/>
      <c r="G120" s="344">
        <f>School!$H$166</f>
        <v>0</v>
      </c>
      <c r="H120" s="341"/>
      <c r="I120" s="344">
        <f>School!$O$166</f>
        <v>0</v>
      </c>
      <c r="J120" s="341"/>
      <c r="K120" s="344">
        <f>School!$P$166</f>
        <v>0</v>
      </c>
      <c r="L120" s="341"/>
      <c r="M120" s="326">
        <f>IFERROR((K120/G120),0)</f>
        <v>0</v>
      </c>
    </row>
    <row r="121" spans="1:13" ht="15.75" thickTop="1" x14ac:dyDescent="0.25">
      <c r="A121" s="334"/>
      <c r="B121" s="335"/>
      <c r="C121" s="336"/>
      <c r="D121" s="336"/>
      <c r="E121" s="336"/>
      <c r="F121" s="336"/>
      <c r="G121" s="336"/>
      <c r="H121" s="336"/>
      <c r="I121" s="336"/>
      <c r="J121" s="336"/>
      <c r="K121" s="336"/>
      <c r="L121" s="336"/>
      <c r="M121" s="337"/>
    </row>
    <row r="122" spans="1:13" x14ac:dyDescent="0.25">
      <c r="A122" s="172"/>
      <c r="B122" s="172"/>
      <c r="C122" s="102"/>
      <c r="D122" s="102"/>
      <c r="E122" s="172"/>
      <c r="F122" s="172"/>
      <c r="G122" s="172"/>
      <c r="H122" s="172"/>
      <c r="I122" s="172"/>
      <c r="J122" s="172"/>
      <c r="K122" s="172"/>
      <c r="L122" s="172"/>
      <c r="M122" s="172"/>
    </row>
    <row r="123" spans="1:13" ht="24.75" x14ac:dyDescent="0.3">
      <c r="A123" s="108"/>
      <c r="B123" s="347" t="str">
        <f>CONCATENATE("Buildings &amp; Grounds", " ",'Drop Down Options'!$K$6)</f>
        <v>Buildings &amp; Grounds FY 2026-27</v>
      </c>
      <c r="C123" s="314"/>
      <c r="D123" s="314"/>
      <c r="E123" s="108"/>
      <c r="F123" s="108"/>
      <c r="G123" s="176"/>
      <c r="H123" s="176"/>
      <c r="I123" s="108"/>
      <c r="J123" s="108"/>
      <c r="K123" s="108"/>
      <c r="L123" s="108"/>
      <c r="M123" s="108"/>
    </row>
    <row r="124" spans="1:13" ht="26.25" x14ac:dyDescent="0.25">
      <c r="A124" s="178"/>
      <c r="B124" s="313"/>
      <c r="C124" s="315" t="str">
        <f>CONCATENATE("$FY Ended June 30", " ", 'Drop Down Options'!$K$3)</f>
        <v>$FY Ended June 30 2025</v>
      </c>
      <c r="D124" s="313"/>
      <c r="E124" s="315" t="str">
        <f>CONCATENATE('FY 2026-27 Budget Summary'!$G$9, " ", 'FY 2026-27 Budget Summary'!$G$10, " $ YTD")</f>
        <v>12 Dec 2025 $ YTD</v>
      </c>
      <c r="F124" s="313"/>
      <c r="G124" s="315" t="str">
        <f>CONCATENATE('FY 2026-27 Budget Summary'!$G$9, " ", 'FY 2026-27 Budget Summary'!$G$10, " Annualized YTD")</f>
        <v>12 Dec 2025 Annualized YTD</v>
      </c>
      <c r="H124" s="313"/>
      <c r="I124" s="315" t="str">
        <f>CONCATENATE('Drop Down Options'!$K$6, " ", "Budget")</f>
        <v>FY 2026-27 Budget</v>
      </c>
      <c r="J124" s="313"/>
      <c r="K124" s="315" t="str">
        <f>CONCATENATE("$ Δ from ",'FY 2026-27 Budget Summary'!$G$9," ",'FY 2026-27 Budget Summary'!$G$10," Annualized")</f>
        <v>$ Δ from 12 Dec 2025 Annualized</v>
      </c>
      <c r="L124" s="313"/>
      <c r="M124" s="315" t="str">
        <f>CONCATENATE("% Δ from ",'FY 2026-27 Budget Summary'!$G$9," ",'FY 2026-27 Budget Summary'!$G$10," Annualized")</f>
        <v>% Δ from 12 Dec 2025 Annualized</v>
      </c>
    </row>
    <row r="125" spans="1:13" ht="15.75" x14ac:dyDescent="0.25">
      <c r="A125" s="316"/>
      <c r="B125" s="317" t="s">
        <v>842</v>
      </c>
      <c r="C125" s="318"/>
      <c r="D125" s="318"/>
      <c r="E125" s="318"/>
      <c r="F125" s="318"/>
      <c r="G125" s="318"/>
      <c r="H125" s="318"/>
      <c r="I125" s="318"/>
      <c r="J125" s="318"/>
      <c r="K125" s="318"/>
      <c r="L125" s="318"/>
      <c r="M125" s="318"/>
    </row>
    <row r="126" spans="1:13" ht="15.75" x14ac:dyDescent="0.25">
      <c r="A126" s="316"/>
      <c r="B126" s="319" t="s">
        <v>664</v>
      </c>
      <c r="C126" s="320">
        <f>'Buildings &amp; Grounds'!$F$17</f>
        <v>0</v>
      </c>
      <c r="D126" s="320"/>
      <c r="E126" s="320">
        <f>'Buildings &amp; Grounds'!$G$17</f>
        <v>0</v>
      </c>
      <c r="F126" s="320"/>
      <c r="G126" s="320">
        <f>'Buildings &amp; Grounds'!$H$17</f>
        <v>0</v>
      </c>
      <c r="H126" s="320"/>
      <c r="I126" s="320">
        <f>'Buildings &amp; Grounds'!$O$17</f>
        <v>0</v>
      </c>
      <c r="J126" s="320"/>
      <c r="K126" s="320">
        <f>'Buildings &amp; Grounds'!$P$17</f>
        <v>0</v>
      </c>
      <c r="L126" s="320"/>
      <c r="M126" s="321">
        <f t="shared" ref="M126:M132" si="61">IFERROR((K126/G126),0)</f>
        <v>0</v>
      </c>
    </row>
    <row r="127" spans="1:13" ht="15.75" x14ac:dyDescent="0.25">
      <c r="A127" s="316"/>
      <c r="B127" s="319" t="s">
        <v>661</v>
      </c>
      <c r="C127" s="320">
        <f>'Buildings &amp; Grounds'!$F$25</f>
        <v>0</v>
      </c>
      <c r="D127" s="320"/>
      <c r="E127" s="320">
        <f>'Buildings &amp; Grounds'!$G$25</f>
        <v>0</v>
      </c>
      <c r="F127" s="320"/>
      <c r="G127" s="320">
        <f>'Buildings &amp; Grounds'!$H$25</f>
        <v>0</v>
      </c>
      <c r="H127" s="320"/>
      <c r="I127" s="320">
        <f>'Buildings &amp; Grounds'!$O$25</f>
        <v>0</v>
      </c>
      <c r="J127" s="320"/>
      <c r="K127" s="320">
        <f>'Buildings &amp; Grounds'!$P$25</f>
        <v>0</v>
      </c>
      <c r="L127" s="320"/>
      <c r="M127" s="321">
        <f t="shared" si="61"/>
        <v>0</v>
      </c>
    </row>
    <row r="128" spans="1:13" ht="15.75" x14ac:dyDescent="0.25">
      <c r="A128" s="316"/>
      <c r="B128" s="319" t="s">
        <v>659</v>
      </c>
      <c r="C128" s="320">
        <f>'Buildings &amp; Grounds'!$F$31</f>
        <v>0</v>
      </c>
      <c r="D128" s="320"/>
      <c r="E128" s="320">
        <f>'Buildings &amp; Grounds'!$G$31</f>
        <v>0</v>
      </c>
      <c r="F128" s="320"/>
      <c r="G128" s="320">
        <f>'Buildings &amp; Grounds'!$H$31</f>
        <v>0</v>
      </c>
      <c r="H128" s="320"/>
      <c r="I128" s="320">
        <f>'Buildings &amp; Grounds'!$O$31</f>
        <v>0</v>
      </c>
      <c r="J128" s="320"/>
      <c r="K128" s="320">
        <f>'Buildings &amp; Grounds'!$P$31</f>
        <v>0</v>
      </c>
      <c r="L128" s="320"/>
      <c r="M128" s="321">
        <f t="shared" si="61"/>
        <v>0</v>
      </c>
    </row>
    <row r="129" spans="1:13" ht="15.75" x14ac:dyDescent="0.25">
      <c r="A129" s="316"/>
      <c r="B129" s="319" t="s">
        <v>653</v>
      </c>
      <c r="C129" s="320">
        <f>'Buildings &amp; Grounds'!$F$44</f>
        <v>0</v>
      </c>
      <c r="D129" s="320"/>
      <c r="E129" s="320">
        <f>'Buildings &amp; Grounds'!$G$44</f>
        <v>0</v>
      </c>
      <c r="F129" s="320"/>
      <c r="G129" s="320">
        <f>'Buildings &amp; Grounds'!$H$44</f>
        <v>0</v>
      </c>
      <c r="H129" s="320"/>
      <c r="I129" s="320">
        <f>'Buildings &amp; Grounds'!$O$44</f>
        <v>0</v>
      </c>
      <c r="J129" s="320"/>
      <c r="K129" s="320">
        <f>'Buildings &amp; Grounds'!$P$44</f>
        <v>0</v>
      </c>
      <c r="L129" s="320"/>
      <c r="M129" s="321">
        <f t="shared" si="61"/>
        <v>0</v>
      </c>
    </row>
    <row r="130" spans="1:13" ht="15.75" x14ac:dyDescent="0.25">
      <c r="A130" s="316"/>
      <c r="B130" s="319" t="s">
        <v>863</v>
      </c>
      <c r="C130" s="320">
        <f>'Buildings &amp; Grounds'!$F$50</f>
        <v>0</v>
      </c>
      <c r="D130" s="320"/>
      <c r="E130" s="320">
        <f>'Buildings &amp; Grounds'!$G$50</f>
        <v>0</v>
      </c>
      <c r="F130" s="320"/>
      <c r="G130" s="320">
        <f>'Buildings &amp; Grounds'!$H$50</f>
        <v>0</v>
      </c>
      <c r="H130" s="320"/>
      <c r="I130" s="320">
        <f>'Buildings &amp; Grounds'!$O$50</f>
        <v>0</v>
      </c>
      <c r="J130" s="320"/>
      <c r="K130" s="320">
        <f>'Buildings &amp; Grounds'!$P$50</f>
        <v>0</v>
      </c>
      <c r="L130" s="320"/>
      <c r="M130" s="321">
        <f t="shared" si="61"/>
        <v>0</v>
      </c>
    </row>
    <row r="131" spans="1:13" ht="17.25" x14ac:dyDescent="0.35">
      <c r="A131" s="316"/>
      <c r="B131" s="322" t="s">
        <v>649</v>
      </c>
      <c r="C131" s="343">
        <f>'Buildings &amp; Grounds'!$F$68</f>
        <v>0</v>
      </c>
      <c r="D131" s="323"/>
      <c r="E131" s="343">
        <f>'Buildings &amp; Grounds'!$G$68</f>
        <v>0</v>
      </c>
      <c r="F131" s="323"/>
      <c r="G131" s="343">
        <f>'Buildings &amp; Grounds'!$H$68</f>
        <v>0</v>
      </c>
      <c r="H131" s="323"/>
      <c r="I131" s="343">
        <f>'Buildings &amp; Grounds'!$O$68</f>
        <v>0</v>
      </c>
      <c r="J131" s="323"/>
      <c r="K131" s="343">
        <f>'Buildings &amp; Grounds'!$P$68</f>
        <v>0</v>
      </c>
      <c r="L131" s="323"/>
      <c r="M131" s="321">
        <f t="shared" si="61"/>
        <v>0</v>
      </c>
    </row>
    <row r="132" spans="1:13" ht="15.75" x14ac:dyDescent="0.25">
      <c r="A132" s="316"/>
      <c r="B132" s="324" t="s">
        <v>648</v>
      </c>
      <c r="C132" s="325">
        <f>SUM(C126:C131)</f>
        <v>0</v>
      </c>
      <c r="D132" s="325"/>
      <c r="E132" s="325">
        <f t="shared" ref="E132" si="62">SUM(E126:E131)</f>
        <v>0</v>
      </c>
      <c r="F132" s="325"/>
      <c r="G132" s="325">
        <f t="shared" ref="G132" si="63">SUM(G126:G131)</f>
        <v>0</v>
      </c>
      <c r="H132" s="325"/>
      <c r="I132" s="325">
        <f t="shared" ref="I132" si="64">SUM(I126:I131)</f>
        <v>0</v>
      </c>
      <c r="J132" s="325"/>
      <c r="K132" s="325">
        <f t="shared" ref="K132" si="65">SUM(K126:K131)</f>
        <v>0</v>
      </c>
      <c r="L132" s="325"/>
      <c r="M132" s="326">
        <f t="shared" si="61"/>
        <v>0</v>
      </c>
    </row>
    <row r="133" spans="1:13" ht="15.75" x14ac:dyDescent="0.25">
      <c r="A133" s="316"/>
      <c r="B133" s="324"/>
      <c r="C133" s="325"/>
      <c r="D133" s="325"/>
      <c r="E133" s="325"/>
      <c r="F133" s="325"/>
      <c r="G133" s="325"/>
      <c r="H133" s="325"/>
      <c r="I133" s="325"/>
      <c r="J133" s="325"/>
      <c r="K133" s="325"/>
      <c r="L133" s="325"/>
      <c r="M133" s="326"/>
    </row>
    <row r="134" spans="1:13" ht="15.75" x14ac:dyDescent="0.25">
      <c r="A134" s="327"/>
      <c r="B134" s="328" t="s">
        <v>647</v>
      </c>
      <c r="C134" s="329"/>
      <c r="D134" s="329"/>
      <c r="E134" s="329"/>
      <c r="F134" s="329"/>
      <c r="G134" s="329"/>
      <c r="H134" s="329"/>
      <c r="I134" s="330"/>
      <c r="J134" s="330"/>
      <c r="K134" s="330"/>
      <c r="L134" s="330"/>
      <c r="M134" s="331"/>
    </row>
    <row r="135" spans="1:13" ht="15.75" x14ac:dyDescent="0.25">
      <c r="A135" s="316"/>
      <c r="B135" s="327" t="s">
        <v>638</v>
      </c>
      <c r="C135" s="320">
        <f>'Buildings &amp; Grounds'!$F$90</f>
        <v>0</v>
      </c>
      <c r="D135" s="320"/>
      <c r="E135" s="320">
        <f>'Buildings &amp; Grounds'!$G$90</f>
        <v>0</v>
      </c>
      <c r="F135" s="320"/>
      <c r="G135" s="320">
        <f>'Buildings &amp; Grounds'!$H$90</f>
        <v>0</v>
      </c>
      <c r="H135" s="320"/>
      <c r="I135" s="320">
        <f>'Buildings &amp; Grounds'!$O$90</f>
        <v>0</v>
      </c>
      <c r="J135" s="320"/>
      <c r="K135" s="320">
        <f>'Buildings &amp; Grounds'!$P$90</f>
        <v>0</v>
      </c>
      <c r="L135" s="320"/>
      <c r="M135" s="321">
        <f t="shared" ref="M135:M139" si="66">IFERROR((K135/G135),0)</f>
        <v>0</v>
      </c>
    </row>
    <row r="136" spans="1:13" ht="15.75" x14ac:dyDescent="0.25">
      <c r="A136" s="316"/>
      <c r="B136" s="327" t="s">
        <v>629</v>
      </c>
      <c r="C136" s="320">
        <f>'Buildings &amp; Grounds'!$F$103</f>
        <v>0</v>
      </c>
      <c r="D136" s="320"/>
      <c r="E136" s="320">
        <f>'Buildings &amp; Grounds'!$G$103</f>
        <v>0</v>
      </c>
      <c r="F136" s="320"/>
      <c r="G136" s="320">
        <f>'Buildings &amp; Grounds'!$H$103</f>
        <v>0</v>
      </c>
      <c r="H136" s="320"/>
      <c r="I136" s="320">
        <f>'Buildings &amp; Grounds'!$O$103</f>
        <v>0</v>
      </c>
      <c r="J136" s="320"/>
      <c r="K136" s="320">
        <f>'Buildings &amp; Grounds'!$P$103</f>
        <v>0</v>
      </c>
      <c r="L136" s="320"/>
      <c r="M136" s="321">
        <f t="shared" si="66"/>
        <v>0</v>
      </c>
    </row>
    <row r="137" spans="1:13" ht="15.75" x14ac:dyDescent="0.25">
      <c r="A137" s="316"/>
      <c r="B137" s="327" t="s">
        <v>616</v>
      </c>
      <c r="C137" s="320">
        <f>'Buildings &amp; Grounds'!$F$118</f>
        <v>0</v>
      </c>
      <c r="D137" s="320"/>
      <c r="E137" s="320">
        <f>'Buildings &amp; Grounds'!$G$118</f>
        <v>0</v>
      </c>
      <c r="F137" s="320"/>
      <c r="G137" s="320">
        <f>'Buildings &amp; Grounds'!$H$118</f>
        <v>0</v>
      </c>
      <c r="H137" s="320"/>
      <c r="I137" s="320">
        <f>'Buildings &amp; Grounds'!$O$118</f>
        <v>0</v>
      </c>
      <c r="J137" s="320"/>
      <c r="K137" s="320">
        <f>'Buildings &amp; Grounds'!$P$118</f>
        <v>0</v>
      </c>
      <c r="L137" s="320"/>
      <c r="M137" s="321">
        <f t="shared" si="66"/>
        <v>0</v>
      </c>
    </row>
    <row r="138" spans="1:13" ht="17.25" x14ac:dyDescent="0.35">
      <c r="A138" s="316"/>
      <c r="B138" s="332" t="s">
        <v>602</v>
      </c>
      <c r="C138" s="343">
        <f>'Buildings &amp; Grounds'!$F$142</f>
        <v>0</v>
      </c>
      <c r="D138" s="323"/>
      <c r="E138" s="343">
        <f>'Buildings &amp; Grounds'!$G$142</f>
        <v>0</v>
      </c>
      <c r="F138" s="323"/>
      <c r="G138" s="343">
        <f>'Buildings &amp; Grounds'!$H$142</f>
        <v>0</v>
      </c>
      <c r="H138" s="323"/>
      <c r="I138" s="343">
        <f>'Buildings &amp; Grounds'!$O$142</f>
        <v>0</v>
      </c>
      <c r="J138" s="323"/>
      <c r="K138" s="343">
        <f>'Buildings &amp; Grounds'!$P$142</f>
        <v>0</v>
      </c>
      <c r="L138" s="323"/>
      <c r="M138" s="321">
        <f t="shared" si="66"/>
        <v>0</v>
      </c>
    </row>
    <row r="139" spans="1:13" ht="17.25" x14ac:dyDescent="0.35">
      <c r="A139" s="316"/>
      <c r="B139" s="335" t="s">
        <v>601</v>
      </c>
      <c r="C139" s="346">
        <f>SUM(C135:C138)</f>
        <v>0</v>
      </c>
      <c r="D139" s="333"/>
      <c r="E139" s="346">
        <f>SUM(E135:E138)</f>
        <v>0</v>
      </c>
      <c r="F139" s="333"/>
      <c r="G139" s="346">
        <f t="shared" ref="G139" si="67">SUM(G135:G138)</f>
        <v>0</v>
      </c>
      <c r="H139" s="333"/>
      <c r="I139" s="346">
        <f t="shared" ref="I139" si="68">SUM(I135:I138)</f>
        <v>0</v>
      </c>
      <c r="J139" s="333"/>
      <c r="K139" s="346">
        <f t="shared" ref="K139" si="69">SUM(K135:K138)</f>
        <v>0</v>
      </c>
      <c r="L139" s="333"/>
      <c r="M139" s="326">
        <f t="shared" si="66"/>
        <v>0</v>
      </c>
    </row>
    <row r="140" spans="1:13" ht="15.75" x14ac:dyDescent="0.25">
      <c r="A140" s="316"/>
      <c r="B140" s="324"/>
      <c r="C140" s="325"/>
      <c r="D140" s="325"/>
      <c r="E140" s="325"/>
      <c r="F140" s="325"/>
      <c r="G140" s="325"/>
      <c r="H140" s="325"/>
      <c r="I140" s="325"/>
      <c r="J140" s="325"/>
      <c r="K140" s="325"/>
      <c r="L140" s="325"/>
      <c r="M140" s="326"/>
    </row>
    <row r="141" spans="1:13" ht="16.5" thickBot="1" x14ac:dyDescent="0.3">
      <c r="A141" s="334"/>
      <c r="B141" s="335" t="s">
        <v>679</v>
      </c>
      <c r="C141" s="344">
        <f>C132-C139</f>
        <v>0</v>
      </c>
      <c r="D141" s="336"/>
      <c r="E141" s="344">
        <f t="shared" ref="E141" si="70">E132-E139</f>
        <v>0</v>
      </c>
      <c r="F141" s="336"/>
      <c r="G141" s="344">
        <f t="shared" ref="G141" si="71">G132-G139</f>
        <v>0</v>
      </c>
      <c r="H141" s="336"/>
      <c r="I141" s="344">
        <f t="shared" ref="I141" si="72">I132-I139</f>
        <v>0</v>
      </c>
      <c r="J141" s="336"/>
      <c r="K141" s="344">
        <f t="shared" ref="K141" si="73">K132-K139</f>
        <v>0</v>
      </c>
      <c r="L141" s="336"/>
      <c r="M141" s="326">
        <f>IFERROR((K141/G141),0)</f>
        <v>0</v>
      </c>
    </row>
    <row r="142" spans="1:13" ht="16.5" thickTop="1" x14ac:dyDescent="0.25">
      <c r="A142" s="334"/>
      <c r="B142" s="338"/>
      <c r="C142" s="329"/>
      <c r="D142" s="329"/>
      <c r="E142" s="329"/>
      <c r="F142" s="329"/>
      <c r="G142" s="329"/>
      <c r="H142" s="329"/>
      <c r="I142" s="330"/>
      <c r="J142" s="330"/>
      <c r="K142" s="330"/>
      <c r="L142" s="330"/>
      <c r="M142" s="331"/>
    </row>
    <row r="143" spans="1:13" ht="15.75" x14ac:dyDescent="0.25">
      <c r="A143" s="334"/>
      <c r="B143" s="327" t="s">
        <v>771</v>
      </c>
      <c r="C143" s="325">
        <f>'Buildings &amp; Grounds'!$F$151</f>
        <v>0</v>
      </c>
      <c r="D143" s="325"/>
      <c r="E143" s="325">
        <f>'Buildings &amp; Grounds'!$G$151</f>
        <v>0</v>
      </c>
      <c r="F143" s="325"/>
      <c r="G143" s="325">
        <f>'Buildings &amp; Grounds'!$H$151</f>
        <v>0</v>
      </c>
      <c r="H143" s="325"/>
      <c r="I143" s="325">
        <f>'Buildings &amp; Grounds'!$O$151</f>
        <v>0</v>
      </c>
      <c r="J143" s="325"/>
      <c r="K143" s="325">
        <f>'Buildings &amp; Grounds'!$P$151</f>
        <v>0</v>
      </c>
      <c r="L143" s="325"/>
      <c r="M143" s="326">
        <f t="shared" ref="M143:M144" si="74">IFERROR((K143/G143),0)</f>
        <v>0</v>
      </c>
    </row>
    <row r="144" spans="1:13" ht="17.25" x14ac:dyDescent="0.35">
      <c r="A144" s="334"/>
      <c r="B144" s="332" t="s">
        <v>777</v>
      </c>
      <c r="C144" s="345">
        <f>'Buildings &amp; Grounds'!$F$159</f>
        <v>0</v>
      </c>
      <c r="D144" s="333"/>
      <c r="E144" s="345">
        <f>'Buildings &amp; Grounds'!$G$159</f>
        <v>0</v>
      </c>
      <c r="F144" s="333"/>
      <c r="G144" s="345">
        <f>'Buildings &amp; Grounds'!$H$159</f>
        <v>0</v>
      </c>
      <c r="H144" s="333"/>
      <c r="I144" s="345">
        <f>'Buildings &amp; Grounds'!$O$159</f>
        <v>0</v>
      </c>
      <c r="J144" s="333"/>
      <c r="K144" s="345">
        <f>'Buildings &amp; Grounds'!$P$159</f>
        <v>0</v>
      </c>
      <c r="L144" s="333"/>
      <c r="M144" s="326">
        <f t="shared" si="74"/>
        <v>0</v>
      </c>
    </row>
    <row r="145" spans="1:13" ht="15.75" x14ac:dyDescent="0.25">
      <c r="A145" s="334"/>
      <c r="B145" s="327"/>
      <c r="C145" s="325"/>
      <c r="D145" s="325"/>
      <c r="E145" s="325"/>
      <c r="F145" s="325"/>
      <c r="G145" s="325"/>
      <c r="H145" s="325"/>
      <c r="I145" s="325"/>
      <c r="J145" s="325"/>
      <c r="K145" s="325"/>
      <c r="L145" s="325"/>
      <c r="M145" s="326"/>
    </row>
    <row r="146" spans="1:13" ht="16.5" thickBot="1" x14ac:dyDescent="0.3">
      <c r="A146" s="334"/>
      <c r="B146" s="335" t="s">
        <v>773</v>
      </c>
      <c r="C146" s="344">
        <f>C141+C143-C144</f>
        <v>0</v>
      </c>
      <c r="D146" s="336"/>
      <c r="E146" s="344">
        <f t="shared" ref="E146" si="75">E141+E143-E144</f>
        <v>0</v>
      </c>
      <c r="F146" s="336"/>
      <c r="G146" s="344">
        <f t="shared" ref="G146" si="76">G141+G143-G144</f>
        <v>0</v>
      </c>
      <c r="H146" s="336"/>
      <c r="I146" s="344">
        <f t="shared" ref="I146" si="77">I141+I143-I144</f>
        <v>0</v>
      </c>
      <c r="J146" s="336"/>
      <c r="K146" s="344">
        <f t="shared" ref="K146" si="78">K141+K143-K144</f>
        <v>0</v>
      </c>
      <c r="L146" s="336"/>
      <c r="M146" s="326">
        <f>IFERROR((K146/G146),0)</f>
        <v>0</v>
      </c>
    </row>
    <row r="147" spans="1:13" ht="15.75" thickTop="1" x14ac:dyDescent="0.25">
      <c r="A147" s="334"/>
      <c r="B147" s="335"/>
      <c r="C147" s="336"/>
      <c r="D147" s="336"/>
      <c r="E147" s="336"/>
      <c r="F147" s="336"/>
      <c r="G147" s="336"/>
      <c r="H147" s="336"/>
      <c r="I147" s="336"/>
      <c r="J147" s="336"/>
      <c r="K147" s="336"/>
      <c r="L147" s="336"/>
      <c r="M147" s="337"/>
    </row>
    <row r="148" spans="1:13" ht="17.25" x14ac:dyDescent="0.35">
      <c r="A148" s="334"/>
      <c r="B148" s="332" t="s">
        <v>841</v>
      </c>
      <c r="C148" s="343">
        <f>'Buildings &amp; Grounds'!$F$164-'Buildings &amp; Grounds'!$F$165</f>
        <v>0</v>
      </c>
      <c r="D148" s="339"/>
      <c r="E148" s="343">
        <f>'Buildings &amp; Grounds'!$G$164-'Buildings &amp; Grounds'!$G$165</f>
        <v>0</v>
      </c>
      <c r="F148" s="339"/>
      <c r="G148" s="343">
        <f>'Buildings &amp; Grounds'!$H$164-'Buildings &amp; Grounds'!$H$165</f>
        <v>0</v>
      </c>
      <c r="H148" s="339"/>
      <c r="I148" s="343">
        <f>'Buildings &amp; Grounds'!$O$164-'Buildings &amp; Grounds'!$O$165</f>
        <v>0</v>
      </c>
      <c r="J148" s="339"/>
      <c r="K148" s="343">
        <f>'Buildings &amp; Grounds'!$P$164-'Buildings &amp; Grounds'!$P$165</f>
        <v>0</v>
      </c>
      <c r="L148" s="339"/>
      <c r="M148" s="321">
        <f>IFERROR((K148/G148),0)</f>
        <v>0</v>
      </c>
    </row>
    <row r="149" spans="1:13" ht="15.75" x14ac:dyDescent="0.25">
      <c r="A149" s="334"/>
      <c r="B149" s="327"/>
      <c r="C149" s="320"/>
      <c r="D149" s="320"/>
      <c r="E149" s="320"/>
      <c r="F149" s="320"/>
      <c r="G149" s="340"/>
      <c r="H149" s="340"/>
      <c r="I149" s="320"/>
      <c r="J149" s="320"/>
      <c r="K149" s="320"/>
      <c r="L149" s="320"/>
      <c r="M149" s="337"/>
    </row>
    <row r="150" spans="1:13" ht="18" thickBot="1" x14ac:dyDescent="0.3">
      <c r="A150" s="334"/>
      <c r="B150" s="342" t="s">
        <v>832</v>
      </c>
      <c r="C150" s="344">
        <f>'Buildings &amp; Grounds'!$F$166</f>
        <v>0</v>
      </c>
      <c r="D150" s="341"/>
      <c r="E150" s="344">
        <f>'Buildings &amp; Grounds'!$G$166</f>
        <v>0</v>
      </c>
      <c r="F150" s="341"/>
      <c r="G150" s="344">
        <f>'Buildings &amp; Grounds'!$H$166</f>
        <v>0</v>
      </c>
      <c r="H150" s="341"/>
      <c r="I150" s="344">
        <f>'Buildings &amp; Grounds'!$O$166</f>
        <v>0</v>
      </c>
      <c r="J150" s="341"/>
      <c r="K150" s="344">
        <f>'Buildings &amp; Grounds'!$P$166</f>
        <v>0</v>
      </c>
      <c r="L150" s="341"/>
      <c r="M150" s="326">
        <f>IFERROR((K150/G150),0)</f>
        <v>0</v>
      </c>
    </row>
    <row r="151" spans="1:13" ht="15.75" thickTop="1" x14ac:dyDescent="0.25">
      <c r="A151" s="334"/>
      <c r="B151" s="335"/>
      <c r="C151" s="336"/>
      <c r="D151" s="336"/>
      <c r="E151" s="336"/>
      <c r="F151" s="336"/>
      <c r="G151" s="336"/>
      <c r="H151" s="336"/>
      <c r="I151" s="336"/>
      <c r="J151" s="336"/>
      <c r="K151" s="336"/>
      <c r="L151" s="336"/>
      <c r="M151" s="337"/>
    </row>
    <row r="152" spans="1:13" x14ac:dyDescent="0.25">
      <c r="A152" s="172"/>
      <c r="B152" s="172"/>
      <c r="C152" s="102"/>
      <c r="D152" s="102"/>
      <c r="E152" s="172"/>
      <c r="F152" s="172"/>
      <c r="G152" s="172"/>
      <c r="H152" s="172"/>
      <c r="I152" s="172"/>
      <c r="J152" s="172"/>
      <c r="K152" s="172"/>
      <c r="L152" s="172"/>
      <c r="M152" s="172"/>
    </row>
    <row r="153" spans="1:13" ht="24.75" x14ac:dyDescent="0.3">
      <c r="A153" s="108"/>
      <c r="B153" s="347" t="str">
        <f>CONCATENATE("Sacred Life &amp; Worship", " ",'Drop Down Options'!$K$6)</f>
        <v>Sacred Life &amp; Worship FY 2026-27</v>
      </c>
      <c r="C153" s="314"/>
      <c r="D153" s="314"/>
      <c r="E153" s="108"/>
      <c r="F153" s="108"/>
      <c r="G153" s="176"/>
      <c r="H153" s="176"/>
      <c r="I153" s="108"/>
      <c r="J153" s="108"/>
      <c r="K153" s="108"/>
      <c r="L153" s="108"/>
      <c r="M153" s="108"/>
    </row>
    <row r="154" spans="1:13" ht="26.25" x14ac:dyDescent="0.25">
      <c r="A154" s="178"/>
      <c r="B154" s="313"/>
      <c r="C154" s="315" t="str">
        <f>CONCATENATE("$FY Ended June 30", " ", 'Drop Down Options'!$K$3)</f>
        <v>$FY Ended June 30 2025</v>
      </c>
      <c r="D154" s="313"/>
      <c r="E154" s="315" t="str">
        <f>CONCATENATE('FY 2026-27 Budget Summary'!$G$9, " ", 'FY 2026-27 Budget Summary'!$G$10, " $ YTD")</f>
        <v>12 Dec 2025 $ YTD</v>
      </c>
      <c r="F154" s="313"/>
      <c r="G154" s="315" t="str">
        <f>CONCATENATE('FY 2026-27 Budget Summary'!$G$9, " ", 'FY 2026-27 Budget Summary'!$G$10, " Annualized YTD")</f>
        <v>12 Dec 2025 Annualized YTD</v>
      </c>
      <c r="H154" s="313"/>
      <c r="I154" s="315" t="str">
        <f>CONCATENATE('Drop Down Options'!$K$6, " ", "Budget")</f>
        <v>FY 2026-27 Budget</v>
      </c>
      <c r="J154" s="313"/>
      <c r="K154" s="315" t="str">
        <f>CONCATENATE("$ Δ from ",'FY 2026-27 Budget Summary'!$G$9," ",'FY 2026-27 Budget Summary'!$G$10," Annualized")</f>
        <v>$ Δ from 12 Dec 2025 Annualized</v>
      </c>
      <c r="L154" s="313"/>
      <c r="M154" s="315" t="str">
        <f>CONCATENATE("% Δ from ",'FY 2026-27 Budget Summary'!$G$9," ",'FY 2026-27 Budget Summary'!$G$10," Annualized")</f>
        <v>% Δ from 12 Dec 2025 Annualized</v>
      </c>
    </row>
    <row r="155" spans="1:13" ht="15.75" x14ac:dyDescent="0.25">
      <c r="A155" s="316"/>
      <c r="B155" s="317" t="s">
        <v>842</v>
      </c>
      <c r="C155" s="318"/>
      <c r="D155" s="318"/>
      <c r="E155" s="318"/>
      <c r="F155" s="318"/>
      <c r="G155" s="318"/>
      <c r="H155" s="318"/>
      <c r="I155" s="318"/>
      <c r="J155" s="318"/>
      <c r="K155" s="318"/>
      <c r="L155" s="318"/>
      <c r="M155" s="318"/>
    </row>
    <row r="156" spans="1:13" ht="15.75" x14ac:dyDescent="0.25">
      <c r="A156" s="316"/>
      <c r="B156" s="319" t="s">
        <v>664</v>
      </c>
      <c r="C156" s="320">
        <f>'Sacred Life &amp; Worship'!$F$17</f>
        <v>0</v>
      </c>
      <c r="D156" s="320"/>
      <c r="E156" s="320">
        <f>'Sacred Life &amp; Worship'!$G$17</f>
        <v>0</v>
      </c>
      <c r="F156" s="320"/>
      <c r="G156" s="320">
        <f>'Sacred Life &amp; Worship'!$H$17</f>
        <v>0</v>
      </c>
      <c r="H156" s="320"/>
      <c r="I156" s="320">
        <f>'Sacred Life &amp; Worship'!$O$17</f>
        <v>0</v>
      </c>
      <c r="J156" s="320"/>
      <c r="K156" s="320">
        <f>'Sacred Life &amp; Worship'!$P$17</f>
        <v>0</v>
      </c>
      <c r="L156" s="320"/>
      <c r="M156" s="321">
        <f t="shared" ref="M156:M162" si="79">IFERROR((K156/G156),0)</f>
        <v>0</v>
      </c>
    </row>
    <row r="157" spans="1:13" ht="15.75" x14ac:dyDescent="0.25">
      <c r="A157" s="316"/>
      <c r="B157" s="319" t="s">
        <v>661</v>
      </c>
      <c r="C157" s="320">
        <f>'Sacred Life &amp; Worship'!$F$25</f>
        <v>0</v>
      </c>
      <c r="D157" s="320"/>
      <c r="E157" s="320">
        <f>'Sacred Life &amp; Worship'!$G$25</f>
        <v>0</v>
      </c>
      <c r="F157" s="320"/>
      <c r="G157" s="320">
        <f>'Sacred Life &amp; Worship'!$H$25</f>
        <v>0</v>
      </c>
      <c r="H157" s="320"/>
      <c r="I157" s="320">
        <f>'Sacred Life &amp; Worship'!$O$25</f>
        <v>0</v>
      </c>
      <c r="J157" s="320"/>
      <c r="K157" s="320">
        <f>'Sacred Life &amp; Worship'!$P$25</f>
        <v>0</v>
      </c>
      <c r="L157" s="320"/>
      <c r="M157" s="321">
        <f t="shared" si="79"/>
        <v>0</v>
      </c>
    </row>
    <row r="158" spans="1:13" ht="15.75" x14ac:dyDescent="0.25">
      <c r="A158" s="316"/>
      <c r="B158" s="319" t="s">
        <v>659</v>
      </c>
      <c r="C158" s="320">
        <f>'Sacred Life &amp; Worship'!$F$31</f>
        <v>0</v>
      </c>
      <c r="D158" s="320"/>
      <c r="E158" s="320">
        <f>'Sacred Life &amp; Worship'!$G$31</f>
        <v>0</v>
      </c>
      <c r="F158" s="320"/>
      <c r="G158" s="320">
        <f>'Sacred Life &amp; Worship'!$H$31</f>
        <v>0</v>
      </c>
      <c r="H158" s="320"/>
      <c r="I158" s="320">
        <f>'Sacred Life &amp; Worship'!$O$31</f>
        <v>0</v>
      </c>
      <c r="J158" s="320"/>
      <c r="K158" s="320">
        <f>'Sacred Life &amp; Worship'!$P$31</f>
        <v>0</v>
      </c>
      <c r="L158" s="320"/>
      <c r="M158" s="321">
        <f t="shared" si="79"/>
        <v>0</v>
      </c>
    </row>
    <row r="159" spans="1:13" ht="15.75" x14ac:dyDescent="0.25">
      <c r="A159" s="316"/>
      <c r="B159" s="319" t="s">
        <v>653</v>
      </c>
      <c r="C159" s="320">
        <f>'Sacred Life &amp; Worship'!$F$44</f>
        <v>0</v>
      </c>
      <c r="D159" s="320"/>
      <c r="E159" s="320">
        <f>'Sacred Life &amp; Worship'!$G$44</f>
        <v>0</v>
      </c>
      <c r="F159" s="320"/>
      <c r="G159" s="320">
        <f>'Sacred Life &amp; Worship'!$H$44</f>
        <v>0</v>
      </c>
      <c r="H159" s="320"/>
      <c r="I159" s="320">
        <f>'Sacred Life &amp; Worship'!$O$44</f>
        <v>0</v>
      </c>
      <c r="J159" s="320"/>
      <c r="K159" s="320">
        <f>'Sacred Life &amp; Worship'!$P$44</f>
        <v>0</v>
      </c>
      <c r="L159" s="320"/>
      <c r="M159" s="321">
        <f t="shared" si="79"/>
        <v>0</v>
      </c>
    </row>
    <row r="160" spans="1:13" ht="15.75" x14ac:dyDescent="0.25">
      <c r="A160" s="316"/>
      <c r="B160" s="319" t="s">
        <v>863</v>
      </c>
      <c r="C160" s="320">
        <f>'Sacred Life &amp; Worship'!$F$50</f>
        <v>0</v>
      </c>
      <c r="D160" s="320"/>
      <c r="E160" s="320">
        <f>'Sacred Life &amp; Worship'!$G$50</f>
        <v>0</v>
      </c>
      <c r="F160" s="320"/>
      <c r="G160" s="320">
        <f>'Sacred Life &amp; Worship'!$H$50</f>
        <v>0</v>
      </c>
      <c r="H160" s="320"/>
      <c r="I160" s="320">
        <f>'Sacred Life &amp; Worship'!$O$50</f>
        <v>0</v>
      </c>
      <c r="J160" s="320"/>
      <c r="K160" s="320">
        <f>'Sacred Life &amp; Worship'!$P$50</f>
        <v>0</v>
      </c>
      <c r="L160" s="320"/>
      <c r="M160" s="321">
        <f t="shared" si="79"/>
        <v>0</v>
      </c>
    </row>
    <row r="161" spans="1:13" ht="17.25" x14ac:dyDescent="0.35">
      <c r="A161" s="316"/>
      <c r="B161" s="322" t="s">
        <v>649</v>
      </c>
      <c r="C161" s="343">
        <f>'Sacred Life &amp; Worship'!$F$68</f>
        <v>0</v>
      </c>
      <c r="D161" s="323"/>
      <c r="E161" s="343">
        <f>'Sacred Life &amp; Worship'!$G$68</f>
        <v>0</v>
      </c>
      <c r="F161" s="323"/>
      <c r="G161" s="343">
        <f>'Sacred Life &amp; Worship'!$H$68</f>
        <v>0</v>
      </c>
      <c r="H161" s="323"/>
      <c r="I161" s="343">
        <f>'Sacred Life &amp; Worship'!$O$68</f>
        <v>0</v>
      </c>
      <c r="J161" s="323"/>
      <c r="K161" s="343">
        <f>'Sacred Life &amp; Worship'!$P$68</f>
        <v>0</v>
      </c>
      <c r="L161" s="323"/>
      <c r="M161" s="321">
        <f t="shared" si="79"/>
        <v>0</v>
      </c>
    </row>
    <row r="162" spans="1:13" ht="15.75" x14ac:dyDescent="0.25">
      <c r="A162" s="316"/>
      <c r="B162" s="324" t="s">
        <v>648</v>
      </c>
      <c r="C162" s="325">
        <f>SUM(C156:C161)</f>
        <v>0</v>
      </c>
      <c r="D162" s="325"/>
      <c r="E162" s="325">
        <f t="shared" ref="E162" si="80">SUM(E156:E161)</f>
        <v>0</v>
      </c>
      <c r="F162" s="325"/>
      <c r="G162" s="325">
        <f t="shared" ref="G162" si="81">SUM(G156:G161)</f>
        <v>0</v>
      </c>
      <c r="H162" s="325"/>
      <c r="I162" s="325">
        <f t="shared" ref="I162" si="82">SUM(I156:I161)</f>
        <v>0</v>
      </c>
      <c r="J162" s="325"/>
      <c r="K162" s="325">
        <f t="shared" ref="K162" si="83">SUM(K156:K161)</f>
        <v>0</v>
      </c>
      <c r="L162" s="325"/>
      <c r="M162" s="326">
        <f t="shared" si="79"/>
        <v>0</v>
      </c>
    </row>
    <row r="163" spans="1:13" ht="15.75" x14ac:dyDescent="0.25">
      <c r="A163" s="316"/>
      <c r="B163" s="324"/>
      <c r="C163" s="325"/>
      <c r="D163" s="325"/>
      <c r="E163" s="325"/>
      <c r="F163" s="325"/>
      <c r="G163" s="325"/>
      <c r="H163" s="325"/>
      <c r="I163" s="325"/>
      <c r="J163" s="325"/>
      <c r="K163" s="325"/>
      <c r="L163" s="325"/>
      <c r="M163" s="326"/>
    </row>
    <row r="164" spans="1:13" ht="15.75" x14ac:dyDescent="0.25">
      <c r="A164" s="327"/>
      <c r="B164" s="328" t="s">
        <v>647</v>
      </c>
      <c r="C164" s="329"/>
      <c r="D164" s="329"/>
      <c r="E164" s="329"/>
      <c r="F164" s="329"/>
      <c r="G164" s="329"/>
      <c r="H164" s="329"/>
      <c r="I164" s="330"/>
      <c r="J164" s="330"/>
      <c r="K164" s="330"/>
      <c r="L164" s="330"/>
      <c r="M164" s="331"/>
    </row>
    <row r="165" spans="1:13" ht="15.75" x14ac:dyDescent="0.25">
      <c r="A165" s="316"/>
      <c r="B165" s="327" t="s">
        <v>638</v>
      </c>
      <c r="C165" s="320">
        <f>'Sacred Life &amp; Worship'!$F$90</f>
        <v>0</v>
      </c>
      <c r="D165" s="320"/>
      <c r="E165" s="320">
        <f>'Sacred Life &amp; Worship'!$G$90</f>
        <v>0</v>
      </c>
      <c r="F165" s="320"/>
      <c r="G165" s="320">
        <f>'Sacred Life &amp; Worship'!$H$90</f>
        <v>0</v>
      </c>
      <c r="H165" s="320"/>
      <c r="I165" s="320">
        <f>'Sacred Life &amp; Worship'!$O$90</f>
        <v>0</v>
      </c>
      <c r="J165" s="320"/>
      <c r="K165" s="320">
        <f>'Sacred Life &amp; Worship'!$P$90</f>
        <v>0</v>
      </c>
      <c r="L165" s="320"/>
      <c r="M165" s="321">
        <f t="shared" ref="M165:M169" si="84">IFERROR((K165/G165),0)</f>
        <v>0</v>
      </c>
    </row>
    <row r="166" spans="1:13" ht="15.75" x14ac:dyDescent="0.25">
      <c r="A166" s="316"/>
      <c r="B166" s="327" t="s">
        <v>629</v>
      </c>
      <c r="C166" s="320">
        <f>'Sacred Life &amp; Worship'!$F$103</f>
        <v>0</v>
      </c>
      <c r="D166" s="320"/>
      <c r="E166" s="320">
        <f>'Sacred Life &amp; Worship'!$G$103</f>
        <v>0</v>
      </c>
      <c r="F166" s="320"/>
      <c r="G166" s="320">
        <f>'Sacred Life &amp; Worship'!$H$103</f>
        <v>0</v>
      </c>
      <c r="H166" s="320"/>
      <c r="I166" s="320">
        <f>'Sacred Life &amp; Worship'!$O$103</f>
        <v>0</v>
      </c>
      <c r="J166" s="320"/>
      <c r="K166" s="320">
        <f>'Sacred Life &amp; Worship'!$P$103</f>
        <v>0</v>
      </c>
      <c r="L166" s="320"/>
      <c r="M166" s="321">
        <f t="shared" si="84"/>
        <v>0</v>
      </c>
    </row>
    <row r="167" spans="1:13" ht="15.75" x14ac:dyDescent="0.25">
      <c r="A167" s="316"/>
      <c r="B167" s="327" t="s">
        <v>616</v>
      </c>
      <c r="C167" s="320">
        <f>'Sacred Life &amp; Worship'!$F$118</f>
        <v>0</v>
      </c>
      <c r="D167" s="320"/>
      <c r="E167" s="320">
        <f>'Sacred Life &amp; Worship'!$G$118</f>
        <v>0</v>
      </c>
      <c r="F167" s="320"/>
      <c r="G167" s="320">
        <f>'Sacred Life &amp; Worship'!$H$118</f>
        <v>0</v>
      </c>
      <c r="H167" s="320"/>
      <c r="I167" s="320">
        <f>'Sacred Life &amp; Worship'!$O$118</f>
        <v>0</v>
      </c>
      <c r="J167" s="320"/>
      <c r="K167" s="320">
        <f>'Sacred Life &amp; Worship'!$P$118</f>
        <v>0</v>
      </c>
      <c r="L167" s="320"/>
      <c r="M167" s="321">
        <f t="shared" si="84"/>
        <v>0</v>
      </c>
    </row>
    <row r="168" spans="1:13" ht="17.25" x14ac:dyDescent="0.35">
      <c r="A168" s="316"/>
      <c r="B168" s="332" t="s">
        <v>602</v>
      </c>
      <c r="C168" s="343">
        <f>'Sacred Life &amp; Worship'!$F$142</f>
        <v>0</v>
      </c>
      <c r="D168" s="323"/>
      <c r="E168" s="343">
        <f>'Sacred Life &amp; Worship'!$G$142</f>
        <v>0</v>
      </c>
      <c r="F168" s="323"/>
      <c r="G168" s="343">
        <f>'Sacred Life &amp; Worship'!$H$142</f>
        <v>0</v>
      </c>
      <c r="H168" s="323"/>
      <c r="I168" s="343">
        <f>'Sacred Life &amp; Worship'!$O$142</f>
        <v>0</v>
      </c>
      <c r="J168" s="323"/>
      <c r="K168" s="343">
        <f>'Sacred Life &amp; Worship'!$P$142</f>
        <v>0</v>
      </c>
      <c r="L168" s="323"/>
      <c r="M168" s="321">
        <f t="shared" si="84"/>
        <v>0</v>
      </c>
    </row>
    <row r="169" spans="1:13" ht="17.25" x14ac:dyDescent="0.35">
      <c r="A169" s="316"/>
      <c r="B169" s="335" t="s">
        <v>601</v>
      </c>
      <c r="C169" s="346">
        <f>SUM(C165:C168)</f>
        <v>0</v>
      </c>
      <c r="D169" s="333"/>
      <c r="E169" s="346">
        <f>SUM(E165:E168)</f>
        <v>0</v>
      </c>
      <c r="F169" s="333"/>
      <c r="G169" s="346">
        <f t="shared" ref="G169" si="85">SUM(G165:G168)</f>
        <v>0</v>
      </c>
      <c r="H169" s="333"/>
      <c r="I169" s="346">
        <f t="shared" ref="I169" si="86">SUM(I165:I168)</f>
        <v>0</v>
      </c>
      <c r="J169" s="333"/>
      <c r="K169" s="346">
        <f t="shared" ref="K169" si="87">SUM(K165:K168)</f>
        <v>0</v>
      </c>
      <c r="L169" s="333"/>
      <c r="M169" s="326">
        <f t="shared" si="84"/>
        <v>0</v>
      </c>
    </row>
    <row r="170" spans="1:13" ht="15.75" x14ac:dyDescent="0.25">
      <c r="A170" s="316"/>
      <c r="B170" s="324"/>
      <c r="C170" s="325"/>
      <c r="D170" s="325"/>
      <c r="E170" s="325"/>
      <c r="F170" s="325"/>
      <c r="G170" s="325"/>
      <c r="H170" s="325"/>
      <c r="I170" s="325"/>
      <c r="J170" s="325"/>
      <c r="K170" s="325"/>
      <c r="L170" s="325"/>
      <c r="M170" s="326"/>
    </row>
    <row r="171" spans="1:13" ht="16.5" thickBot="1" x14ac:dyDescent="0.3">
      <c r="A171" s="334"/>
      <c r="B171" s="335" t="s">
        <v>679</v>
      </c>
      <c r="C171" s="344">
        <f>C162-C169</f>
        <v>0</v>
      </c>
      <c r="D171" s="336"/>
      <c r="E171" s="344">
        <f t="shared" ref="E171" si="88">E162-E169</f>
        <v>0</v>
      </c>
      <c r="F171" s="336"/>
      <c r="G171" s="344">
        <f t="shared" ref="G171" si="89">G162-G169</f>
        <v>0</v>
      </c>
      <c r="H171" s="336"/>
      <c r="I171" s="344">
        <f t="shared" ref="I171" si="90">I162-I169</f>
        <v>0</v>
      </c>
      <c r="J171" s="336"/>
      <c r="K171" s="344">
        <f t="shared" ref="K171" si="91">K162-K169</f>
        <v>0</v>
      </c>
      <c r="L171" s="336"/>
      <c r="M171" s="326">
        <f>IFERROR((K171/G171),0)</f>
        <v>0</v>
      </c>
    </row>
    <row r="172" spans="1:13" ht="16.5" thickTop="1" x14ac:dyDescent="0.25">
      <c r="A172" s="334"/>
      <c r="B172" s="338"/>
      <c r="C172" s="329"/>
      <c r="D172" s="329"/>
      <c r="E172" s="329"/>
      <c r="F172" s="329"/>
      <c r="G172" s="329"/>
      <c r="H172" s="329"/>
      <c r="I172" s="330"/>
      <c r="J172" s="330"/>
      <c r="K172" s="330"/>
      <c r="L172" s="330"/>
      <c r="M172" s="331"/>
    </row>
    <row r="173" spans="1:13" ht="15.75" x14ac:dyDescent="0.25">
      <c r="A173" s="334"/>
      <c r="B173" s="327" t="s">
        <v>771</v>
      </c>
      <c r="C173" s="325">
        <f>'Sacred Life &amp; Worship'!$F$151</f>
        <v>0</v>
      </c>
      <c r="D173" s="325"/>
      <c r="E173" s="325">
        <f>'Sacred Life &amp; Worship'!$G$151</f>
        <v>0</v>
      </c>
      <c r="F173" s="325"/>
      <c r="G173" s="325">
        <f>'Sacred Life &amp; Worship'!$H$151</f>
        <v>0</v>
      </c>
      <c r="H173" s="325"/>
      <c r="I173" s="325">
        <f>'Sacred Life &amp; Worship'!$O$151</f>
        <v>0</v>
      </c>
      <c r="J173" s="325"/>
      <c r="K173" s="325">
        <f>'Sacred Life &amp; Worship'!$P$151</f>
        <v>0</v>
      </c>
      <c r="L173" s="325"/>
      <c r="M173" s="326">
        <f t="shared" ref="M173:M174" si="92">IFERROR((K173/G173),0)</f>
        <v>0</v>
      </c>
    </row>
    <row r="174" spans="1:13" ht="17.25" x14ac:dyDescent="0.35">
      <c r="A174" s="334"/>
      <c r="B174" s="332" t="s">
        <v>777</v>
      </c>
      <c r="C174" s="345">
        <f>'Sacred Life &amp; Worship'!$F$159</f>
        <v>0</v>
      </c>
      <c r="D174" s="333"/>
      <c r="E174" s="345">
        <f>'Sacred Life &amp; Worship'!$G$159</f>
        <v>0</v>
      </c>
      <c r="F174" s="333"/>
      <c r="G174" s="345">
        <f>'Sacred Life &amp; Worship'!$H$159</f>
        <v>0</v>
      </c>
      <c r="H174" s="333"/>
      <c r="I174" s="345">
        <f>'Sacred Life &amp; Worship'!$O$159</f>
        <v>0</v>
      </c>
      <c r="J174" s="333"/>
      <c r="K174" s="345">
        <f>'Sacred Life &amp; Worship'!$P$159</f>
        <v>0</v>
      </c>
      <c r="L174" s="333"/>
      <c r="M174" s="326">
        <f t="shared" si="92"/>
        <v>0</v>
      </c>
    </row>
    <row r="175" spans="1:13" ht="15.75" x14ac:dyDescent="0.25">
      <c r="A175" s="334"/>
      <c r="B175" s="327"/>
      <c r="C175" s="325"/>
      <c r="D175" s="325"/>
      <c r="E175" s="325"/>
      <c r="F175" s="325"/>
      <c r="G175" s="325"/>
      <c r="H175" s="325"/>
      <c r="I175" s="325"/>
      <c r="J175" s="325"/>
      <c r="K175" s="325"/>
      <c r="L175" s="325"/>
      <c r="M175" s="326"/>
    </row>
    <row r="176" spans="1:13" ht="16.5" thickBot="1" x14ac:dyDescent="0.3">
      <c r="A176" s="334"/>
      <c r="B176" s="335" t="s">
        <v>773</v>
      </c>
      <c r="C176" s="344">
        <f>C171+C173-C174</f>
        <v>0</v>
      </c>
      <c r="D176" s="336"/>
      <c r="E176" s="344">
        <f t="shared" ref="E176" si="93">E171+E173-E174</f>
        <v>0</v>
      </c>
      <c r="F176" s="336"/>
      <c r="G176" s="344">
        <f t="shared" ref="G176" si="94">G171+G173-G174</f>
        <v>0</v>
      </c>
      <c r="H176" s="336"/>
      <c r="I176" s="344">
        <f t="shared" ref="I176" si="95">I171+I173-I174</f>
        <v>0</v>
      </c>
      <c r="J176" s="336"/>
      <c r="K176" s="344">
        <f t="shared" ref="K176" si="96">K171+K173-K174</f>
        <v>0</v>
      </c>
      <c r="L176" s="336"/>
      <c r="M176" s="326">
        <f>IFERROR((K176/G176),0)</f>
        <v>0</v>
      </c>
    </row>
    <row r="177" spans="1:14" ht="15.75" thickTop="1" x14ac:dyDescent="0.25">
      <c r="A177" s="334"/>
      <c r="B177" s="335"/>
      <c r="C177" s="336"/>
      <c r="D177" s="336"/>
      <c r="E177" s="336"/>
      <c r="F177" s="336"/>
      <c r="G177" s="336"/>
      <c r="H177" s="336"/>
      <c r="I177" s="336"/>
      <c r="J177" s="336"/>
      <c r="K177" s="336"/>
      <c r="L177" s="336"/>
      <c r="M177" s="337"/>
    </row>
    <row r="178" spans="1:14" ht="17.25" x14ac:dyDescent="0.35">
      <c r="A178" s="334"/>
      <c r="B178" s="332" t="s">
        <v>841</v>
      </c>
      <c r="C178" s="343">
        <f>'Sacred Life &amp; Worship'!$F$164-'Sacred Life &amp; Worship'!$F$165</f>
        <v>0</v>
      </c>
      <c r="D178" s="339"/>
      <c r="E178" s="343">
        <f>'Sacred Life &amp; Worship'!$G$164-'Sacred Life &amp; Worship'!$G$165</f>
        <v>0</v>
      </c>
      <c r="F178" s="339"/>
      <c r="G178" s="343">
        <f>'Sacred Life &amp; Worship'!$H$164-'Sacred Life &amp; Worship'!$H$165</f>
        <v>0</v>
      </c>
      <c r="H178" s="339"/>
      <c r="I178" s="343">
        <f>'Sacred Life &amp; Worship'!$O$164-'Sacred Life &amp; Worship'!$O$165</f>
        <v>0</v>
      </c>
      <c r="J178" s="339"/>
      <c r="K178" s="343">
        <f>'Sacred Life &amp; Worship'!$P$164-'Sacred Life &amp; Worship'!$P$165</f>
        <v>0</v>
      </c>
      <c r="L178" s="339"/>
      <c r="M178" s="321">
        <f>IFERROR((K178/G178),0)</f>
        <v>0</v>
      </c>
    </row>
    <row r="179" spans="1:14" ht="15.75" x14ac:dyDescent="0.25">
      <c r="A179" s="334"/>
      <c r="B179" s="327"/>
      <c r="C179" s="320"/>
      <c r="D179" s="320"/>
      <c r="E179" s="320"/>
      <c r="F179" s="320"/>
      <c r="G179" s="340"/>
      <c r="H179" s="340"/>
      <c r="I179" s="320"/>
      <c r="J179" s="320"/>
      <c r="K179" s="320"/>
      <c r="L179" s="320"/>
      <c r="M179" s="337"/>
    </row>
    <row r="180" spans="1:14" ht="18" thickBot="1" x14ac:dyDescent="0.3">
      <c r="A180" s="334"/>
      <c r="B180" s="342" t="s">
        <v>832</v>
      </c>
      <c r="C180" s="344">
        <f>'Sacred Life &amp; Worship'!$F$166</f>
        <v>0</v>
      </c>
      <c r="D180" s="341"/>
      <c r="E180" s="344">
        <f>'Sacred Life &amp; Worship'!$G$166</f>
        <v>0</v>
      </c>
      <c r="F180" s="341"/>
      <c r="G180" s="344">
        <f>'Sacred Life &amp; Worship'!$H$166</f>
        <v>0</v>
      </c>
      <c r="H180" s="341"/>
      <c r="I180" s="344">
        <f>'Sacred Life &amp; Worship'!$O$166</f>
        <v>0</v>
      </c>
      <c r="J180" s="341"/>
      <c r="K180" s="344">
        <f>'Sacred Life &amp; Worship'!$P$166</f>
        <v>0</v>
      </c>
      <c r="L180" s="341"/>
      <c r="M180" s="326">
        <f>IFERROR((K180/G180),0)</f>
        <v>0</v>
      </c>
    </row>
    <row r="181" spans="1:14" ht="15.75" thickTop="1" x14ac:dyDescent="0.25">
      <c r="A181" s="334"/>
      <c r="B181" s="335"/>
      <c r="C181" s="336"/>
      <c r="D181" s="336"/>
      <c r="E181" s="336"/>
      <c r="F181" s="336"/>
      <c r="G181" s="336"/>
      <c r="H181" s="336"/>
      <c r="I181" s="336"/>
      <c r="J181" s="336"/>
      <c r="K181" s="336"/>
      <c r="L181" s="336"/>
      <c r="M181" s="337"/>
    </row>
    <row r="182" spans="1:14" x14ac:dyDescent="0.25">
      <c r="A182" s="172"/>
      <c r="B182" s="172"/>
      <c r="C182" s="102"/>
      <c r="D182" s="102"/>
      <c r="E182" s="172"/>
      <c r="F182" s="172"/>
      <c r="G182" s="172"/>
      <c r="H182" s="172"/>
      <c r="I182" s="172"/>
      <c r="J182" s="172"/>
      <c r="K182" s="172"/>
      <c r="L182" s="172"/>
      <c r="M182" s="172"/>
      <c r="N182" s="172"/>
    </row>
    <row r="183" spans="1:14" ht="24.75" x14ac:dyDescent="0.3">
      <c r="A183" s="108"/>
      <c r="B183" s="347" t="str">
        <f>CONCATENATE("Christian Formation", " ",'Drop Down Options'!$K$6)</f>
        <v>Christian Formation FY 2026-27</v>
      </c>
      <c r="C183" s="314"/>
      <c r="D183" s="314"/>
      <c r="E183" s="108"/>
      <c r="F183" s="108"/>
      <c r="G183" s="176"/>
      <c r="H183" s="176"/>
      <c r="I183" s="108"/>
      <c r="J183" s="108"/>
      <c r="K183" s="108"/>
      <c r="L183" s="108"/>
      <c r="M183" s="108"/>
      <c r="N183" s="108"/>
    </row>
    <row r="184" spans="1:14" ht="26.25" x14ac:dyDescent="0.25">
      <c r="A184" s="178"/>
      <c r="B184" s="313"/>
      <c r="C184" s="315" t="str">
        <f>CONCATENATE("$FY Ended June 30", " ", 'Drop Down Options'!$K$3)</f>
        <v>$FY Ended June 30 2025</v>
      </c>
      <c r="D184" s="313"/>
      <c r="E184" s="315" t="str">
        <f>CONCATENATE('FY 2026-27 Budget Summary'!$G$9, " ", 'FY 2026-27 Budget Summary'!$G$10, " $ YTD")</f>
        <v>12 Dec 2025 $ YTD</v>
      </c>
      <c r="F184" s="313"/>
      <c r="G184" s="315" t="str">
        <f>CONCATENATE('FY 2026-27 Budget Summary'!$G$9, " ", 'FY 2026-27 Budget Summary'!$G$10, " Annualized YTD")</f>
        <v>12 Dec 2025 Annualized YTD</v>
      </c>
      <c r="H184" s="313"/>
      <c r="I184" s="315" t="str">
        <f>CONCATENATE('Drop Down Options'!$K$6, " ", "Budget")</f>
        <v>FY 2026-27 Budget</v>
      </c>
      <c r="J184" s="313"/>
      <c r="K184" s="315" t="str">
        <f>CONCATENATE("$ Δ from ",'FY 2026-27 Budget Summary'!$G$9," ",'FY 2026-27 Budget Summary'!$G$10," Annualized")</f>
        <v>$ Δ from 12 Dec 2025 Annualized</v>
      </c>
      <c r="L184" s="313"/>
      <c r="M184" s="315" t="str">
        <f>CONCATENATE("% Δ from ",'FY 2026-27 Budget Summary'!$G$9," ",'FY 2026-27 Budget Summary'!$G$10," Annualized")</f>
        <v>% Δ from 12 Dec 2025 Annualized</v>
      </c>
      <c r="N184" s="178"/>
    </row>
    <row r="185" spans="1:14" ht="15.75" x14ac:dyDescent="0.25">
      <c r="A185" s="316"/>
      <c r="B185" s="317" t="s">
        <v>842</v>
      </c>
      <c r="C185" s="318"/>
      <c r="D185" s="318"/>
      <c r="E185" s="318"/>
      <c r="F185" s="318"/>
      <c r="G185" s="318"/>
      <c r="H185" s="318"/>
      <c r="I185" s="318"/>
      <c r="J185" s="318"/>
      <c r="K185" s="318"/>
      <c r="L185" s="318"/>
      <c r="M185" s="318"/>
      <c r="N185" s="316"/>
    </row>
    <row r="186" spans="1:14" ht="15.75" x14ac:dyDescent="0.25">
      <c r="A186" s="316"/>
      <c r="B186" s="319" t="s">
        <v>664</v>
      </c>
      <c r="C186" s="320">
        <f>'Christian Formation'!$F$17</f>
        <v>0</v>
      </c>
      <c r="D186" s="320"/>
      <c r="E186" s="320">
        <f>'Christian Formation'!$G$17</f>
        <v>0</v>
      </c>
      <c r="F186" s="320"/>
      <c r="G186" s="320">
        <f>'Christian Formation'!$H$17</f>
        <v>0</v>
      </c>
      <c r="H186" s="320"/>
      <c r="I186" s="320">
        <f>'Christian Formation'!$O$17</f>
        <v>0</v>
      </c>
      <c r="J186" s="320"/>
      <c r="K186" s="320">
        <f>'Christian Formation'!$P$17</f>
        <v>0</v>
      </c>
      <c r="L186" s="320"/>
      <c r="M186" s="321">
        <f t="shared" ref="M186:M192" si="97">IFERROR((K186/G186),0)</f>
        <v>0</v>
      </c>
      <c r="N186" s="316"/>
    </row>
    <row r="187" spans="1:14" ht="15.75" x14ac:dyDescent="0.25">
      <c r="A187" s="316"/>
      <c r="B187" s="319" t="s">
        <v>661</v>
      </c>
      <c r="C187" s="320">
        <f>'Christian Formation'!$F$25</f>
        <v>0</v>
      </c>
      <c r="D187" s="320"/>
      <c r="E187" s="320">
        <f>'Christian Formation'!$G$25</f>
        <v>0</v>
      </c>
      <c r="F187" s="320"/>
      <c r="G187" s="320">
        <f>'Christian Formation'!$H$25</f>
        <v>0</v>
      </c>
      <c r="H187" s="320"/>
      <c r="I187" s="320">
        <f>'Christian Formation'!$O$25</f>
        <v>0</v>
      </c>
      <c r="J187" s="320"/>
      <c r="K187" s="320">
        <f>'Christian Formation'!$P$25</f>
        <v>0</v>
      </c>
      <c r="L187" s="320"/>
      <c r="M187" s="321">
        <f t="shared" si="97"/>
        <v>0</v>
      </c>
      <c r="N187" s="316"/>
    </row>
    <row r="188" spans="1:14" ht="15.75" x14ac:dyDescent="0.25">
      <c r="A188" s="316"/>
      <c r="B188" s="319" t="s">
        <v>659</v>
      </c>
      <c r="C188" s="320">
        <f>'Christian Formation'!$F$31</f>
        <v>0</v>
      </c>
      <c r="D188" s="320"/>
      <c r="E188" s="320">
        <f>'Christian Formation'!$G$31</f>
        <v>0</v>
      </c>
      <c r="F188" s="320"/>
      <c r="G188" s="320">
        <f>'Christian Formation'!$H$31</f>
        <v>0</v>
      </c>
      <c r="H188" s="320"/>
      <c r="I188" s="320">
        <f>'Christian Formation'!$O$31</f>
        <v>0</v>
      </c>
      <c r="J188" s="320"/>
      <c r="K188" s="320">
        <f>'Christian Formation'!$P$31</f>
        <v>0</v>
      </c>
      <c r="L188" s="320"/>
      <c r="M188" s="321">
        <f t="shared" si="97"/>
        <v>0</v>
      </c>
      <c r="N188" s="316"/>
    </row>
    <row r="189" spans="1:14" ht="15.75" x14ac:dyDescent="0.25">
      <c r="A189" s="316"/>
      <c r="B189" s="319" t="s">
        <v>653</v>
      </c>
      <c r="C189" s="320">
        <f>'Christian Formation'!$F$44</f>
        <v>0</v>
      </c>
      <c r="D189" s="320"/>
      <c r="E189" s="320">
        <f>'Christian Formation'!$G$44</f>
        <v>0</v>
      </c>
      <c r="F189" s="320"/>
      <c r="G189" s="320">
        <f>'Christian Formation'!$H$44</f>
        <v>0</v>
      </c>
      <c r="H189" s="320"/>
      <c r="I189" s="320">
        <f>'Christian Formation'!$O$44</f>
        <v>0</v>
      </c>
      <c r="J189" s="320"/>
      <c r="K189" s="320">
        <f>'Christian Formation'!$P$44</f>
        <v>0</v>
      </c>
      <c r="L189" s="320"/>
      <c r="M189" s="321">
        <f t="shared" si="97"/>
        <v>0</v>
      </c>
      <c r="N189" s="316"/>
    </row>
    <row r="190" spans="1:14" ht="15.75" x14ac:dyDescent="0.25">
      <c r="A190" s="316"/>
      <c r="B190" s="319" t="s">
        <v>863</v>
      </c>
      <c r="C190" s="320">
        <f>'Christian Formation'!$F$50</f>
        <v>0</v>
      </c>
      <c r="D190" s="320"/>
      <c r="E190" s="320">
        <f>'Christian Formation'!$G$50</f>
        <v>0</v>
      </c>
      <c r="F190" s="320"/>
      <c r="G190" s="320">
        <f>'Christian Formation'!$H$50</f>
        <v>0</v>
      </c>
      <c r="H190" s="320"/>
      <c r="I190" s="320">
        <f>'Christian Formation'!$O$50</f>
        <v>0</v>
      </c>
      <c r="J190" s="320"/>
      <c r="K190" s="320">
        <f>'Christian Formation'!$P$50</f>
        <v>0</v>
      </c>
      <c r="L190" s="320"/>
      <c r="M190" s="321">
        <f t="shared" si="97"/>
        <v>0</v>
      </c>
      <c r="N190" s="316"/>
    </row>
    <row r="191" spans="1:14" ht="17.25" x14ac:dyDescent="0.35">
      <c r="A191" s="316"/>
      <c r="B191" s="322" t="s">
        <v>649</v>
      </c>
      <c r="C191" s="343">
        <f>'Christian Formation'!$F$68</f>
        <v>0</v>
      </c>
      <c r="D191" s="323"/>
      <c r="E191" s="343">
        <f>'Christian Formation'!$G$68</f>
        <v>0</v>
      </c>
      <c r="F191" s="323"/>
      <c r="G191" s="343">
        <f>'Christian Formation'!$H$68</f>
        <v>0</v>
      </c>
      <c r="H191" s="323"/>
      <c r="I191" s="343">
        <f>'Christian Formation'!$O$68</f>
        <v>0</v>
      </c>
      <c r="J191" s="323"/>
      <c r="K191" s="343">
        <f>'Christian Formation'!$P$68</f>
        <v>0</v>
      </c>
      <c r="L191" s="323"/>
      <c r="M191" s="321">
        <f t="shared" si="97"/>
        <v>0</v>
      </c>
      <c r="N191" s="316"/>
    </row>
    <row r="192" spans="1:14" ht="15.75" x14ac:dyDescent="0.25">
      <c r="A192" s="316"/>
      <c r="B192" s="324" t="s">
        <v>648</v>
      </c>
      <c r="C192" s="325">
        <f>SUM(C186:C191)</f>
        <v>0</v>
      </c>
      <c r="D192" s="325"/>
      <c r="E192" s="325">
        <f t="shared" ref="E192" si="98">SUM(E186:E191)</f>
        <v>0</v>
      </c>
      <c r="F192" s="325"/>
      <c r="G192" s="325">
        <f t="shared" ref="G192" si="99">SUM(G186:G191)</f>
        <v>0</v>
      </c>
      <c r="H192" s="325"/>
      <c r="I192" s="325">
        <f t="shared" ref="I192" si="100">SUM(I186:I191)</f>
        <v>0</v>
      </c>
      <c r="J192" s="325"/>
      <c r="K192" s="325">
        <f t="shared" ref="K192" si="101">SUM(K186:K191)</f>
        <v>0</v>
      </c>
      <c r="L192" s="325"/>
      <c r="M192" s="326">
        <f t="shared" si="97"/>
        <v>0</v>
      </c>
      <c r="N192" s="316"/>
    </row>
    <row r="193" spans="1:14" ht="15.75" x14ac:dyDescent="0.25">
      <c r="A193" s="316"/>
      <c r="B193" s="324"/>
      <c r="C193" s="325"/>
      <c r="D193" s="325"/>
      <c r="E193" s="325"/>
      <c r="F193" s="325"/>
      <c r="G193" s="325"/>
      <c r="H193" s="325"/>
      <c r="I193" s="325"/>
      <c r="J193" s="325"/>
      <c r="K193" s="325"/>
      <c r="L193" s="325"/>
      <c r="M193" s="326"/>
      <c r="N193" s="316"/>
    </row>
    <row r="194" spans="1:14" ht="15.75" x14ac:dyDescent="0.25">
      <c r="A194" s="327"/>
      <c r="B194" s="328" t="s">
        <v>647</v>
      </c>
      <c r="C194" s="329"/>
      <c r="D194" s="329"/>
      <c r="E194" s="329"/>
      <c r="F194" s="329"/>
      <c r="G194" s="329"/>
      <c r="H194" s="329"/>
      <c r="I194" s="330"/>
      <c r="J194" s="330"/>
      <c r="K194" s="330"/>
      <c r="L194" s="330"/>
      <c r="M194" s="331"/>
      <c r="N194" s="327"/>
    </row>
    <row r="195" spans="1:14" ht="15.75" x14ac:dyDescent="0.25">
      <c r="A195" s="316"/>
      <c r="B195" s="327" t="s">
        <v>638</v>
      </c>
      <c r="C195" s="320">
        <f>'Christian Formation'!$F$90</f>
        <v>0</v>
      </c>
      <c r="D195" s="320"/>
      <c r="E195" s="320">
        <f>'Christian Formation'!$G$90</f>
        <v>0</v>
      </c>
      <c r="F195" s="320"/>
      <c r="G195" s="320">
        <f>'Christian Formation'!$H$90</f>
        <v>0</v>
      </c>
      <c r="H195" s="320"/>
      <c r="I195" s="320">
        <f>'Christian Formation'!$O$90</f>
        <v>0</v>
      </c>
      <c r="J195" s="320"/>
      <c r="K195" s="320">
        <f>'Christian Formation'!$P$90</f>
        <v>0</v>
      </c>
      <c r="L195" s="320"/>
      <c r="M195" s="321">
        <f t="shared" ref="M195:M199" si="102">IFERROR((K195/G195),0)</f>
        <v>0</v>
      </c>
      <c r="N195" s="316"/>
    </row>
    <row r="196" spans="1:14" ht="15.75" x14ac:dyDescent="0.25">
      <c r="A196" s="316"/>
      <c r="B196" s="327" t="s">
        <v>629</v>
      </c>
      <c r="C196" s="320">
        <f>'Christian Formation'!$F$103</f>
        <v>0</v>
      </c>
      <c r="D196" s="320"/>
      <c r="E196" s="320">
        <f>'Christian Formation'!$G$103</f>
        <v>0</v>
      </c>
      <c r="F196" s="320"/>
      <c r="G196" s="320">
        <f>'Christian Formation'!$H$103</f>
        <v>0</v>
      </c>
      <c r="H196" s="320"/>
      <c r="I196" s="320">
        <f>'Christian Formation'!$O$103</f>
        <v>0</v>
      </c>
      <c r="J196" s="320"/>
      <c r="K196" s="320">
        <f>'Christian Formation'!$P$103</f>
        <v>0</v>
      </c>
      <c r="L196" s="320"/>
      <c r="M196" s="321">
        <f t="shared" si="102"/>
        <v>0</v>
      </c>
      <c r="N196" s="316"/>
    </row>
    <row r="197" spans="1:14" ht="15.75" x14ac:dyDescent="0.25">
      <c r="A197" s="316"/>
      <c r="B197" s="327" t="s">
        <v>616</v>
      </c>
      <c r="C197" s="320">
        <f>'Christian Formation'!$F$118</f>
        <v>0</v>
      </c>
      <c r="D197" s="320"/>
      <c r="E197" s="320">
        <f>'Christian Formation'!$G$118</f>
        <v>0</v>
      </c>
      <c r="F197" s="320"/>
      <c r="G197" s="320">
        <f>'Christian Formation'!$H$118</f>
        <v>0</v>
      </c>
      <c r="H197" s="320"/>
      <c r="I197" s="320">
        <f>'Christian Formation'!$O$118</f>
        <v>0</v>
      </c>
      <c r="J197" s="320"/>
      <c r="K197" s="320">
        <f>'Christian Formation'!$P$118</f>
        <v>0</v>
      </c>
      <c r="L197" s="320"/>
      <c r="M197" s="321">
        <f t="shared" si="102"/>
        <v>0</v>
      </c>
      <c r="N197" s="316"/>
    </row>
    <row r="198" spans="1:14" ht="17.25" x14ac:dyDescent="0.35">
      <c r="A198" s="316"/>
      <c r="B198" s="332" t="s">
        <v>602</v>
      </c>
      <c r="C198" s="343">
        <f>'Christian Formation'!$F$142</f>
        <v>0</v>
      </c>
      <c r="D198" s="323"/>
      <c r="E198" s="343">
        <f>'Christian Formation'!$G$142</f>
        <v>0</v>
      </c>
      <c r="F198" s="323"/>
      <c r="G198" s="343">
        <f>'Christian Formation'!$H$142</f>
        <v>0</v>
      </c>
      <c r="H198" s="323"/>
      <c r="I198" s="343">
        <f>'Christian Formation'!$O$142</f>
        <v>0</v>
      </c>
      <c r="J198" s="323"/>
      <c r="K198" s="343">
        <f>'Christian Formation'!$P$142</f>
        <v>0</v>
      </c>
      <c r="L198" s="323"/>
      <c r="M198" s="321">
        <f t="shared" si="102"/>
        <v>0</v>
      </c>
      <c r="N198" s="316"/>
    </row>
    <row r="199" spans="1:14" ht="17.25" x14ac:dyDescent="0.35">
      <c r="A199" s="316"/>
      <c r="B199" s="335" t="s">
        <v>601</v>
      </c>
      <c r="C199" s="346">
        <f>SUM(C195:C198)</f>
        <v>0</v>
      </c>
      <c r="D199" s="333"/>
      <c r="E199" s="346">
        <f>SUM(E195:E198)</f>
        <v>0</v>
      </c>
      <c r="F199" s="333"/>
      <c r="G199" s="346">
        <f t="shared" ref="G199" si="103">SUM(G195:G198)</f>
        <v>0</v>
      </c>
      <c r="H199" s="333"/>
      <c r="I199" s="346">
        <f t="shared" ref="I199" si="104">SUM(I195:I198)</f>
        <v>0</v>
      </c>
      <c r="J199" s="333"/>
      <c r="K199" s="346">
        <f t="shared" ref="K199" si="105">SUM(K195:K198)</f>
        <v>0</v>
      </c>
      <c r="L199" s="333"/>
      <c r="M199" s="326">
        <f t="shared" si="102"/>
        <v>0</v>
      </c>
      <c r="N199" s="316"/>
    </row>
    <row r="200" spans="1:14" ht="15.75" x14ac:dyDescent="0.25">
      <c r="A200" s="316"/>
      <c r="B200" s="324"/>
      <c r="C200" s="325"/>
      <c r="D200" s="325"/>
      <c r="E200" s="325"/>
      <c r="F200" s="325"/>
      <c r="G200" s="325"/>
      <c r="H200" s="325"/>
      <c r="I200" s="325"/>
      <c r="J200" s="325"/>
      <c r="K200" s="325"/>
      <c r="L200" s="325"/>
      <c r="M200" s="326"/>
      <c r="N200" s="316"/>
    </row>
    <row r="201" spans="1:14" ht="16.5" thickBot="1" x14ac:dyDescent="0.3">
      <c r="A201" s="334"/>
      <c r="B201" s="335" t="s">
        <v>679</v>
      </c>
      <c r="C201" s="344">
        <f>C192-C199</f>
        <v>0</v>
      </c>
      <c r="D201" s="336"/>
      <c r="E201" s="344">
        <f t="shared" ref="E201" si="106">E192-E199</f>
        <v>0</v>
      </c>
      <c r="F201" s="336"/>
      <c r="G201" s="344">
        <f t="shared" ref="G201" si="107">G192-G199</f>
        <v>0</v>
      </c>
      <c r="H201" s="336"/>
      <c r="I201" s="344">
        <f t="shared" ref="I201" si="108">I192-I199</f>
        <v>0</v>
      </c>
      <c r="J201" s="336"/>
      <c r="K201" s="344">
        <f t="shared" ref="K201" si="109">K192-K199</f>
        <v>0</v>
      </c>
      <c r="L201" s="336"/>
      <c r="M201" s="326">
        <f>IFERROR((K201/G201),0)</f>
        <v>0</v>
      </c>
      <c r="N201" s="334"/>
    </row>
    <row r="202" spans="1:14" ht="16.5" thickTop="1" x14ac:dyDescent="0.25">
      <c r="A202" s="334"/>
      <c r="B202" s="338"/>
      <c r="C202" s="329"/>
      <c r="D202" s="329"/>
      <c r="E202" s="329"/>
      <c r="F202" s="329"/>
      <c r="G202" s="329"/>
      <c r="H202" s="329"/>
      <c r="I202" s="330"/>
      <c r="J202" s="330"/>
      <c r="K202" s="330"/>
      <c r="L202" s="330"/>
      <c r="M202" s="331"/>
      <c r="N202" s="334"/>
    </row>
    <row r="203" spans="1:14" ht="15.75" x14ac:dyDescent="0.25">
      <c r="A203" s="334"/>
      <c r="B203" s="327" t="s">
        <v>771</v>
      </c>
      <c r="C203" s="325">
        <f>'Christian Formation'!$F$151</f>
        <v>0</v>
      </c>
      <c r="D203" s="325"/>
      <c r="E203" s="325">
        <f>'Christian Formation'!$G$151</f>
        <v>0</v>
      </c>
      <c r="F203" s="325"/>
      <c r="G203" s="325">
        <f>'Christian Formation'!$H$151</f>
        <v>0</v>
      </c>
      <c r="H203" s="325"/>
      <c r="I203" s="325">
        <f>'Christian Formation'!$O$151</f>
        <v>0</v>
      </c>
      <c r="J203" s="325"/>
      <c r="K203" s="325">
        <f>'Christian Formation'!$P$151</f>
        <v>0</v>
      </c>
      <c r="L203" s="325"/>
      <c r="M203" s="326">
        <f t="shared" ref="M203:M204" si="110">IFERROR((K203/G203),0)</f>
        <v>0</v>
      </c>
      <c r="N203" s="334"/>
    </row>
    <row r="204" spans="1:14" ht="17.25" x14ac:dyDescent="0.35">
      <c r="A204" s="334"/>
      <c r="B204" s="332" t="s">
        <v>777</v>
      </c>
      <c r="C204" s="345">
        <f>'Christian Formation'!$F$159</f>
        <v>0</v>
      </c>
      <c r="D204" s="333"/>
      <c r="E204" s="345">
        <f>'Christian Formation'!$G$159</f>
        <v>0</v>
      </c>
      <c r="F204" s="333"/>
      <c r="G204" s="345">
        <f>'Christian Formation'!$H$159</f>
        <v>0</v>
      </c>
      <c r="H204" s="333"/>
      <c r="I204" s="345">
        <f>'Christian Formation'!$O$159</f>
        <v>0</v>
      </c>
      <c r="J204" s="333"/>
      <c r="K204" s="345">
        <f>'Christian Formation'!$P$159</f>
        <v>0</v>
      </c>
      <c r="L204" s="333"/>
      <c r="M204" s="326">
        <f t="shared" si="110"/>
        <v>0</v>
      </c>
      <c r="N204" s="334"/>
    </row>
    <row r="205" spans="1:14" ht="15.75" x14ac:dyDescent="0.25">
      <c r="A205" s="334"/>
      <c r="B205" s="327"/>
      <c r="C205" s="325"/>
      <c r="D205" s="325"/>
      <c r="E205" s="325"/>
      <c r="F205" s="325"/>
      <c r="G205" s="325"/>
      <c r="H205" s="325"/>
      <c r="I205" s="325"/>
      <c r="J205" s="325"/>
      <c r="K205" s="325"/>
      <c r="L205" s="325"/>
      <c r="M205" s="326"/>
      <c r="N205" s="334"/>
    </row>
    <row r="206" spans="1:14" ht="16.5" thickBot="1" x14ac:dyDescent="0.3">
      <c r="A206" s="334"/>
      <c r="B206" s="335" t="s">
        <v>773</v>
      </c>
      <c r="C206" s="344">
        <f>C201+C203-C204</f>
        <v>0</v>
      </c>
      <c r="D206" s="336"/>
      <c r="E206" s="344">
        <f t="shared" ref="E206" si="111">E201+E203-E204</f>
        <v>0</v>
      </c>
      <c r="F206" s="336"/>
      <c r="G206" s="344">
        <f t="shared" ref="G206" si="112">G201+G203-G204</f>
        <v>0</v>
      </c>
      <c r="H206" s="336"/>
      <c r="I206" s="344">
        <f t="shared" ref="I206" si="113">I201+I203-I204</f>
        <v>0</v>
      </c>
      <c r="J206" s="336"/>
      <c r="K206" s="344">
        <f t="shared" ref="K206" si="114">K201+K203-K204</f>
        <v>0</v>
      </c>
      <c r="L206" s="336"/>
      <c r="M206" s="326">
        <f>IFERROR((K206/G206),0)</f>
        <v>0</v>
      </c>
      <c r="N206" s="334"/>
    </row>
    <row r="207" spans="1:14" ht="15.75" thickTop="1" x14ac:dyDescent="0.25">
      <c r="A207" s="334"/>
      <c r="B207" s="335"/>
      <c r="C207" s="336"/>
      <c r="D207" s="336"/>
      <c r="E207" s="336"/>
      <c r="F207" s="336"/>
      <c r="G207" s="336"/>
      <c r="H207" s="336"/>
      <c r="I207" s="336"/>
      <c r="J207" s="336"/>
      <c r="K207" s="336"/>
      <c r="L207" s="336"/>
      <c r="M207" s="337"/>
      <c r="N207" s="334"/>
    </row>
    <row r="208" spans="1:14" ht="17.25" x14ac:dyDescent="0.35">
      <c r="A208" s="334"/>
      <c r="B208" s="332" t="s">
        <v>841</v>
      </c>
      <c r="C208" s="343">
        <f>'Christian Formation'!$F$164-'Christian Formation'!$F$165</f>
        <v>0</v>
      </c>
      <c r="D208" s="339"/>
      <c r="E208" s="343">
        <f>'Christian Formation'!$G$164-'Christian Formation'!$G$165</f>
        <v>0</v>
      </c>
      <c r="F208" s="339"/>
      <c r="G208" s="343">
        <f>'Christian Formation'!$H$164-'Christian Formation'!$H$165</f>
        <v>0</v>
      </c>
      <c r="H208" s="339"/>
      <c r="I208" s="343">
        <f>'Christian Formation'!$O$164-'Christian Formation'!$O$165</f>
        <v>0</v>
      </c>
      <c r="J208" s="339"/>
      <c r="K208" s="343">
        <f>'Christian Formation'!$P$164-'Christian Formation'!$P$165</f>
        <v>0</v>
      </c>
      <c r="L208" s="339"/>
      <c r="M208" s="321">
        <f>IFERROR((K208/G208),0)</f>
        <v>0</v>
      </c>
      <c r="N208" s="334"/>
    </row>
    <row r="209" spans="1:14" ht="15.75" x14ac:dyDescent="0.25">
      <c r="A209" s="334"/>
      <c r="B209" s="327"/>
      <c r="C209" s="320"/>
      <c r="D209" s="320"/>
      <c r="E209" s="320"/>
      <c r="F209" s="320"/>
      <c r="G209" s="340"/>
      <c r="H209" s="340"/>
      <c r="I209" s="320"/>
      <c r="J209" s="320"/>
      <c r="K209" s="320"/>
      <c r="L209" s="320"/>
      <c r="M209" s="337"/>
      <c r="N209" s="334"/>
    </row>
    <row r="210" spans="1:14" ht="18" thickBot="1" x14ac:dyDescent="0.3">
      <c r="A210" s="334"/>
      <c r="B210" s="342" t="s">
        <v>832</v>
      </c>
      <c r="C210" s="344">
        <f>'Christian Formation'!$F$166</f>
        <v>0</v>
      </c>
      <c r="D210" s="341"/>
      <c r="E210" s="344">
        <f>'Christian Formation'!$G$166</f>
        <v>0</v>
      </c>
      <c r="F210" s="341"/>
      <c r="G210" s="344">
        <f>'Christian Formation'!$H$166</f>
        <v>0</v>
      </c>
      <c r="H210" s="341"/>
      <c r="I210" s="344">
        <f>'Christian Formation'!$O$166</f>
        <v>0</v>
      </c>
      <c r="J210" s="341"/>
      <c r="K210" s="344">
        <f>'Christian Formation'!$P$166</f>
        <v>0</v>
      </c>
      <c r="L210" s="341"/>
      <c r="M210" s="326">
        <f>IFERROR((K210/G210),0)</f>
        <v>0</v>
      </c>
      <c r="N210" s="334"/>
    </row>
    <row r="211" spans="1:14" ht="15.75" thickTop="1" x14ac:dyDescent="0.25">
      <c r="A211" s="334"/>
      <c r="B211" s="335"/>
      <c r="C211" s="336"/>
      <c r="D211" s="336"/>
      <c r="E211" s="336"/>
      <c r="F211" s="336"/>
      <c r="G211" s="336"/>
      <c r="H211" s="336"/>
      <c r="I211" s="336"/>
      <c r="J211" s="336"/>
      <c r="K211" s="336"/>
      <c r="L211" s="336"/>
      <c r="M211" s="337"/>
      <c r="N211" s="334"/>
    </row>
    <row r="212" spans="1:14" x14ac:dyDescent="0.25">
      <c r="A212" s="172"/>
      <c r="B212" s="172"/>
      <c r="C212" s="102"/>
      <c r="D212" s="102"/>
      <c r="E212" s="172"/>
      <c r="F212" s="172"/>
      <c r="G212" s="172"/>
      <c r="H212" s="172"/>
      <c r="I212" s="172"/>
      <c r="J212" s="172"/>
      <c r="K212" s="172"/>
      <c r="L212" s="172"/>
      <c r="M212" s="172"/>
      <c r="N212" s="172"/>
    </row>
    <row r="213" spans="1:14" ht="24.75" x14ac:dyDescent="0.3">
      <c r="A213" s="108"/>
      <c r="B213" s="347" t="str">
        <f>CONCATENATE("Social Ministry", " ",'Drop Down Options'!$K$6)</f>
        <v>Social Ministry FY 2026-27</v>
      </c>
      <c r="C213" s="314"/>
      <c r="D213" s="314"/>
      <c r="E213" s="108"/>
      <c r="F213" s="108"/>
      <c r="G213" s="176"/>
      <c r="H213" s="176"/>
      <c r="I213" s="108"/>
      <c r="J213" s="108"/>
      <c r="K213" s="108"/>
      <c r="L213" s="108"/>
      <c r="M213" s="108"/>
      <c r="N213" s="108"/>
    </row>
    <row r="214" spans="1:14" ht="26.25" x14ac:dyDescent="0.25">
      <c r="A214" s="178"/>
      <c r="B214" s="313"/>
      <c r="C214" s="315" t="str">
        <f>CONCATENATE("$FY Ended June 30", " ", 'Drop Down Options'!$K$3)</f>
        <v>$FY Ended June 30 2025</v>
      </c>
      <c r="D214" s="313"/>
      <c r="E214" s="315" t="str">
        <f>CONCATENATE('FY 2026-27 Budget Summary'!$G$9, " ", 'FY 2026-27 Budget Summary'!$G$10, " $ YTD")</f>
        <v>12 Dec 2025 $ YTD</v>
      </c>
      <c r="F214" s="313"/>
      <c r="G214" s="315" t="str">
        <f>CONCATENATE('FY 2026-27 Budget Summary'!$G$9, " ", 'FY 2026-27 Budget Summary'!$G$10, " Annualized YTD")</f>
        <v>12 Dec 2025 Annualized YTD</v>
      </c>
      <c r="H214" s="313"/>
      <c r="I214" s="315" t="str">
        <f>CONCATENATE('Drop Down Options'!$K$6, " ", "Budget")</f>
        <v>FY 2026-27 Budget</v>
      </c>
      <c r="J214" s="313"/>
      <c r="K214" s="315" t="str">
        <f>CONCATENATE("$ Δ from ",'FY 2026-27 Budget Summary'!$G$9," ",'FY 2026-27 Budget Summary'!$G$10," Annualized")</f>
        <v>$ Δ from 12 Dec 2025 Annualized</v>
      </c>
      <c r="L214" s="313"/>
      <c r="M214" s="315" t="str">
        <f>CONCATENATE("% Δ from ",'FY 2026-27 Budget Summary'!$G$9," ",'FY 2026-27 Budget Summary'!$G$10," Annualized")</f>
        <v>% Δ from 12 Dec 2025 Annualized</v>
      </c>
      <c r="N214" s="178"/>
    </row>
    <row r="215" spans="1:14" ht="15.75" x14ac:dyDescent="0.25">
      <c r="A215" s="316"/>
      <c r="B215" s="317" t="s">
        <v>842</v>
      </c>
      <c r="C215" s="318"/>
      <c r="D215" s="318"/>
      <c r="E215" s="318"/>
      <c r="F215" s="318"/>
      <c r="G215" s="318"/>
      <c r="H215" s="318"/>
      <c r="I215" s="318"/>
      <c r="J215" s="318"/>
      <c r="K215" s="318"/>
      <c r="L215" s="318"/>
      <c r="M215" s="318"/>
      <c r="N215" s="316"/>
    </row>
    <row r="216" spans="1:14" ht="15.75" x14ac:dyDescent="0.25">
      <c r="A216" s="316"/>
      <c r="B216" s="319" t="s">
        <v>664</v>
      </c>
      <c r="C216" s="320">
        <f>'Social Ministry'!$F$17</f>
        <v>0</v>
      </c>
      <c r="D216" s="320"/>
      <c r="E216" s="320">
        <f>'Social Ministry'!$G$17</f>
        <v>0</v>
      </c>
      <c r="F216" s="320"/>
      <c r="G216" s="320">
        <f>'Social Ministry'!$H$17</f>
        <v>0</v>
      </c>
      <c r="H216" s="320"/>
      <c r="I216" s="320">
        <f>'Social Ministry'!$O$17</f>
        <v>0</v>
      </c>
      <c r="J216" s="320"/>
      <c r="K216" s="320">
        <f>'Social Ministry'!$P$17</f>
        <v>0</v>
      </c>
      <c r="L216" s="320"/>
      <c r="M216" s="321">
        <f t="shared" ref="M216:M222" si="115">IFERROR((K216/G216),0)</f>
        <v>0</v>
      </c>
      <c r="N216" s="316"/>
    </row>
    <row r="217" spans="1:14" ht="15.75" x14ac:dyDescent="0.25">
      <c r="A217" s="316"/>
      <c r="B217" s="319" t="s">
        <v>661</v>
      </c>
      <c r="C217" s="320">
        <f>'Social Ministry'!$F$25</f>
        <v>0</v>
      </c>
      <c r="D217" s="320"/>
      <c r="E217" s="320">
        <f>'Social Ministry'!$G$25</f>
        <v>0</v>
      </c>
      <c r="F217" s="320"/>
      <c r="G217" s="320">
        <f>'Social Ministry'!$H$25</f>
        <v>0</v>
      </c>
      <c r="H217" s="320"/>
      <c r="I217" s="320">
        <f>'Social Ministry'!$O$25</f>
        <v>0</v>
      </c>
      <c r="J217" s="320"/>
      <c r="K217" s="320">
        <f>'Social Ministry'!$P$25</f>
        <v>0</v>
      </c>
      <c r="L217" s="320"/>
      <c r="M217" s="321">
        <f t="shared" si="115"/>
        <v>0</v>
      </c>
      <c r="N217" s="316"/>
    </row>
    <row r="218" spans="1:14" ht="15.75" x14ac:dyDescent="0.25">
      <c r="A218" s="316"/>
      <c r="B218" s="319" t="s">
        <v>659</v>
      </c>
      <c r="C218" s="320">
        <f>'Social Ministry'!$F$31</f>
        <v>0</v>
      </c>
      <c r="D218" s="320"/>
      <c r="E218" s="320">
        <f>'Social Ministry'!$G$31</f>
        <v>0</v>
      </c>
      <c r="F218" s="320"/>
      <c r="G218" s="320">
        <f>'Social Ministry'!$H$31</f>
        <v>0</v>
      </c>
      <c r="H218" s="320"/>
      <c r="I218" s="320">
        <f>'Social Ministry'!$O$31</f>
        <v>0</v>
      </c>
      <c r="J218" s="320"/>
      <c r="K218" s="320">
        <f>'Social Ministry'!$P$31</f>
        <v>0</v>
      </c>
      <c r="L218" s="320"/>
      <c r="M218" s="321">
        <f t="shared" si="115"/>
        <v>0</v>
      </c>
      <c r="N218" s="316"/>
    </row>
    <row r="219" spans="1:14" ht="15.75" x14ac:dyDescent="0.25">
      <c r="A219" s="316"/>
      <c r="B219" s="319" t="s">
        <v>653</v>
      </c>
      <c r="C219" s="320">
        <f>'Social Ministry'!$F$44</f>
        <v>0</v>
      </c>
      <c r="D219" s="320"/>
      <c r="E219" s="320">
        <f>'Social Ministry'!$G$44</f>
        <v>0</v>
      </c>
      <c r="F219" s="320"/>
      <c r="G219" s="320">
        <f>'Social Ministry'!$H$44</f>
        <v>0</v>
      </c>
      <c r="H219" s="320"/>
      <c r="I219" s="320">
        <f>'Social Ministry'!$O$44</f>
        <v>0</v>
      </c>
      <c r="J219" s="320"/>
      <c r="K219" s="320">
        <f>'Social Ministry'!$P$44</f>
        <v>0</v>
      </c>
      <c r="L219" s="320"/>
      <c r="M219" s="321">
        <f t="shared" si="115"/>
        <v>0</v>
      </c>
      <c r="N219" s="316"/>
    </row>
    <row r="220" spans="1:14" ht="15.75" x14ac:dyDescent="0.25">
      <c r="A220" s="316"/>
      <c r="B220" s="319" t="s">
        <v>863</v>
      </c>
      <c r="C220" s="320">
        <f>'Social Ministry'!$F$50</f>
        <v>0</v>
      </c>
      <c r="D220" s="320"/>
      <c r="E220" s="320">
        <f>'Social Ministry'!$G$50</f>
        <v>0</v>
      </c>
      <c r="F220" s="320"/>
      <c r="G220" s="320">
        <f>'Social Ministry'!$H$50</f>
        <v>0</v>
      </c>
      <c r="H220" s="320"/>
      <c r="I220" s="320">
        <f>'Social Ministry'!$O$50</f>
        <v>0</v>
      </c>
      <c r="J220" s="320"/>
      <c r="K220" s="320">
        <f>'Social Ministry'!$P$50</f>
        <v>0</v>
      </c>
      <c r="L220" s="320"/>
      <c r="M220" s="321">
        <f t="shared" si="115"/>
        <v>0</v>
      </c>
      <c r="N220" s="316"/>
    </row>
    <row r="221" spans="1:14" ht="17.25" x14ac:dyDescent="0.35">
      <c r="A221" s="316"/>
      <c r="B221" s="322" t="s">
        <v>649</v>
      </c>
      <c r="C221" s="343">
        <f>'Social Ministry'!$F$68</f>
        <v>0</v>
      </c>
      <c r="D221" s="323"/>
      <c r="E221" s="343">
        <f>'Social Ministry'!$G$68</f>
        <v>0</v>
      </c>
      <c r="F221" s="323"/>
      <c r="G221" s="343">
        <f>'Social Ministry'!$H$68</f>
        <v>0</v>
      </c>
      <c r="H221" s="323"/>
      <c r="I221" s="343">
        <f>'Social Ministry'!$O$68</f>
        <v>0</v>
      </c>
      <c r="J221" s="323"/>
      <c r="K221" s="343">
        <f>'Social Ministry'!$P$68</f>
        <v>0</v>
      </c>
      <c r="L221" s="323"/>
      <c r="M221" s="321">
        <f t="shared" si="115"/>
        <v>0</v>
      </c>
      <c r="N221" s="316"/>
    </row>
    <row r="222" spans="1:14" ht="15.75" x14ac:dyDescent="0.25">
      <c r="A222" s="316"/>
      <c r="B222" s="324" t="s">
        <v>648</v>
      </c>
      <c r="C222" s="325">
        <f>SUM(C216:C221)</f>
        <v>0</v>
      </c>
      <c r="D222" s="325"/>
      <c r="E222" s="325">
        <f t="shared" ref="E222" si="116">SUM(E216:E221)</f>
        <v>0</v>
      </c>
      <c r="F222" s="325"/>
      <c r="G222" s="325">
        <f t="shared" ref="G222" si="117">SUM(G216:G221)</f>
        <v>0</v>
      </c>
      <c r="H222" s="325"/>
      <c r="I222" s="325">
        <f t="shared" ref="I222" si="118">SUM(I216:I221)</f>
        <v>0</v>
      </c>
      <c r="J222" s="325"/>
      <c r="K222" s="325">
        <f t="shared" ref="K222" si="119">SUM(K216:K221)</f>
        <v>0</v>
      </c>
      <c r="L222" s="325"/>
      <c r="M222" s="326">
        <f t="shared" si="115"/>
        <v>0</v>
      </c>
      <c r="N222" s="316"/>
    </row>
    <row r="223" spans="1:14" ht="15.75" x14ac:dyDescent="0.25">
      <c r="A223" s="316"/>
      <c r="B223" s="324"/>
      <c r="C223" s="325"/>
      <c r="D223" s="325"/>
      <c r="E223" s="325"/>
      <c r="F223" s="325"/>
      <c r="G223" s="325"/>
      <c r="H223" s="325"/>
      <c r="I223" s="325"/>
      <c r="J223" s="325"/>
      <c r="K223" s="325"/>
      <c r="L223" s="325"/>
      <c r="M223" s="326"/>
      <c r="N223" s="316"/>
    </row>
    <row r="224" spans="1:14" ht="15.75" x14ac:dyDescent="0.25">
      <c r="A224" s="327"/>
      <c r="B224" s="328" t="s">
        <v>647</v>
      </c>
      <c r="C224" s="329"/>
      <c r="D224" s="329"/>
      <c r="E224" s="329"/>
      <c r="F224" s="329"/>
      <c r="G224" s="329"/>
      <c r="H224" s="329"/>
      <c r="I224" s="330"/>
      <c r="J224" s="330"/>
      <c r="K224" s="330"/>
      <c r="L224" s="330"/>
      <c r="M224" s="331"/>
      <c r="N224" s="327"/>
    </row>
    <row r="225" spans="1:14" ht="15.75" x14ac:dyDescent="0.25">
      <c r="A225" s="316"/>
      <c r="B225" s="327" t="s">
        <v>638</v>
      </c>
      <c r="C225" s="320">
        <f>'Social Ministry'!$F$90</f>
        <v>0</v>
      </c>
      <c r="D225" s="320"/>
      <c r="E225" s="320">
        <f>'Social Ministry'!$G$90</f>
        <v>0</v>
      </c>
      <c r="F225" s="320"/>
      <c r="G225" s="320">
        <f>'Social Ministry'!$H$90</f>
        <v>0</v>
      </c>
      <c r="H225" s="320"/>
      <c r="I225" s="320">
        <f>'Social Ministry'!$O$90</f>
        <v>0</v>
      </c>
      <c r="J225" s="320"/>
      <c r="K225" s="320">
        <f>'Social Ministry'!$P$90</f>
        <v>0</v>
      </c>
      <c r="L225" s="320"/>
      <c r="M225" s="321">
        <f t="shared" ref="M225:M229" si="120">IFERROR((K225/G225),0)</f>
        <v>0</v>
      </c>
      <c r="N225" s="316"/>
    </row>
    <row r="226" spans="1:14" ht="15.75" x14ac:dyDescent="0.25">
      <c r="A226" s="316"/>
      <c r="B226" s="327" t="s">
        <v>629</v>
      </c>
      <c r="C226" s="320">
        <f>'Social Ministry'!$F$103</f>
        <v>0</v>
      </c>
      <c r="D226" s="320"/>
      <c r="E226" s="320">
        <f>'Social Ministry'!$G$103</f>
        <v>0</v>
      </c>
      <c r="F226" s="320"/>
      <c r="G226" s="320">
        <f>'Social Ministry'!$H$103</f>
        <v>0</v>
      </c>
      <c r="H226" s="320"/>
      <c r="I226" s="320">
        <f>'Social Ministry'!$O$103</f>
        <v>0</v>
      </c>
      <c r="J226" s="320"/>
      <c r="K226" s="320">
        <f>'Social Ministry'!$P$103</f>
        <v>0</v>
      </c>
      <c r="L226" s="320"/>
      <c r="M226" s="321">
        <f t="shared" si="120"/>
        <v>0</v>
      </c>
      <c r="N226" s="316"/>
    </row>
    <row r="227" spans="1:14" ht="15.75" x14ac:dyDescent="0.25">
      <c r="A227" s="316"/>
      <c r="B227" s="327" t="s">
        <v>616</v>
      </c>
      <c r="C227" s="320">
        <f>'Social Ministry'!$F$118</f>
        <v>0</v>
      </c>
      <c r="D227" s="320"/>
      <c r="E227" s="320">
        <f>'Social Ministry'!$G$118</f>
        <v>0</v>
      </c>
      <c r="F227" s="320"/>
      <c r="G227" s="320">
        <f>'Social Ministry'!$H$118</f>
        <v>0</v>
      </c>
      <c r="H227" s="320"/>
      <c r="I227" s="320">
        <f>'Social Ministry'!$O$118</f>
        <v>0</v>
      </c>
      <c r="J227" s="320"/>
      <c r="K227" s="320">
        <f>'Social Ministry'!$P$118</f>
        <v>0</v>
      </c>
      <c r="L227" s="320"/>
      <c r="M227" s="321">
        <f t="shared" si="120"/>
        <v>0</v>
      </c>
      <c r="N227" s="316"/>
    </row>
    <row r="228" spans="1:14" ht="17.25" x14ac:dyDescent="0.35">
      <c r="A228" s="316"/>
      <c r="B228" s="332" t="s">
        <v>602</v>
      </c>
      <c r="C228" s="343">
        <f>'Social Ministry'!$F$142</f>
        <v>0</v>
      </c>
      <c r="D228" s="323"/>
      <c r="E228" s="343">
        <f>'Social Ministry'!$G$142</f>
        <v>0</v>
      </c>
      <c r="F228" s="323"/>
      <c r="G228" s="343">
        <f>'Social Ministry'!$H$142</f>
        <v>0</v>
      </c>
      <c r="H228" s="323"/>
      <c r="I228" s="343">
        <f>'Social Ministry'!$O$142</f>
        <v>0</v>
      </c>
      <c r="J228" s="323"/>
      <c r="K228" s="343">
        <f>'Social Ministry'!$P$142</f>
        <v>0</v>
      </c>
      <c r="L228" s="323"/>
      <c r="M228" s="321">
        <f t="shared" si="120"/>
        <v>0</v>
      </c>
      <c r="N228" s="316"/>
    </row>
    <row r="229" spans="1:14" ht="17.25" x14ac:dyDescent="0.35">
      <c r="A229" s="316"/>
      <c r="B229" s="335" t="s">
        <v>601</v>
      </c>
      <c r="C229" s="346">
        <f>SUM(C225:C228)</f>
        <v>0</v>
      </c>
      <c r="D229" s="333"/>
      <c r="E229" s="346">
        <f>SUM(E225:E228)</f>
        <v>0</v>
      </c>
      <c r="F229" s="333"/>
      <c r="G229" s="346">
        <f t="shared" ref="G229" si="121">SUM(G225:G228)</f>
        <v>0</v>
      </c>
      <c r="H229" s="333"/>
      <c r="I229" s="346">
        <f t="shared" ref="I229" si="122">SUM(I225:I228)</f>
        <v>0</v>
      </c>
      <c r="J229" s="333"/>
      <c r="K229" s="346">
        <f t="shared" ref="K229" si="123">SUM(K225:K228)</f>
        <v>0</v>
      </c>
      <c r="L229" s="333"/>
      <c r="M229" s="326">
        <f t="shared" si="120"/>
        <v>0</v>
      </c>
      <c r="N229" s="316"/>
    </row>
    <row r="230" spans="1:14" ht="15.75" x14ac:dyDescent="0.25">
      <c r="A230" s="316"/>
      <c r="B230" s="324"/>
      <c r="C230" s="325"/>
      <c r="D230" s="325"/>
      <c r="E230" s="325"/>
      <c r="F230" s="325"/>
      <c r="G230" s="325"/>
      <c r="H230" s="325"/>
      <c r="I230" s="325"/>
      <c r="J230" s="325"/>
      <c r="K230" s="325"/>
      <c r="L230" s="325"/>
      <c r="M230" s="326"/>
      <c r="N230" s="316"/>
    </row>
    <row r="231" spans="1:14" ht="16.5" thickBot="1" x14ac:dyDescent="0.3">
      <c r="A231" s="334"/>
      <c r="B231" s="335" t="s">
        <v>679</v>
      </c>
      <c r="C231" s="344">
        <f>C222-C229</f>
        <v>0</v>
      </c>
      <c r="D231" s="336"/>
      <c r="E231" s="344">
        <f t="shared" ref="E231" si="124">E222-E229</f>
        <v>0</v>
      </c>
      <c r="F231" s="336"/>
      <c r="G231" s="344">
        <f t="shared" ref="G231" si="125">G222-G229</f>
        <v>0</v>
      </c>
      <c r="H231" s="336"/>
      <c r="I231" s="344">
        <f t="shared" ref="I231" si="126">I222-I229</f>
        <v>0</v>
      </c>
      <c r="J231" s="336"/>
      <c r="K231" s="344">
        <f t="shared" ref="K231" si="127">K222-K229</f>
        <v>0</v>
      </c>
      <c r="L231" s="336"/>
      <c r="M231" s="326">
        <f>IFERROR((K231/G231),0)</f>
        <v>0</v>
      </c>
      <c r="N231" s="334"/>
    </row>
    <row r="232" spans="1:14" ht="16.5" thickTop="1" x14ac:dyDescent="0.25">
      <c r="A232" s="334"/>
      <c r="B232" s="338"/>
      <c r="C232" s="329"/>
      <c r="D232" s="329"/>
      <c r="E232" s="329"/>
      <c r="F232" s="329"/>
      <c r="G232" s="329"/>
      <c r="H232" s="329"/>
      <c r="I232" s="330"/>
      <c r="J232" s="330"/>
      <c r="K232" s="330"/>
      <c r="L232" s="330"/>
      <c r="M232" s="331"/>
      <c r="N232" s="334"/>
    </row>
    <row r="233" spans="1:14" ht="15.75" x14ac:dyDescent="0.25">
      <c r="A233" s="334"/>
      <c r="B233" s="327" t="s">
        <v>771</v>
      </c>
      <c r="C233" s="325">
        <f>'Social Ministry'!$F$151</f>
        <v>0</v>
      </c>
      <c r="D233" s="325"/>
      <c r="E233" s="325">
        <f>'Social Ministry'!$G$151</f>
        <v>0</v>
      </c>
      <c r="F233" s="325"/>
      <c r="G233" s="325">
        <f>'Social Ministry'!$H$151</f>
        <v>0</v>
      </c>
      <c r="H233" s="325"/>
      <c r="I233" s="325">
        <f>'Social Ministry'!$O$151</f>
        <v>0</v>
      </c>
      <c r="J233" s="325"/>
      <c r="K233" s="325">
        <f>'Social Ministry'!$P$151</f>
        <v>0</v>
      </c>
      <c r="L233" s="325"/>
      <c r="M233" s="326">
        <f t="shared" ref="M233:M234" si="128">IFERROR((K233/G233),0)</f>
        <v>0</v>
      </c>
      <c r="N233" s="334"/>
    </row>
    <row r="234" spans="1:14" ht="17.25" x14ac:dyDescent="0.35">
      <c r="A234" s="334"/>
      <c r="B234" s="332" t="s">
        <v>777</v>
      </c>
      <c r="C234" s="345">
        <f>'Social Ministry'!$F$159</f>
        <v>0</v>
      </c>
      <c r="D234" s="333"/>
      <c r="E234" s="345">
        <f>'Social Ministry'!$G$159</f>
        <v>0</v>
      </c>
      <c r="F234" s="333"/>
      <c r="G234" s="345">
        <f>'Social Ministry'!$H$159</f>
        <v>0</v>
      </c>
      <c r="H234" s="333"/>
      <c r="I234" s="345">
        <f>'Social Ministry'!$O$159</f>
        <v>0</v>
      </c>
      <c r="J234" s="333"/>
      <c r="K234" s="345">
        <f>'Social Ministry'!$P$159</f>
        <v>0</v>
      </c>
      <c r="L234" s="333"/>
      <c r="M234" s="326">
        <f t="shared" si="128"/>
        <v>0</v>
      </c>
      <c r="N234" s="334"/>
    </row>
    <row r="235" spans="1:14" ht="15.75" x14ac:dyDescent="0.25">
      <c r="A235" s="334"/>
      <c r="B235" s="327"/>
      <c r="C235" s="325"/>
      <c r="D235" s="325"/>
      <c r="E235" s="325"/>
      <c r="F235" s="325"/>
      <c r="G235" s="325"/>
      <c r="H235" s="325"/>
      <c r="I235" s="325"/>
      <c r="J235" s="325"/>
      <c r="K235" s="325"/>
      <c r="L235" s="325"/>
      <c r="M235" s="326"/>
      <c r="N235" s="334"/>
    </row>
    <row r="236" spans="1:14" ht="16.5" thickBot="1" x14ac:dyDescent="0.3">
      <c r="A236" s="334"/>
      <c r="B236" s="335" t="s">
        <v>773</v>
      </c>
      <c r="C236" s="344">
        <f>C231+C233-C234</f>
        <v>0</v>
      </c>
      <c r="D236" s="336"/>
      <c r="E236" s="344">
        <f t="shared" ref="E236" si="129">E231+E233-E234</f>
        <v>0</v>
      </c>
      <c r="F236" s="336"/>
      <c r="G236" s="344">
        <f t="shared" ref="G236" si="130">G231+G233-G234</f>
        <v>0</v>
      </c>
      <c r="H236" s="336"/>
      <c r="I236" s="344">
        <f t="shared" ref="I236" si="131">I231+I233-I234</f>
        <v>0</v>
      </c>
      <c r="J236" s="336"/>
      <c r="K236" s="344">
        <f t="shared" ref="K236" si="132">K231+K233-K234</f>
        <v>0</v>
      </c>
      <c r="L236" s="336"/>
      <c r="M236" s="326">
        <f>IFERROR((K236/G236),0)</f>
        <v>0</v>
      </c>
      <c r="N236" s="334"/>
    </row>
    <row r="237" spans="1:14" ht="15.75" thickTop="1" x14ac:dyDescent="0.25">
      <c r="A237" s="334"/>
      <c r="B237" s="335"/>
      <c r="C237" s="336"/>
      <c r="D237" s="336"/>
      <c r="E237" s="336"/>
      <c r="F237" s="336"/>
      <c r="G237" s="336"/>
      <c r="H237" s="336"/>
      <c r="I237" s="336"/>
      <c r="J237" s="336"/>
      <c r="K237" s="336"/>
      <c r="L237" s="336"/>
      <c r="M237" s="337"/>
      <c r="N237" s="334"/>
    </row>
    <row r="238" spans="1:14" ht="17.25" x14ac:dyDescent="0.35">
      <c r="A238" s="334"/>
      <c r="B238" s="332" t="s">
        <v>841</v>
      </c>
      <c r="C238" s="343">
        <f>'Social Ministry'!$F$164-'Social Ministry'!$F$165</f>
        <v>0</v>
      </c>
      <c r="D238" s="339"/>
      <c r="E238" s="343">
        <f>'Social Ministry'!$G$164-'Social Ministry'!$G$165</f>
        <v>0</v>
      </c>
      <c r="F238" s="339"/>
      <c r="G238" s="343">
        <f>'Social Ministry'!$H$164-'Social Ministry'!$H$165</f>
        <v>0</v>
      </c>
      <c r="H238" s="339"/>
      <c r="I238" s="343">
        <f>'Social Ministry'!$O$164-'Social Ministry'!$O$165</f>
        <v>0</v>
      </c>
      <c r="J238" s="339"/>
      <c r="K238" s="343">
        <f>'Social Ministry'!$P$164-'Social Ministry'!$P$165</f>
        <v>0</v>
      </c>
      <c r="L238" s="339"/>
      <c r="M238" s="321">
        <f>IFERROR((K238/G238),0)</f>
        <v>0</v>
      </c>
      <c r="N238" s="334"/>
    </row>
    <row r="239" spans="1:14" ht="15.75" x14ac:dyDescent="0.25">
      <c r="A239" s="334"/>
      <c r="B239" s="327"/>
      <c r="C239" s="320"/>
      <c r="D239" s="320"/>
      <c r="E239" s="320"/>
      <c r="F239" s="320"/>
      <c r="G239" s="340"/>
      <c r="H239" s="340"/>
      <c r="I239" s="320"/>
      <c r="J239" s="320"/>
      <c r="K239" s="320"/>
      <c r="L239" s="320"/>
      <c r="M239" s="337"/>
      <c r="N239" s="334"/>
    </row>
    <row r="240" spans="1:14" ht="18" thickBot="1" x14ac:dyDescent="0.3">
      <c r="A240" s="334"/>
      <c r="B240" s="342" t="s">
        <v>832</v>
      </c>
      <c r="C240" s="344">
        <f>'Social Ministry'!$F$166</f>
        <v>0</v>
      </c>
      <c r="D240" s="341"/>
      <c r="E240" s="344">
        <f>'Social Ministry'!$G$166</f>
        <v>0</v>
      </c>
      <c r="F240" s="341"/>
      <c r="G240" s="344">
        <f>'Social Ministry'!$H$166</f>
        <v>0</v>
      </c>
      <c r="H240" s="341"/>
      <c r="I240" s="344">
        <f>'Social Ministry'!$O$166</f>
        <v>0</v>
      </c>
      <c r="J240" s="341"/>
      <c r="K240" s="344">
        <f>'Social Ministry'!$P$166</f>
        <v>0</v>
      </c>
      <c r="L240" s="341"/>
      <c r="M240" s="326">
        <f>IFERROR((K240/G240),0)</f>
        <v>0</v>
      </c>
      <c r="N240" s="334"/>
    </row>
    <row r="241" spans="1:14" ht="15.75" thickTop="1" x14ac:dyDescent="0.25">
      <c r="A241" s="334"/>
      <c r="B241" s="335"/>
      <c r="C241" s="336"/>
      <c r="D241" s="336"/>
      <c r="E241" s="336"/>
      <c r="F241" s="336"/>
      <c r="G241" s="336"/>
      <c r="H241" s="336"/>
      <c r="I241" s="336"/>
      <c r="J241" s="336"/>
      <c r="K241" s="336"/>
      <c r="L241" s="336"/>
      <c r="M241" s="337"/>
      <c r="N241" s="334"/>
    </row>
    <row r="242" spans="1:14" x14ac:dyDescent="0.25">
      <c r="A242" s="172"/>
      <c r="B242" s="172"/>
      <c r="C242" s="102"/>
      <c r="D242" s="102"/>
      <c r="E242" s="172"/>
      <c r="F242" s="172"/>
      <c r="G242" s="172"/>
      <c r="H242" s="172"/>
      <c r="I242" s="172"/>
      <c r="J242" s="172"/>
      <c r="K242" s="172"/>
      <c r="L242" s="172"/>
      <c r="M242" s="172"/>
      <c r="N242" s="172"/>
    </row>
    <row r="243" spans="1:14" ht="24.75" x14ac:dyDescent="0.3">
      <c r="A243" s="108"/>
      <c r="B243" s="347" t="str">
        <f>CONCATENATE("Other", " ",'Drop Down Options'!$K$6)</f>
        <v>Other FY 2026-27</v>
      </c>
      <c r="C243" s="314"/>
      <c r="D243" s="314"/>
      <c r="E243" s="108"/>
      <c r="F243" s="108"/>
      <c r="G243" s="176"/>
      <c r="H243" s="176"/>
      <c r="I243" s="108"/>
      <c r="J243" s="108"/>
      <c r="K243" s="108"/>
      <c r="L243" s="108"/>
      <c r="M243" s="108"/>
      <c r="N243" s="108"/>
    </row>
    <row r="244" spans="1:14" ht="26.25" x14ac:dyDescent="0.25">
      <c r="A244" s="178"/>
      <c r="B244" s="313"/>
      <c r="C244" s="315" t="str">
        <f>CONCATENATE("$FY Ended June 30", " ", 'Drop Down Options'!$K$3)</f>
        <v>$FY Ended June 30 2025</v>
      </c>
      <c r="D244" s="313"/>
      <c r="E244" s="315" t="str">
        <f>CONCATENATE('FY 2026-27 Budget Summary'!$G$9, " ", 'FY 2026-27 Budget Summary'!$G$10, " $ YTD")</f>
        <v>12 Dec 2025 $ YTD</v>
      </c>
      <c r="F244" s="313"/>
      <c r="G244" s="315" t="str">
        <f>CONCATENATE('FY 2026-27 Budget Summary'!$G$9, " ", 'FY 2026-27 Budget Summary'!$G$10, " Annualized YTD")</f>
        <v>12 Dec 2025 Annualized YTD</v>
      </c>
      <c r="H244" s="313"/>
      <c r="I244" s="315" t="str">
        <f>CONCATENATE('Drop Down Options'!$K$6, " ", "Budget")</f>
        <v>FY 2026-27 Budget</v>
      </c>
      <c r="J244" s="313"/>
      <c r="K244" s="315" t="str">
        <f>CONCATENATE("$ Δ from ",'FY 2026-27 Budget Summary'!$G$9," ",'FY 2026-27 Budget Summary'!$G$10," Annualized")</f>
        <v>$ Δ from 12 Dec 2025 Annualized</v>
      </c>
      <c r="L244" s="313"/>
      <c r="M244" s="315" t="str">
        <f>CONCATENATE("% Δ from ",'FY 2026-27 Budget Summary'!$G$9," ",'FY 2026-27 Budget Summary'!$G$10," Annualized")</f>
        <v>% Δ from 12 Dec 2025 Annualized</v>
      </c>
      <c r="N244" s="178"/>
    </row>
    <row r="245" spans="1:14" ht="15.75" x14ac:dyDescent="0.25">
      <c r="A245" s="316"/>
      <c r="B245" s="317" t="s">
        <v>842</v>
      </c>
      <c r="C245" s="318"/>
      <c r="D245" s="318"/>
      <c r="E245" s="318"/>
      <c r="F245" s="318"/>
      <c r="G245" s="318"/>
      <c r="H245" s="318"/>
      <c r="I245" s="318"/>
      <c r="J245" s="318"/>
      <c r="K245" s="318"/>
      <c r="L245" s="318"/>
      <c r="M245" s="318"/>
      <c r="N245" s="316"/>
    </row>
    <row r="246" spans="1:14" ht="15.75" x14ac:dyDescent="0.25">
      <c r="A246" s="316"/>
      <c r="B246" s="319" t="s">
        <v>664</v>
      </c>
      <c r="C246" s="320">
        <f>Other!$F$17</f>
        <v>0</v>
      </c>
      <c r="D246" s="320"/>
      <c r="E246" s="320">
        <f>Other!$G$17</f>
        <v>0</v>
      </c>
      <c r="F246" s="320"/>
      <c r="G246" s="320">
        <f>Other!$H$17</f>
        <v>0</v>
      </c>
      <c r="H246" s="320"/>
      <c r="I246" s="320">
        <f>Other!$O$17</f>
        <v>0</v>
      </c>
      <c r="J246" s="320"/>
      <c r="K246" s="320">
        <f>Other!$P$17</f>
        <v>0</v>
      </c>
      <c r="L246" s="320"/>
      <c r="M246" s="321">
        <f t="shared" ref="M246:M252" si="133">IFERROR((K246/G246),0)</f>
        <v>0</v>
      </c>
      <c r="N246" s="316"/>
    </row>
    <row r="247" spans="1:14" ht="15.75" x14ac:dyDescent="0.25">
      <c r="A247" s="316"/>
      <c r="B247" s="319" t="s">
        <v>661</v>
      </c>
      <c r="C247" s="320">
        <f>Other!$F$25</f>
        <v>0</v>
      </c>
      <c r="D247" s="320"/>
      <c r="E247" s="320">
        <f>Other!$G$25</f>
        <v>0</v>
      </c>
      <c r="F247" s="320"/>
      <c r="G247" s="320">
        <f>Other!$H$25</f>
        <v>0</v>
      </c>
      <c r="H247" s="320"/>
      <c r="I247" s="320">
        <f>Other!$O$25</f>
        <v>0</v>
      </c>
      <c r="J247" s="320"/>
      <c r="K247" s="320">
        <f>Other!$P$25</f>
        <v>0</v>
      </c>
      <c r="L247" s="320"/>
      <c r="M247" s="321">
        <f t="shared" si="133"/>
        <v>0</v>
      </c>
      <c r="N247" s="316"/>
    </row>
    <row r="248" spans="1:14" ht="15.75" x14ac:dyDescent="0.25">
      <c r="A248" s="316"/>
      <c r="B248" s="319" t="s">
        <v>659</v>
      </c>
      <c r="C248" s="320">
        <f>Other!$F$31</f>
        <v>0</v>
      </c>
      <c r="D248" s="320"/>
      <c r="E248" s="320">
        <f>Other!$G$31</f>
        <v>0</v>
      </c>
      <c r="F248" s="320"/>
      <c r="G248" s="320">
        <f>Other!$H$31</f>
        <v>0</v>
      </c>
      <c r="H248" s="320"/>
      <c r="I248" s="320">
        <f>Other!$O$31</f>
        <v>0</v>
      </c>
      <c r="J248" s="320"/>
      <c r="K248" s="320">
        <f>Other!$P$31</f>
        <v>0</v>
      </c>
      <c r="L248" s="320"/>
      <c r="M248" s="321">
        <f t="shared" si="133"/>
        <v>0</v>
      </c>
      <c r="N248" s="316"/>
    </row>
    <row r="249" spans="1:14" ht="15.75" x14ac:dyDescent="0.25">
      <c r="A249" s="316"/>
      <c r="B249" s="319" t="s">
        <v>653</v>
      </c>
      <c r="C249" s="320">
        <f>Other!$F$44</f>
        <v>0</v>
      </c>
      <c r="D249" s="320"/>
      <c r="E249" s="320">
        <f>Other!$G$44</f>
        <v>0</v>
      </c>
      <c r="F249" s="320"/>
      <c r="G249" s="320">
        <f>Other!$H$44</f>
        <v>0</v>
      </c>
      <c r="H249" s="320"/>
      <c r="I249" s="320">
        <f>Other!$O$44</f>
        <v>0</v>
      </c>
      <c r="J249" s="320"/>
      <c r="K249" s="320">
        <f>Other!$P$44</f>
        <v>0</v>
      </c>
      <c r="L249" s="320"/>
      <c r="M249" s="321">
        <f t="shared" si="133"/>
        <v>0</v>
      </c>
      <c r="N249" s="316"/>
    </row>
    <row r="250" spans="1:14" ht="15.75" x14ac:dyDescent="0.25">
      <c r="A250" s="316"/>
      <c r="B250" s="319" t="s">
        <v>863</v>
      </c>
      <c r="C250" s="320">
        <f>Other!$F$50</f>
        <v>0</v>
      </c>
      <c r="D250" s="320"/>
      <c r="E250" s="320">
        <f>Other!$G$50</f>
        <v>0</v>
      </c>
      <c r="F250" s="320"/>
      <c r="G250" s="320">
        <f>Other!$H$50</f>
        <v>0</v>
      </c>
      <c r="H250" s="320"/>
      <c r="I250" s="320">
        <f>Other!$O$50</f>
        <v>0</v>
      </c>
      <c r="J250" s="320"/>
      <c r="K250" s="320">
        <f>Other!$P$50</f>
        <v>0</v>
      </c>
      <c r="L250" s="320"/>
      <c r="M250" s="321">
        <f t="shared" si="133"/>
        <v>0</v>
      </c>
      <c r="N250" s="316"/>
    </row>
    <row r="251" spans="1:14" ht="17.25" x14ac:dyDescent="0.35">
      <c r="A251" s="316"/>
      <c r="B251" s="322" t="s">
        <v>649</v>
      </c>
      <c r="C251" s="343">
        <f>Other!$F$68</f>
        <v>0</v>
      </c>
      <c r="D251" s="323"/>
      <c r="E251" s="343">
        <f>Other!$G$68</f>
        <v>0</v>
      </c>
      <c r="F251" s="323"/>
      <c r="G251" s="343">
        <f>Other!$H$68</f>
        <v>0</v>
      </c>
      <c r="H251" s="323"/>
      <c r="I251" s="343">
        <f>Other!$O$68</f>
        <v>0</v>
      </c>
      <c r="J251" s="323"/>
      <c r="K251" s="343">
        <f>Other!$P$68</f>
        <v>0</v>
      </c>
      <c r="L251" s="323"/>
      <c r="M251" s="321">
        <f t="shared" si="133"/>
        <v>0</v>
      </c>
      <c r="N251" s="316"/>
    </row>
    <row r="252" spans="1:14" ht="15.75" x14ac:dyDescent="0.25">
      <c r="A252" s="316"/>
      <c r="B252" s="324" t="s">
        <v>648</v>
      </c>
      <c r="C252" s="325">
        <f>SUM(C246:C251)</f>
        <v>0</v>
      </c>
      <c r="D252" s="325"/>
      <c r="E252" s="325">
        <f t="shared" ref="E252" si="134">SUM(E246:E251)</f>
        <v>0</v>
      </c>
      <c r="F252" s="325"/>
      <c r="G252" s="325">
        <f t="shared" ref="G252" si="135">SUM(G246:G251)</f>
        <v>0</v>
      </c>
      <c r="H252" s="325"/>
      <c r="I252" s="325">
        <f t="shared" ref="I252" si="136">SUM(I246:I251)</f>
        <v>0</v>
      </c>
      <c r="J252" s="325"/>
      <c r="K252" s="325">
        <f t="shared" ref="K252" si="137">SUM(K246:K251)</f>
        <v>0</v>
      </c>
      <c r="L252" s="325"/>
      <c r="M252" s="326">
        <f t="shared" si="133"/>
        <v>0</v>
      </c>
      <c r="N252" s="316"/>
    </row>
    <row r="253" spans="1:14" ht="15.75" x14ac:dyDescent="0.25">
      <c r="A253" s="316"/>
      <c r="B253" s="324"/>
      <c r="C253" s="325"/>
      <c r="D253" s="325"/>
      <c r="E253" s="325"/>
      <c r="F253" s="325"/>
      <c r="G253" s="325"/>
      <c r="H253" s="325"/>
      <c r="I253" s="325"/>
      <c r="J253" s="325"/>
      <c r="K253" s="325"/>
      <c r="L253" s="325"/>
      <c r="M253" s="326"/>
      <c r="N253" s="316"/>
    </row>
    <row r="254" spans="1:14" ht="15.75" x14ac:dyDescent="0.25">
      <c r="A254" s="327"/>
      <c r="B254" s="328" t="s">
        <v>647</v>
      </c>
      <c r="C254" s="329"/>
      <c r="D254" s="329"/>
      <c r="E254" s="329"/>
      <c r="F254" s="329"/>
      <c r="G254" s="329"/>
      <c r="H254" s="329"/>
      <c r="I254" s="330"/>
      <c r="J254" s="330"/>
      <c r="K254" s="330"/>
      <c r="L254" s="330"/>
      <c r="M254" s="331"/>
      <c r="N254" s="327"/>
    </row>
    <row r="255" spans="1:14" ht="15.75" x14ac:dyDescent="0.25">
      <c r="A255" s="316"/>
      <c r="B255" s="327" t="s">
        <v>638</v>
      </c>
      <c r="C255" s="320">
        <f>Other!$F$90</f>
        <v>0</v>
      </c>
      <c r="D255" s="320"/>
      <c r="E255" s="320">
        <f>Other!$G$90</f>
        <v>0</v>
      </c>
      <c r="F255" s="320"/>
      <c r="G255" s="320">
        <f>Other!$H$90</f>
        <v>0</v>
      </c>
      <c r="H255" s="320"/>
      <c r="I255" s="320">
        <f>Other!$O$90</f>
        <v>0</v>
      </c>
      <c r="J255" s="320"/>
      <c r="K255" s="320">
        <f>Other!$P$90</f>
        <v>0</v>
      </c>
      <c r="L255" s="320"/>
      <c r="M255" s="321">
        <f t="shared" ref="M255:M259" si="138">IFERROR((K255/G255),0)</f>
        <v>0</v>
      </c>
      <c r="N255" s="316"/>
    </row>
    <row r="256" spans="1:14" ht="15.75" x14ac:dyDescent="0.25">
      <c r="A256" s="316"/>
      <c r="B256" s="327" t="s">
        <v>629</v>
      </c>
      <c r="C256" s="320">
        <f>Other!$F$103</f>
        <v>0</v>
      </c>
      <c r="D256" s="320"/>
      <c r="E256" s="320">
        <f>Other!$G$103</f>
        <v>0</v>
      </c>
      <c r="F256" s="320"/>
      <c r="G256" s="320">
        <f>Other!$H$103</f>
        <v>0</v>
      </c>
      <c r="H256" s="320"/>
      <c r="I256" s="320">
        <f>Other!$O$103</f>
        <v>0</v>
      </c>
      <c r="J256" s="320"/>
      <c r="K256" s="320">
        <f>Other!$P$103</f>
        <v>0</v>
      </c>
      <c r="L256" s="320"/>
      <c r="M256" s="321">
        <f t="shared" si="138"/>
        <v>0</v>
      </c>
      <c r="N256" s="316"/>
    </row>
    <row r="257" spans="1:14" ht="15.75" x14ac:dyDescent="0.25">
      <c r="A257" s="316"/>
      <c r="B257" s="327" t="s">
        <v>616</v>
      </c>
      <c r="C257" s="320">
        <f>Other!$F$118</f>
        <v>0</v>
      </c>
      <c r="D257" s="320"/>
      <c r="E257" s="320">
        <f>Other!$G$118</f>
        <v>0</v>
      </c>
      <c r="F257" s="320"/>
      <c r="G257" s="320">
        <f>Other!$H$118</f>
        <v>0</v>
      </c>
      <c r="H257" s="320"/>
      <c r="I257" s="320">
        <f>Other!$O$118</f>
        <v>0</v>
      </c>
      <c r="J257" s="320"/>
      <c r="K257" s="320">
        <f>Other!$P$118</f>
        <v>0</v>
      </c>
      <c r="L257" s="320"/>
      <c r="M257" s="321">
        <f t="shared" si="138"/>
        <v>0</v>
      </c>
      <c r="N257" s="316"/>
    </row>
    <row r="258" spans="1:14" ht="17.25" x14ac:dyDescent="0.35">
      <c r="A258" s="316"/>
      <c r="B258" s="332" t="s">
        <v>602</v>
      </c>
      <c r="C258" s="343">
        <f>Other!$F$142</f>
        <v>0</v>
      </c>
      <c r="D258" s="323"/>
      <c r="E258" s="343">
        <f>Other!$G$142</f>
        <v>0</v>
      </c>
      <c r="F258" s="323"/>
      <c r="G258" s="343">
        <f>Other!$H$142</f>
        <v>0</v>
      </c>
      <c r="H258" s="323"/>
      <c r="I258" s="343">
        <f>Other!$O$142</f>
        <v>0</v>
      </c>
      <c r="J258" s="323"/>
      <c r="K258" s="343">
        <f>Other!$P$142</f>
        <v>0</v>
      </c>
      <c r="L258" s="323"/>
      <c r="M258" s="321">
        <f t="shared" si="138"/>
        <v>0</v>
      </c>
      <c r="N258" s="316"/>
    </row>
    <row r="259" spans="1:14" ht="17.25" x14ac:dyDescent="0.35">
      <c r="A259" s="316"/>
      <c r="B259" s="335" t="s">
        <v>601</v>
      </c>
      <c r="C259" s="346">
        <f>SUM(C255:C258)</f>
        <v>0</v>
      </c>
      <c r="D259" s="333"/>
      <c r="E259" s="346">
        <f>SUM(E255:E258)</f>
        <v>0</v>
      </c>
      <c r="F259" s="333"/>
      <c r="G259" s="346">
        <f t="shared" ref="G259" si="139">SUM(G255:G258)</f>
        <v>0</v>
      </c>
      <c r="H259" s="333"/>
      <c r="I259" s="346">
        <f t="shared" ref="I259" si="140">SUM(I255:I258)</f>
        <v>0</v>
      </c>
      <c r="J259" s="333"/>
      <c r="K259" s="346">
        <f t="shared" ref="K259" si="141">SUM(K255:K258)</f>
        <v>0</v>
      </c>
      <c r="L259" s="333"/>
      <c r="M259" s="326">
        <f t="shared" si="138"/>
        <v>0</v>
      </c>
      <c r="N259" s="316"/>
    </row>
    <row r="260" spans="1:14" ht="15.75" x14ac:dyDescent="0.25">
      <c r="A260" s="316"/>
      <c r="B260" s="324"/>
      <c r="C260" s="325"/>
      <c r="D260" s="325"/>
      <c r="E260" s="325"/>
      <c r="F260" s="325"/>
      <c r="G260" s="325"/>
      <c r="H260" s="325"/>
      <c r="I260" s="325"/>
      <c r="J260" s="325"/>
      <c r="K260" s="325"/>
      <c r="L260" s="325"/>
      <c r="M260" s="326"/>
      <c r="N260" s="316"/>
    </row>
    <row r="261" spans="1:14" ht="16.5" thickBot="1" x14ac:dyDescent="0.3">
      <c r="A261" s="334"/>
      <c r="B261" s="335" t="s">
        <v>679</v>
      </c>
      <c r="C261" s="344">
        <f>C252-C259</f>
        <v>0</v>
      </c>
      <c r="D261" s="336"/>
      <c r="E261" s="344">
        <f t="shared" ref="E261" si="142">E252-E259</f>
        <v>0</v>
      </c>
      <c r="F261" s="336"/>
      <c r="G261" s="344">
        <f t="shared" ref="G261" si="143">G252-G259</f>
        <v>0</v>
      </c>
      <c r="H261" s="336"/>
      <c r="I261" s="344">
        <f t="shared" ref="I261" si="144">I252-I259</f>
        <v>0</v>
      </c>
      <c r="J261" s="336"/>
      <c r="K261" s="344">
        <f t="shared" ref="K261" si="145">K252-K259</f>
        <v>0</v>
      </c>
      <c r="L261" s="336"/>
      <c r="M261" s="326">
        <f>IFERROR((K261/G261),0)</f>
        <v>0</v>
      </c>
      <c r="N261" s="334"/>
    </row>
    <row r="262" spans="1:14" ht="16.5" thickTop="1" x14ac:dyDescent="0.25">
      <c r="A262" s="334"/>
      <c r="B262" s="338"/>
      <c r="C262" s="329"/>
      <c r="D262" s="329"/>
      <c r="E262" s="329"/>
      <c r="F262" s="329"/>
      <c r="G262" s="329"/>
      <c r="H262" s="329"/>
      <c r="I262" s="330"/>
      <c r="J262" s="330"/>
      <c r="K262" s="330"/>
      <c r="L262" s="330"/>
      <c r="M262" s="331"/>
      <c r="N262" s="334"/>
    </row>
    <row r="263" spans="1:14" ht="15.75" x14ac:dyDescent="0.25">
      <c r="A263" s="334"/>
      <c r="B263" s="327" t="s">
        <v>771</v>
      </c>
      <c r="C263" s="325">
        <f>Other!$F$151</f>
        <v>0</v>
      </c>
      <c r="D263" s="325"/>
      <c r="E263" s="325">
        <f>Other!$G$151</f>
        <v>0</v>
      </c>
      <c r="F263" s="325"/>
      <c r="G263" s="325">
        <f>Other!$H$151</f>
        <v>0</v>
      </c>
      <c r="H263" s="325"/>
      <c r="I263" s="325">
        <f>Other!$O$151</f>
        <v>0</v>
      </c>
      <c r="J263" s="325"/>
      <c r="K263" s="325">
        <f>Other!$P$151</f>
        <v>0</v>
      </c>
      <c r="L263" s="325"/>
      <c r="M263" s="326">
        <f t="shared" ref="M263:M264" si="146">IFERROR((K263/G263),0)</f>
        <v>0</v>
      </c>
      <c r="N263" s="334"/>
    </row>
    <row r="264" spans="1:14" ht="17.25" x14ac:dyDescent="0.35">
      <c r="A264" s="334"/>
      <c r="B264" s="332" t="s">
        <v>777</v>
      </c>
      <c r="C264" s="345">
        <f>Other!$F$159</f>
        <v>0</v>
      </c>
      <c r="D264" s="333"/>
      <c r="E264" s="345">
        <f>Other!$G$159</f>
        <v>0</v>
      </c>
      <c r="F264" s="333"/>
      <c r="G264" s="345">
        <f>Other!$H$159</f>
        <v>0</v>
      </c>
      <c r="H264" s="333"/>
      <c r="I264" s="345">
        <f>Other!$O$159</f>
        <v>0</v>
      </c>
      <c r="J264" s="333"/>
      <c r="K264" s="345">
        <f>Other!$P$159</f>
        <v>0</v>
      </c>
      <c r="L264" s="333"/>
      <c r="M264" s="326">
        <f t="shared" si="146"/>
        <v>0</v>
      </c>
      <c r="N264" s="334"/>
    </row>
    <row r="265" spans="1:14" ht="15.75" x14ac:dyDescent="0.25">
      <c r="A265" s="334"/>
      <c r="B265" s="327"/>
      <c r="C265" s="325"/>
      <c r="D265" s="325"/>
      <c r="E265" s="325"/>
      <c r="F265" s="325"/>
      <c r="G265" s="325"/>
      <c r="H265" s="325"/>
      <c r="I265" s="325"/>
      <c r="J265" s="325"/>
      <c r="K265" s="325"/>
      <c r="L265" s="325"/>
      <c r="M265" s="326"/>
      <c r="N265" s="334"/>
    </row>
    <row r="266" spans="1:14" ht="16.5" thickBot="1" x14ac:dyDescent="0.3">
      <c r="A266" s="334"/>
      <c r="B266" s="335" t="s">
        <v>773</v>
      </c>
      <c r="C266" s="344">
        <f>C261+C263-C264</f>
        <v>0</v>
      </c>
      <c r="D266" s="336"/>
      <c r="E266" s="344">
        <f t="shared" ref="E266" si="147">E261+E263-E264</f>
        <v>0</v>
      </c>
      <c r="F266" s="336"/>
      <c r="G266" s="344">
        <f t="shared" ref="G266" si="148">G261+G263-G264</f>
        <v>0</v>
      </c>
      <c r="H266" s="336"/>
      <c r="I266" s="344">
        <f t="shared" ref="I266" si="149">I261+I263-I264</f>
        <v>0</v>
      </c>
      <c r="J266" s="336"/>
      <c r="K266" s="344">
        <f t="shared" ref="K266" si="150">K261+K263-K264</f>
        <v>0</v>
      </c>
      <c r="L266" s="336"/>
      <c r="M266" s="326">
        <f>IFERROR((K266/G266),0)</f>
        <v>0</v>
      </c>
      <c r="N266" s="334"/>
    </row>
    <row r="267" spans="1:14" ht="15.75" thickTop="1" x14ac:dyDescent="0.25">
      <c r="A267" s="334"/>
      <c r="B267" s="335"/>
      <c r="C267" s="336"/>
      <c r="D267" s="336"/>
      <c r="E267" s="336"/>
      <c r="F267" s="336"/>
      <c r="G267" s="336"/>
      <c r="H267" s="336"/>
      <c r="I267" s="336"/>
      <c r="J267" s="336"/>
      <c r="K267" s="336"/>
      <c r="L267" s="336"/>
      <c r="M267" s="337"/>
      <c r="N267" s="334"/>
    </row>
    <row r="268" spans="1:14" ht="17.25" x14ac:dyDescent="0.35">
      <c r="A268" s="334"/>
      <c r="B268" s="332" t="s">
        <v>841</v>
      </c>
      <c r="C268" s="343">
        <f>Other!$F$164-Other!$F$165</f>
        <v>0</v>
      </c>
      <c r="D268" s="339"/>
      <c r="E268" s="343">
        <f>Other!$G$164-Other!$G$165</f>
        <v>0</v>
      </c>
      <c r="F268" s="339"/>
      <c r="G268" s="343">
        <f>Other!$H$164-Other!$H$165</f>
        <v>0</v>
      </c>
      <c r="H268" s="339"/>
      <c r="I268" s="343">
        <f>Other!$O$164-Other!$O$165</f>
        <v>0</v>
      </c>
      <c r="J268" s="339"/>
      <c r="K268" s="343">
        <f>Other!$P$164-Other!$P$165</f>
        <v>0</v>
      </c>
      <c r="L268" s="339"/>
      <c r="M268" s="321">
        <f>IFERROR((K268/G268),0)</f>
        <v>0</v>
      </c>
      <c r="N268" s="334"/>
    </row>
    <row r="269" spans="1:14" ht="15.75" x14ac:dyDescent="0.25">
      <c r="A269" s="334"/>
      <c r="B269" s="327"/>
      <c r="C269" s="320"/>
      <c r="D269" s="320"/>
      <c r="E269" s="320"/>
      <c r="F269" s="320"/>
      <c r="G269" s="340"/>
      <c r="H269" s="340"/>
      <c r="I269" s="320"/>
      <c r="J269" s="320"/>
      <c r="K269" s="320"/>
      <c r="L269" s="320"/>
      <c r="M269" s="337"/>
      <c r="N269" s="334"/>
    </row>
    <row r="270" spans="1:14" ht="18" thickBot="1" x14ac:dyDescent="0.3">
      <c r="A270" s="334"/>
      <c r="B270" s="342" t="s">
        <v>832</v>
      </c>
      <c r="C270" s="344">
        <f>Other!$F$166</f>
        <v>0</v>
      </c>
      <c r="D270" s="341"/>
      <c r="E270" s="344">
        <f>Other!$G$166</f>
        <v>0</v>
      </c>
      <c r="F270" s="341"/>
      <c r="G270" s="344">
        <f>Other!$H$166</f>
        <v>0</v>
      </c>
      <c r="H270" s="341"/>
      <c r="I270" s="344">
        <f>Other!$O$166</f>
        <v>0</v>
      </c>
      <c r="J270" s="341"/>
      <c r="K270" s="344">
        <f>Other!$P$166</f>
        <v>0</v>
      </c>
      <c r="L270" s="341"/>
      <c r="M270" s="326">
        <f>IFERROR((K270/G270),0)</f>
        <v>0</v>
      </c>
      <c r="N270" s="334"/>
    </row>
    <row r="271" spans="1:14" ht="15.75" thickTop="1" x14ac:dyDescent="0.25">
      <c r="A271" s="334"/>
      <c r="B271" s="335"/>
      <c r="C271" s="336"/>
      <c r="D271" s="336"/>
      <c r="E271" s="336"/>
      <c r="F271" s="336"/>
      <c r="G271" s="336"/>
      <c r="H271" s="336"/>
      <c r="I271" s="336"/>
      <c r="J271" s="336"/>
      <c r="K271" s="336"/>
      <c r="L271" s="336"/>
      <c r="M271" s="337"/>
      <c r="N271" s="334"/>
    </row>
    <row r="272" spans="1:14" x14ac:dyDescent="0.25">
      <c r="A272" s="172"/>
      <c r="B272" s="172"/>
      <c r="C272" s="102"/>
      <c r="D272" s="102"/>
      <c r="E272" s="172"/>
      <c r="F272" s="172"/>
      <c r="G272" s="172"/>
      <c r="H272" s="172"/>
      <c r="I272" s="172"/>
      <c r="J272" s="172"/>
      <c r="K272" s="172"/>
      <c r="L272" s="172"/>
      <c r="M272" s="172"/>
      <c r="N272" s="172"/>
    </row>
    <row r="273" spans="1:14" ht="24.75" x14ac:dyDescent="0.3">
      <c r="A273" s="108"/>
      <c r="B273" s="347" t="str">
        <f>CONCATENATE("Restricted Funds", " ",'Drop Down Options'!$K$6)</f>
        <v>Restricted Funds FY 2026-27</v>
      </c>
      <c r="C273" s="314"/>
      <c r="D273" s="314"/>
      <c r="E273" s="108"/>
      <c r="F273" s="108"/>
      <c r="G273" s="176"/>
      <c r="H273" s="176"/>
      <c r="I273" s="108"/>
      <c r="J273" s="108"/>
      <c r="K273" s="108"/>
      <c r="L273" s="108"/>
      <c r="M273" s="108"/>
      <c r="N273" s="108"/>
    </row>
    <row r="274" spans="1:14" ht="26.25" x14ac:dyDescent="0.25">
      <c r="A274" s="178"/>
      <c r="B274" s="313"/>
      <c r="C274" s="315" t="str">
        <f>CONCATENATE("$FY Ended June 30", " ", 'Drop Down Options'!$K$3)</f>
        <v>$FY Ended June 30 2025</v>
      </c>
      <c r="D274" s="313"/>
      <c r="E274" s="315" t="str">
        <f>CONCATENATE('FY 2026-27 Budget Summary'!$G$9, " ", 'FY 2026-27 Budget Summary'!$G$10, " $ YTD")</f>
        <v>12 Dec 2025 $ YTD</v>
      </c>
      <c r="F274" s="313"/>
      <c r="G274" s="315" t="str">
        <f>CONCATENATE('FY 2026-27 Budget Summary'!$G$9, " ", 'FY 2026-27 Budget Summary'!$G$10, " Annualized YTD")</f>
        <v>12 Dec 2025 Annualized YTD</v>
      </c>
      <c r="H274" s="313"/>
      <c r="I274" s="315" t="str">
        <f>CONCATENATE('Drop Down Options'!$K$6, " ", "Budget")</f>
        <v>FY 2026-27 Budget</v>
      </c>
      <c r="J274" s="313"/>
      <c r="K274" s="315" t="str">
        <f>CONCATENATE("$ Δ from ",'FY 2026-27 Budget Summary'!$G$9," ",'FY 2026-27 Budget Summary'!$G$10," Annualized")</f>
        <v>$ Δ from 12 Dec 2025 Annualized</v>
      </c>
      <c r="L274" s="313"/>
      <c r="M274" s="315" t="str">
        <f>CONCATENATE("% Δ from ",'FY 2026-27 Budget Summary'!$G$9," ",'FY 2026-27 Budget Summary'!$G$10," Annualized")</f>
        <v>% Δ from 12 Dec 2025 Annualized</v>
      </c>
      <c r="N274" s="178"/>
    </row>
    <row r="275" spans="1:14" ht="15.75" x14ac:dyDescent="0.25">
      <c r="A275" s="316"/>
      <c r="B275" s="317" t="s">
        <v>842</v>
      </c>
      <c r="C275" s="318"/>
      <c r="D275" s="318"/>
      <c r="E275" s="318"/>
      <c r="F275" s="318"/>
      <c r="G275" s="318"/>
      <c r="H275" s="318"/>
      <c r="I275" s="318"/>
      <c r="J275" s="318"/>
      <c r="K275" s="318"/>
      <c r="L275" s="318"/>
      <c r="M275" s="318"/>
      <c r="N275" s="316"/>
    </row>
    <row r="276" spans="1:14" ht="15.75" x14ac:dyDescent="0.25">
      <c r="A276" s="316"/>
      <c r="B276" s="319" t="s">
        <v>664</v>
      </c>
      <c r="C276" s="320">
        <f>'Restricted Funds'!F17</f>
        <v>0</v>
      </c>
      <c r="D276" s="320"/>
      <c r="E276" s="320">
        <f>'Restricted Funds'!$G$17</f>
        <v>0</v>
      </c>
      <c r="F276" s="320"/>
      <c r="G276" s="320">
        <f>'Restricted Funds'!$H$17</f>
        <v>0</v>
      </c>
      <c r="H276" s="320"/>
      <c r="I276" s="320">
        <f>'Restricted Funds'!$O$17</f>
        <v>0</v>
      </c>
      <c r="J276" s="320"/>
      <c r="K276" s="320">
        <f>'Restricted Funds'!$P$17</f>
        <v>0</v>
      </c>
      <c r="L276" s="320"/>
      <c r="M276" s="321">
        <f t="shared" ref="M276:M282" si="151">IFERROR((K276/G276),0)</f>
        <v>0</v>
      </c>
      <c r="N276" s="316"/>
    </row>
    <row r="277" spans="1:14" ht="15.75" x14ac:dyDescent="0.25">
      <c r="A277" s="316"/>
      <c r="B277" s="319" t="s">
        <v>661</v>
      </c>
      <c r="C277" s="320">
        <f>'Restricted Funds'!$F$25</f>
        <v>0</v>
      </c>
      <c r="D277" s="320"/>
      <c r="E277" s="320">
        <f>'Restricted Funds'!$G$25</f>
        <v>0</v>
      </c>
      <c r="F277" s="320"/>
      <c r="G277" s="320">
        <f>'Restricted Funds'!$H$25</f>
        <v>0</v>
      </c>
      <c r="H277" s="320"/>
      <c r="I277" s="320">
        <f>'Restricted Funds'!$O$25</f>
        <v>0</v>
      </c>
      <c r="J277" s="320"/>
      <c r="K277" s="320">
        <f>'Restricted Funds'!$P$25</f>
        <v>0</v>
      </c>
      <c r="L277" s="320"/>
      <c r="M277" s="321">
        <f t="shared" si="151"/>
        <v>0</v>
      </c>
      <c r="N277" s="316"/>
    </row>
    <row r="278" spans="1:14" ht="15.75" x14ac:dyDescent="0.25">
      <c r="A278" s="316"/>
      <c r="B278" s="319" t="s">
        <v>659</v>
      </c>
      <c r="C278" s="320">
        <f>'Restricted Funds'!$F$31</f>
        <v>0</v>
      </c>
      <c r="D278" s="320"/>
      <c r="E278" s="320">
        <f>'Restricted Funds'!$G$31</f>
        <v>0</v>
      </c>
      <c r="F278" s="320"/>
      <c r="G278" s="320">
        <f>'Restricted Funds'!$H$31</f>
        <v>0</v>
      </c>
      <c r="H278" s="320"/>
      <c r="I278" s="320">
        <f>'Restricted Funds'!$O$31</f>
        <v>0</v>
      </c>
      <c r="J278" s="320"/>
      <c r="K278" s="320">
        <f>'Restricted Funds'!$P$31</f>
        <v>0</v>
      </c>
      <c r="L278" s="320"/>
      <c r="M278" s="321">
        <f t="shared" si="151"/>
        <v>0</v>
      </c>
      <c r="N278" s="316"/>
    </row>
    <row r="279" spans="1:14" ht="15.75" x14ac:dyDescent="0.25">
      <c r="A279" s="316"/>
      <c r="B279" s="319" t="s">
        <v>653</v>
      </c>
      <c r="C279" s="320">
        <f>'Restricted Funds'!$F$44</f>
        <v>0</v>
      </c>
      <c r="D279" s="320"/>
      <c r="E279" s="320">
        <f>'Restricted Funds'!$G$44</f>
        <v>0</v>
      </c>
      <c r="F279" s="320"/>
      <c r="G279" s="320">
        <f>'Restricted Funds'!$H$44</f>
        <v>0</v>
      </c>
      <c r="H279" s="320"/>
      <c r="I279" s="320">
        <f>'Restricted Funds'!$O$44</f>
        <v>0</v>
      </c>
      <c r="J279" s="320"/>
      <c r="K279" s="320">
        <f>'Restricted Funds'!$P$44</f>
        <v>0</v>
      </c>
      <c r="L279" s="320"/>
      <c r="M279" s="321">
        <f t="shared" si="151"/>
        <v>0</v>
      </c>
      <c r="N279" s="316"/>
    </row>
    <row r="280" spans="1:14" ht="15.75" x14ac:dyDescent="0.25">
      <c r="A280" s="316"/>
      <c r="B280" s="319" t="s">
        <v>863</v>
      </c>
      <c r="C280" s="320">
        <f>'Restricted Funds'!$F$50</f>
        <v>0</v>
      </c>
      <c r="D280" s="320"/>
      <c r="E280" s="320">
        <f>'Restricted Funds'!$G$50</f>
        <v>0</v>
      </c>
      <c r="F280" s="320"/>
      <c r="G280" s="320">
        <f>'Restricted Funds'!$H$50</f>
        <v>0</v>
      </c>
      <c r="H280" s="320"/>
      <c r="I280" s="320">
        <f>'Restricted Funds'!$O$50</f>
        <v>0</v>
      </c>
      <c r="J280" s="320"/>
      <c r="K280" s="320">
        <f>'Restricted Funds'!$P$50</f>
        <v>0</v>
      </c>
      <c r="L280" s="320"/>
      <c r="M280" s="321">
        <f t="shared" si="151"/>
        <v>0</v>
      </c>
      <c r="N280" s="316"/>
    </row>
    <row r="281" spans="1:14" ht="17.25" x14ac:dyDescent="0.35">
      <c r="A281" s="316"/>
      <c r="B281" s="322" t="s">
        <v>649</v>
      </c>
      <c r="C281" s="343">
        <f>'Restricted Funds'!$F$68</f>
        <v>0</v>
      </c>
      <c r="D281" s="323"/>
      <c r="E281" s="343">
        <f>'Restricted Funds'!$G$68</f>
        <v>0</v>
      </c>
      <c r="F281" s="323"/>
      <c r="G281" s="343">
        <f>'Restricted Funds'!$H$68</f>
        <v>0</v>
      </c>
      <c r="H281" s="323"/>
      <c r="I281" s="343">
        <f>'Restricted Funds'!$O$68</f>
        <v>0</v>
      </c>
      <c r="J281" s="323"/>
      <c r="K281" s="343">
        <f>'Restricted Funds'!$P$68</f>
        <v>0</v>
      </c>
      <c r="L281" s="323"/>
      <c r="M281" s="321">
        <f t="shared" si="151"/>
        <v>0</v>
      </c>
      <c r="N281" s="316"/>
    </row>
    <row r="282" spans="1:14" ht="15.75" x14ac:dyDescent="0.25">
      <c r="A282" s="316"/>
      <c r="B282" s="324" t="s">
        <v>648</v>
      </c>
      <c r="C282" s="325">
        <f>SUM(C276:C281)</f>
        <v>0</v>
      </c>
      <c r="D282" s="325"/>
      <c r="E282" s="325">
        <f t="shared" ref="E282" si="152">SUM(E276:E281)</f>
        <v>0</v>
      </c>
      <c r="F282" s="325"/>
      <c r="G282" s="325">
        <f t="shared" ref="G282" si="153">SUM(G276:G281)</f>
        <v>0</v>
      </c>
      <c r="H282" s="325"/>
      <c r="I282" s="325">
        <f t="shared" ref="I282" si="154">SUM(I276:I281)</f>
        <v>0</v>
      </c>
      <c r="J282" s="325"/>
      <c r="K282" s="325">
        <f t="shared" ref="K282" si="155">SUM(K276:K281)</f>
        <v>0</v>
      </c>
      <c r="L282" s="325"/>
      <c r="M282" s="326">
        <f t="shared" si="151"/>
        <v>0</v>
      </c>
      <c r="N282" s="316"/>
    </row>
    <row r="283" spans="1:14" ht="15.75" x14ac:dyDescent="0.25">
      <c r="A283" s="316"/>
      <c r="B283" s="324"/>
      <c r="C283" s="325"/>
      <c r="D283" s="325"/>
      <c r="E283" s="325"/>
      <c r="F283" s="325"/>
      <c r="G283" s="325"/>
      <c r="H283" s="325"/>
      <c r="I283" s="325"/>
      <c r="J283" s="325"/>
      <c r="K283" s="325"/>
      <c r="L283" s="325"/>
      <c r="M283" s="326"/>
      <c r="N283" s="316"/>
    </row>
    <row r="284" spans="1:14" ht="15.75" x14ac:dyDescent="0.25">
      <c r="A284" s="327"/>
      <c r="B284" s="328" t="s">
        <v>647</v>
      </c>
      <c r="C284" s="329"/>
      <c r="D284" s="329"/>
      <c r="E284" s="329"/>
      <c r="F284" s="329"/>
      <c r="G284" s="329"/>
      <c r="H284" s="329"/>
      <c r="I284" s="330"/>
      <c r="J284" s="330"/>
      <c r="K284" s="330"/>
      <c r="L284" s="330"/>
      <c r="M284" s="331"/>
      <c r="N284" s="327"/>
    </row>
    <row r="285" spans="1:14" ht="15.75" x14ac:dyDescent="0.25">
      <c r="A285" s="316"/>
      <c r="B285" s="327" t="s">
        <v>638</v>
      </c>
      <c r="C285" s="320">
        <f>'Restricted Funds'!$F$90</f>
        <v>0</v>
      </c>
      <c r="D285" s="320"/>
      <c r="E285" s="320">
        <f>'Restricted Funds'!$G$90</f>
        <v>0</v>
      </c>
      <c r="F285" s="320"/>
      <c r="G285" s="320">
        <f>'Restricted Funds'!$H$90</f>
        <v>0</v>
      </c>
      <c r="H285" s="320"/>
      <c r="I285" s="320">
        <f>'Restricted Funds'!$O$90</f>
        <v>0</v>
      </c>
      <c r="J285" s="320"/>
      <c r="K285" s="320">
        <f>'Restricted Funds'!$P$90</f>
        <v>0</v>
      </c>
      <c r="L285" s="320"/>
      <c r="M285" s="321">
        <f t="shared" ref="M285:M289" si="156">IFERROR((K285/G285),0)</f>
        <v>0</v>
      </c>
      <c r="N285" s="316"/>
    </row>
    <row r="286" spans="1:14" ht="15.75" x14ac:dyDescent="0.25">
      <c r="A286" s="316"/>
      <c r="B286" s="327" t="s">
        <v>629</v>
      </c>
      <c r="C286" s="320">
        <f>'Restricted Funds'!$F$103</f>
        <v>0</v>
      </c>
      <c r="D286" s="320"/>
      <c r="E286" s="320">
        <f>'Restricted Funds'!$G$103</f>
        <v>0</v>
      </c>
      <c r="F286" s="320"/>
      <c r="G286" s="320">
        <f>'Restricted Funds'!$H$103</f>
        <v>0</v>
      </c>
      <c r="H286" s="320"/>
      <c r="I286" s="320">
        <f>'Restricted Funds'!$O$103</f>
        <v>0</v>
      </c>
      <c r="J286" s="320"/>
      <c r="K286" s="320">
        <f>'Restricted Funds'!$P$103</f>
        <v>0</v>
      </c>
      <c r="L286" s="320"/>
      <c r="M286" s="321">
        <f t="shared" si="156"/>
        <v>0</v>
      </c>
      <c r="N286" s="316"/>
    </row>
    <row r="287" spans="1:14" ht="15.75" x14ac:dyDescent="0.25">
      <c r="A287" s="316"/>
      <c r="B287" s="327" t="s">
        <v>616</v>
      </c>
      <c r="C287" s="320">
        <f>'Restricted Funds'!$F$118</f>
        <v>0</v>
      </c>
      <c r="D287" s="320"/>
      <c r="E287" s="320">
        <f>'Restricted Funds'!$G$118</f>
        <v>0</v>
      </c>
      <c r="F287" s="320"/>
      <c r="G287" s="320">
        <f>'Restricted Funds'!$H$118</f>
        <v>0</v>
      </c>
      <c r="H287" s="320"/>
      <c r="I287" s="320">
        <f>'Restricted Funds'!$O$118</f>
        <v>0</v>
      </c>
      <c r="J287" s="320"/>
      <c r="K287" s="320">
        <f>'Restricted Funds'!$P$118</f>
        <v>0</v>
      </c>
      <c r="L287" s="320"/>
      <c r="M287" s="321">
        <f t="shared" si="156"/>
        <v>0</v>
      </c>
      <c r="N287" s="316"/>
    </row>
    <row r="288" spans="1:14" ht="17.25" x14ac:dyDescent="0.35">
      <c r="A288" s="316"/>
      <c r="B288" s="332" t="s">
        <v>602</v>
      </c>
      <c r="C288" s="343">
        <f>'Restricted Funds'!$F$142</f>
        <v>0</v>
      </c>
      <c r="D288" s="323"/>
      <c r="E288" s="343">
        <f>'Restricted Funds'!$G$142</f>
        <v>0</v>
      </c>
      <c r="F288" s="323"/>
      <c r="G288" s="343">
        <f>'Restricted Funds'!$H$142</f>
        <v>0</v>
      </c>
      <c r="H288" s="323"/>
      <c r="I288" s="343">
        <f>'Restricted Funds'!$O$142</f>
        <v>0</v>
      </c>
      <c r="J288" s="323"/>
      <c r="K288" s="343">
        <f>'Restricted Funds'!$P$142</f>
        <v>0</v>
      </c>
      <c r="L288" s="323"/>
      <c r="M288" s="321">
        <f t="shared" si="156"/>
        <v>0</v>
      </c>
      <c r="N288" s="316"/>
    </row>
    <row r="289" spans="1:14" ht="17.25" x14ac:dyDescent="0.35">
      <c r="A289" s="316"/>
      <c r="B289" s="335" t="s">
        <v>601</v>
      </c>
      <c r="C289" s="346">
        <f>SUM(C285:C288)</f>
        <v>0</v>
      </c>
      <c r="D289" s="333"/>
      <c r="E289" s="346">
        <f>SUM(E285:E288)</f>
        <v>0</v>
      </c>
      <c r="F289" s="333"/>
      <c r="G289" s="346">
        <f t="shared" ref="G289" si="157">SUM(G285:G288)</f>
        <v>0</v>
      </c>
      <c r="H289" s="333"/>
      <c r="I289" s="346">
        <f t="shared" ref="I289" si="158">SUM(I285:I288)</f>
        <v>0</v>
      </c>
      <c r="J289" s="333"/>
      <c r="K289" s="346">
        <f t="shared" ref="K289" si="159">SUM(K285:K288)</f>
        <v>0</v>
      </c>
      <c r="L289" s="333"/>
      <c r="M289" s="326">
        <f t="shared" si="156"/>
        <v>0</v>
      </c>
      <c r="N289" s="316"/>
    </row>
    <row r="290" spans="1:14" ht="15.75" x14ac:dyDescent="0.25">
      <c r="A290" s="316"/>
      <c r="B290" s="324"/>
      <c r="C290" s="325"/>
      <c r="D290" s="325"/>
      <c r="E290" s="325"/>
      <c r="F290" s="325"/>
      <c r="G290" s="325"/>
      <c r="H290" s="325"/>
      <c r="I290" s="325"/>
      <c r="J290" s="325"/>
      <c r="K290" s="325"/>
      <c r="L290" s="325"/>
      <c r="M290" s="326"/>
      <c r="N290" s="316"/>
    </row>
    <row r="291" spans="1:14" ht="16.5" thickBot="1" x14ac:dyDescent="0.3">
      <c r="A291" s="334"/>
      <c r="B291" s="335" t="s">
        <v>679</v>
      </c>
      <c r="C291" s="344">
        <f>C282-C289</f>
        <v>0</v>
      </c>
      <c r="D291" s="336"/>
      <c r="E291" s="344">
        <f t="shared" ref="E291" si="160">E282-E289</f>
        <v>0</v>
      </c>
      <c r="F291" s="336"/>
      <c r="G291" s="344">
        <f t="shared" ref="G291" si="161">G282-G289</f>
        <v>0</v>
      </c>
      <c r="H291" s="336"/>
      <c r="I291" s="344">
        <f t="shared" ref="I291" si="162">I282-I289</f>
        <v>0</v>
      </c>
      <c r="J291" s="336"/>
      <c r="K291" s="344">
        <f t="shared" ref="K291" si="163">K282-K289</f>
        <v>0</v>
      </c>
      <c r="L291" s="336"/>
      <c r="M291" s="326">
        <f>IFERROR((K291/G291),0)</f>
        <v>0</v>
      </c>
      <c r="N291" s="334"/>
    </row>
    <row r="292" spans="1:14" ht="16.5" thickTop="1" x14ac:dyDescent="0.25">
      <c r="A292" s="334"/>
      <c r="B292" s="338"/>
      <c r="C292" s="329"/>
      <c r="D292" s="329"/>
      <c r="E292" s="329"/>
      <c r="F292" s="329"/>
      <c r="G292" s="329"/>
      <c r="H292" s="329"/>
      <c r="I292" s="330"/>
      <c r="J292" s="330"/>
      <c r="K292" s="330"/>
      <c r="L292" s="330"/>
      <c r="M292" s="331"/>
      <c r="N292" s="334"/>
    </row>
    <row r="293" spans="1:14" ht="15.75" x14ac:dyDescent="0.25">
      <c r="A293" s="334"/>
      <c r="B293" s="327" t="s">
        <v>771</v>
      </c>
      <c r="C293" s="325">
        <f>'Restricted Funds'!$F$151</f>
        <v>0</v>
      </c>
      <c r="D293" s="325"/>
      <c r="E293" s="325">
        <f>'Restricted Funds'!$G$151</f>
        <v>0</v>
      </c>
      <c r="F293" s="325"/>
      <c r="G293" s="325">
        <f>'Restricted Funds'!$H$151</f>
        <v>0</v>
      </c>
      <c r="H293" s="325"/>
      <c r="I293" s="325">
        <f>'Restricted Funds'!$O$151</f>
        <v>0</v>
      </c>
      <c r="J293" s="325"/>
      <c r="K293" s="325">
        <f>'Restricted Funds'!$P$151</f>
        <v>0</v>
      </c>
      <c r="L293" s="325"/>
      <c r="M293" s="326">
        <f t="shared" ref="M293:M294" si="164">IFERROR((K293/G293),0)</f>
        <v>0</v>
      </c>
      <c r="N293" s="334"/>
    </row>
    <row r="294" spans="1:14" ht="17.25" x14ac:dyDescent="0.35">
      <c r="A294" s="334"/>
      <c r="B294" s="332" t="s">
        <v>777</v>
      </c>
      <c r="C294" s="345">
        <f>'Restricted Funds'!$F$159</f>
        <v>0</v>
      </c>
      <c r="D294" s="333"/>
      <c r="E294" s="345">
        <f>'Restricted Funds'!$G$159</f>
        <v>0</v>
      </c>
      <c r="F294" s="333"/>
      <c r="G294" s="345">
        <f>'Restricted Funds'!$H$159</f>
        <v>0</v>
      </c>
      <c r="H294" s="333"/>
      <c r="I294" s="345">
        <f>'Restricted Funds'!$O$159</f>
        <v>0</v>
      </c>
      <c r="J294" s="333"/>
      <c r="K294" s="345">
        <f>'Restricted Funds'!$P$159</f>
        <v>0</v>
      </c>
      <c r="L294" s="333"/>
      <c r="M294" s="326">
        <f t="shared" si="164"/>
        <v>0</v>
      </c>
      <c r="N294" s="334"/>
    </row>
    <row r="295" spans="1:14" ht="15.75" x14ac:dyDescent="0.25">
      <c r="A295" s="334"/>
      <c r="B295" s="327"/>
      <c r="C295" s="325"/>
      <c r="D295" s="325"/>
      <c r="E295" s="325"/>
      <c r="F295" s="325"/>
      <c r="G295" s="325"/>
      <c r="H295" s="325"/>
      <c r="I295" s="325"/>
      <c r="J295" s="325"/>
      <c r="K295" s="325"/>
      <c r="L295" s="325"/>
      <c r="M295" s="326"/>
      <c r="N295" s="334"/>
    </row>
    <row r="296" spans="1:14" ht="16.5" thickBot="1" x14ac:dyDescent="0.3">
      <c r="A296" s="334"/>
      <c r="B296" s="335" t="s">
        <v>773</v>
      </c>
      <c r="C296" s="344">
        <f>C291+C293-C294</f>
        <v>0</v>
      </c>
      <c r="D296" s="336"/>
      <c r="E296" s="344">
        <f t="shared" ref="E296" si="165">E291+E293-E294</f>
        <v>0</v>
      </c>
      <c r="F296" s="336"/>
      <c r="G296" s="344">
        <f t="shared" ref="G296" si="166">G291+G293-G294</f>
        <v>0</v>
      </c>
      <c r="H296" s="336"/>
      <c r="I296" s="344">
        <f t="shared" ref="I296" si="167">I291+I293-I294</f>
        <v>0</v>
      </c>
      <c r="J296" s="336"/>
      <c r="K296" s="344">
        <f t="shared" ref="K296" si="168">K291+K293-K294</f>
        <v>0</v>
      </c>
      <c r="L296" s="336"/>
      <c r="M296" s="326">
        <f>IFERROR((K296/G296),0)</f>
        <v>0</v>
      </c>
      <c r="N296" s="334"/>
    </row>
    <row r="297" spans="1:14" ht="15.75" thickTop="1" x14ac:dyDescent="0.25">
      <c r="A297" s="334"/>
      <c r="B297" s="335"/>
      <c r="C297" s="336"/>
      <c r="D297" s="336"/>
      <c r="E297" s="336"/>
      <c r="F297" s="336"/>
      <c r="G297" s="336"/>
      <c r="H297" s="336"/>
      <c r="I297" s="336"/>
      <c r="J297" s="336"/>
      <c r="K297" s="336"/>
      <c r="L297" s="336"/>
      <c r="M297" s="337"/>
      <c r="N297" s="334"/>
    </row>
    <row r="298" spans="1:14" ht="17.25" x14ac:dyDescent="0.35">
      <c r="A298" s="334"/>
      <c r="B298" s="332" t="s">
        <v>841</v>
      </c>
      <c r="C298" s="343">
        <f>'Restricted Funds'!$F$164-'Restricted Funds'!$F$165</f>
        <v>0</v>
      </c>
      <c r="D298" s="339"/>
      <c r="E298" s="343">
        <f>'Restricted Funds'!$G$164-'Restricted Funds'!$G$165</f>
        <v>0</v>
      </c>
      <c r="F298" s="339"/>
      <c r="G298" s="343">
        <f>'Restricted Funds'!$H$164-'Restricted Funds'!$H$165</f>
        <v>0</v>
      </c>
      <c r="H298" s="339"/>
      <c r="I298" s="343">
        <f>'Restricted Funds'!$O$164-'Restricted Funds'!$O$165</f>
        <v>0</v>
      </c>
      <c r="J298" s="339"/>
      <c r="K298" s="343">
        <f>'Restricted Funds'!$P$164-'Restricted Funds'!$P$165</f>
        <v>0</v>
      </c>
      <c r="L298" s="339"/>
      <c r="M298" s="321">
        <f>IFERROR((K298/G298),0)</f>
        <v>0</v>
      </c>
      <c r="N298" s="334"/>
    </row>
    <row r="299" spans="1:14" ht="15.75" x14ac:dyDescent="0.25">
      <c r="A299" s="334"/>
      <c r="B299" s="327"/>
      <c r="C299" s="320"/>
      <c r="D299" s="320"/>
      <c r="E299" s="320"/>
      <c r="F299" s="320"/>
      <c r="G299" s="340"/>
      <c r="H299" s="340"/>
      <c r="I299" s="320"/>
      <c r="J299" s="320"/>
      <c r="K299" s="320"/>
      <c r="L299" s="320"/>
      <c r="M299" s="337"/>
      <c r="N299" s="334"/>
    </row>
    <row r="300" spans="1:14" ht="18" thickBot="1" x14ac:dyDescent="0.3">
      <c r="A300" s="334"/>
      <c r="B300" s="342" t="s">
        <v>832</v>
      </c>
      <c r="C300" s="344">
        <f>'Restricted Funds'!$F$166</f>
        <v>0</v>
      </c>
      <c r="D300" s="341"/>
      <c r="E300" s="344">
        <f>'Restricted Funds'!$G$166</f>
        <v>0</v>
      </c>
      <c r="F300" s="341"/>
      <c r="G300" s="344">
        <f>'Restricted Funds'!$H$166</f>
        <v>0</v>
      </c>
      <c r="H300" s="341"/>
      <c r="I300" s="344">
        <f>'Restricted Funds'!$O$166</f>
        <v>0</v>
      </c>
      <c r="J300" s="341"/>
      <c r="K300" s="344">
        <f>'Restricted Funds'!$P$166</f>
        <v>0</v>
      </c>
      <c r="L300" s="341"/>
      <c r="M300" s="326">
        <f>IFERROR((K300/G300),0)</f>
        <v>0</v>
      </c>
      <c r="N300" s="334"/>
    </row>
    <row r="301" spans="1:14" ht="15.75" thickTop="1" x14ac:dyDescent="0.25">
      <c r="A301" s="334"/>
      <c r="B301" s="335"/>
      <c r="C301" s="336"/>
      <c r="D301" s="336"/>
      <c r="E301" s="336"/>
      <c r="F301" s="336"/>
      <c r="G301" s="336"/>
      <c r="H301" s="336"/>
      <c r="I301" s="336"/>
      <c r="J301" s="336"/>
      <c r="K301" s="336"/>
      <c r="L301" s="336"/>
      <c r="M301" s="337"/>
      <c r="N301" s="334"/>
    </row>
  </sheetData>
  <sheetProtection algorithmName="SHA-512" hashValue="OzkF0XybJ/+c9B0vk1fXiYWiuD6qAsCR+75C0QrFX/4IdieymZq2/RgUqI133QaOmV67CGRhPwyIJURHeAUBlA==" saltValue="dDDIOIPrQkrpvNR8W7yyzQ==" spinCount="100000" sheet="1" objects="1" scenarios="1"/>
  <mergeCells count="1">
    <mergeCell ref="A1:D1"/>
  </mergeCells>
  <hyperlinks>
    <hyperlink ref="A1" location="'Table of Contents'!D1" display="RETURN TO TABLE OF CONTENTS" xr:uid="{0654D081-5A10-495D-A373-A028C7321C0F}"/>
  </hyperlinks>
  <pageMargins left="0.5" right="0.25" top="0.75" bottom="0.75" header="0.3" footer="0.3"/>
  <pageSetup scale="70" fitToHeight="8" orientation="landscape" r:id="rId1"/>
  <rowBreaks count="9" manualBreakCount="9">
    <brk id="31" max="13" man="1"/>
    <brk id="61" max="13" man="1"/>
    <brk id="91" max="13" man="1"/>
    <brk id="121" max="13" man="1"/>
    <brk id="151" max="13" man="1"/>
    <brk id="181" max="13" man="1"/>
    <brk id="211" max="13" man="1"/>
    <brk id="241" max="13" man="1"/>
    <brk id="271"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C990A-CC30-4162-BA0B-A73E9F4C8BC6}">
  <sheetPr codeName="Sheet16">
    <tabColor theme="7" tint="0.39997558519241921"/>
    <pageSetUpPr fitToPage="1"/>
  </sheetPr>
  <dimension ref="A1:H39"/>
  <sheetViews>
    <sheetView workbookViewId="0">
      <selection activeCell="B8" sqref="B8:H8"/>
    </sheetView>
  </sheetViews>
  <sheetFormatPr defaultColWidth="9.140625" defaultRowHeight="12.75" x14ac:dyDescent="0.2"/>
  <cols>
    <col min="1" max="1" width="1.42578125" style="92" customWidth="1"/>
    <col min="2" max="2" width="46.28515625" style="92" customWidth="1"/>
    <col min="3" max="3" width="1.28515625" style="92" customWidth="1"/>
    <col min="4" max="5" width="9.140625" style="92"/>
    <col min="6" max="6" width="35.28515625" style="92" customWidth="1"/>
    <col min="7" max="7" width="0.85546875" style="92" customWidth="1"/>
    <col min="8" max="16384" width="9.140625" style="92"/>
  </cols>
  <sheetData>
    <row r="1" spans="1:8" ht="15" x14ac:dyDescent="0.25">
      <c r="A1" s="771" t="str">
        <f>'Parish Info'!$K$2</f>
        <v>RETURN TO TABLE OF CONTENTS</v>
      </c>
      <c r="B1" s="771"/>
    </row>
    <row r="2" spans="1:8" ht="15.75" x14ac:dyDescent="0.25">
      <c r="B2" s="802" t="str">
        <f>CONCATENATE('Drop Down Options'!K6, " ", "Budget Cover Sheet")</f>
        <v>FY 2026-27 Budget Cover Sheet</v>
      </c>
      <c r="C2" s="802"/>
      <c r="D2" s="802"/>
      <c r="E2" s="802"/>
      <c r="F2" s="802"/>
      <c r="G2" s="802"/>
      <c r="H2" s="802"/>
    </row>
    <row r="3" spans="1:8" ht="15" x14ac:dyDescent="0.2">
      <c r="B3" s="93"/>
    </row>
    <row r="4" spans="1:8" ht="15" x14ac:dyDescent="0.2">
      <c r="B4" s="93"/>
    </row>
    <row r="5" spans="1:8" ht="14.25" x14ac:dyDescent="0.2">
      <c r="B5" s="94" t="s">
        <v>799</v>
      </c>
      <c r="C5" s="94"/>
      <c r="D5" s="803">
        <f>'FY 2026-27 Budget Summary'!F4</f>
        <v>0</v>
      </c>
      <c r="E5" s="803"/>
      <c r="F5" s="803"/>
      <c r="G5" s="94"/>
      <c r="H5" s="94"/>
    </row>
    <row r="6" spans="1:8" ht="14.25" x14ac:dyDescent="0.2">
      <c r="B6" s="94" t="s">
        <v>800</v>
      </c>
      <c r="C6" s="94"/>
      <c r="D6" s="803" t="str">
        <f>'FY 2026-27 Budget Summary'!D4</f>
        <v/>
      </c>
      <c r="E6" s="803"/>
      <c r="F6" s="803"/>
      <c r="G6" s="94"/>
      <c r="H6" s="94"/>
    </row>
    <row r="7" spans="1:8" ht="14.25" x14ac:dyDescent="0.2">
      <c r="B7" s="94" t="s">
        <v>801</v>
      </c>
      <c r="C7" s="94"/>
      <c r="D7" s="803">
        <f>'FY 2026-27 Budget Summary'!D10</f>
        <v>0</v>
      </c>
      <c r="E7" s="803"/>
      <c r="F7" s="803"/>
      <c r="G7" s="94"/>
      <c r="H7" s="94"/>
    </row>
    <row r="8" spans="1:8" ht="14.25" x14ac:dyDescent="0.2">
      <c r="B8" s="799"/>
      <c r="C8" s="799"/>
      <c r="D8" s="799"/>
      <c r="E8" s="799"/>
      <c r="F8" s="799"/>
      <c r="G8" s="799"/>
      <c r="H8" s="799"/>
    </row>
    <row r="9" spans="1:8" x14ac:dyDescent="0.2">
      <c r="B9" s="804" t="str">
        <f>'FY 2026-27 Budget Summary'!C13</f>
        <v>YOU ARE SUBMITTING A BALANCED BUDGET</v>
      </c>
      <c r="C9" s="804"/>
      <c r="D9" s="804"/>
      <c r="E9" s="804"/>
      <c r="F9" s="804"/>
      <c r="G9" s="804"/>
      <c r="H9" s="804"/>
    </row>
    <row r="10" spans="1:8" ht="16.5" customHeight="1" x14ac:dyDescent="0.2">
      <c r="B10" s="804"/>
      <c r="C10" s="804"/>
      <c r="D10" s="804"/>
      <c r="E10" s="804"/>
      <c r="F10" s="804"/>
      <c r="G10" s="804"/>
      <c r="H10" s="804"/>
    </row>
    <row r="11" spans="1:8" ht="15" x14ac:dyDescent="0.25">
      <c r="B11" s="125" t="s">
        <v>819</v>
      </c>
      <c r="C11" s="805">
        <f>'FY 2026-27 Budget Summary'!C26</f>
        <v>0</v>
      </c>
      <c r="D11" s="805"/>
      <c r="E11" s="805"/>
      <c r="F11" s="95"/>
      <c r="G11" s="95"/>
      <c r="H11" s="95"/>
    </row>
    <row r="12" spans="1:8" ht="15" x14ac:dyDescent="0.25">
      <c r="B12" s="753" t="s">
        <v>828</v>
      </c>
      <c r="C12" s="806">
        <f>'FY 2026-27 Budget Summary'!C27</f>
        <v>0</v>
      </c>
      <c r="D12" s="806"/>
      <c r="E12" s="806"/>
      <c r="F12" s="95"/>
      <c r="G12" s="95"/>
      <c r="H12" s="95"/>
    </row>
    <row r="13" spans="1:8" ht="15" x14ac:dyDescent="0.25">
      <c r="B13" s="125" t="str">
        <f>CONCATENATE("Total", " ",'Drop Down Options'!K6," ", "Operating Budget")</f>
        <v>Total FY 2026-27 Operating Budget</v>
      </c>
      <c r="C13" s="807">
        <f>'FY 2026-27 Budget Summary'!C28</f>
        <v>0</v>
      </c>
      <c r="D13" s="807"/>
      <c r="E13" s="807"/>
      <c r="F13" s="95"/>
      <c r="G13" s="95"/>
      <c r="H13" s="95"/>
    </row>
    <row r="14" spans="1:8" ht="14.25" x14ac:dyDescent="0.2">
      <c r="B14" s="94"/>
      <c r="C14" s="94"/>
      <c r="D14" s="94"/>
      <c r="E14" s="94"/>
      <c r="F14" s="94"/>
      <c r="G14" s="94"/>
      <c r="H14" s="94"/>
    </row>
    <row r="15" spans="1:8" ht="14.25" x14ac:dyDescent="0.2">
      <c r="B15" s="94" t="s">
        <v>804</v>
      </c>
      <c r="C15" s="798"/>
      <c r="D15" s="798"/>
      <c r="E15" s="798"/>
      <c r="F15" s="94"/>
      <c r="G15" s="94"/>
      <c r="H15" s="94"/>
    </row>
    <row r="16" spans="1:8" ht="14.25" x14ac:dyDescent="0.2">
      <c r="B16" s="94"/>
      <c r="C16" s="94"/>
      <c r="D16" s="94"/>
      <c r="E16" s="94"/>
      <c r="F16" s="94"/>
      <c r="G16" s="94"/>
      <c r="H16" s="94"/>
    </row>
    <row r="17" spans="2:8" ht="14.25" x14ac:dyDescent="0.2">
      <c r="B17" s="94" t="s">
        <v>805</v>
      </c>
      <c r="C17" s="798"/>
      <c r="D17" s="798"/>
      <c r="E17" s="798"/>
      <c r="F17" s="94"/>
      <c r="G17" s="94"/>
      <c r="H17" s="94"/>
    </row>
    <row r="18" spans="2:8" ht="14.25" x14ac:dyDescent="0.2">
      <c r="B18" s="94"/>
      <c r="C18" s="94"/>
      <c r="D18" s="94"/>
      <c r="E18" s="94"/>
      <c r="F18" s="94"/>
      <c r="G18" s="94"/>
      <c r="H18" s="94"/>
    </row>
    <row r="19" spans="2:8" ht="14.25" x14ac:dyDescent="0.2">
      <c r="B19" s="799" t="str">
        <f>CONCATENATE("How will the"," ",'Drop Down Options'!K6," ","budget be communicated to parishioners/school leaders? (i.e. bulletin, newsletter, mailing)")</f>
        <v>How will the FY 2026-27 budget be communicated to parishioners/school leaders? (i.e. bulletin, newsletter, mailing)</v>
      </c>
      <c r="C19" s="96"/>
      <c r="D19" s="800"/>
      <c r="E19" s="800"/>
      <c r="F19" s="800"/>
      <c r="G19" s="800"/>
      <c r="H19" s="800"/>
    </row>
    <row r="20" spans="2:8" ht="14.25" x14ac:dyDescent="0.2">
      <c r="B20" s="799"/>
      <c r="C20" s="94"/>
      <c r="D20" s="801"/>
      <c r="E20" s="801"/>
      <c r="F20" s="801"/>
      <c r="G20" s="801"/>
      <c r="H20" s="801"/>
    </row>
    <row r="21" spans="2:8" ht="14.25" x14ac:dyDescent="0.2">
      <c r="B21" s="799"/>
      <c r="C21" s="94"/>
      <c r="D21" s="801"/>
      <c r="E21" s="801"/>
      <c r="F21" s="801"/>
      <c r="G21" s="801"/>
      <c r="H21" s="801"/>
    </row>
    <row r="22" spans="2:8" ht="14.25" x14ac:dyDescent="0.2">
      <c r="B22" s="94"/>
      <c r="C22" s="94"/>
      <c r="D22" s="94"/>
      <c r="E22" s="94"/>
      <c r="F22" s="94"/>
      <c r="G22" s="94"/>
      <c r="H22" s="94"/>
    </row>
    <row r="23" spans="2:8" ht="14.25" x14ac:dyDescent="0.2">
      <c r="B23" s="94" t="s">
        <v>806</v>
      </c>
      <c r="C23" s="94"/>
      <c r="D23" s="94"/>
      <c r="E23" s="94"/>
      <c r="F23" s="94"/>
      <c r="G23" s="94"/>
      <c r="H23" s="94"/>
    </row>
    <row r="24" spans="2:8" ht="15" x14ac:dyDescent="0.2">
      <c r="B24" s="93"/>
    </row>
    <row r="25" spans="2:8" ht="15" x14ac:dyDescent="0.2">
      <c r="B25" s="93"/>
    </row>
    <row r="26" spans="2:8" ht="15" x14ac:dyDescent="0.2">
      <c r="B26" s="93"/>
    </row>
    <row r="27" spans="2:8" x14ac:dyDescent="0.2">
      <c r="B27" s="97" t="s">
        <v>807</v>
      </c>
      <c r="D27" s="98" t="s">
        <v>808</v>
      </c>
      <c r="F27" s="98" t="s">
        <v>809</v>
      </c>
      <c r="H27" s="98" t="s">
        <v>808</v>
      </c>
    </row>
    <row r="29" spans="2:8" x14ac:dyDescent="0.2">
      <c r="B29" s="707"/>
      <c r="F29" s="707"/>
    </row>
    <row r="30" spans="2:8" x14ac:dyDescent="0.2">
      <c r="B30" s="98" t="s">
        <v>810</v>
      </c>
      <c r="F30" s="98" t="s">
        <v>811</v>
      </c>
    </row>
    <row r="32" spans="2:8" x14ac:dyDescent="0.2">
      <c r="B32" s="99"/>
    </row>
    <row r="36" spans="2:8" x14ac:dyDescent="0.2">
      <c r="B36" s="97" t="s">
        <v>812</v>
      </c>
      <c r="D36" s="98" t="s">
        <v>808</v>
      </c>
      <c r="F36" s="98" t="s">
        <v>813</v>
      </c>
      <c r="H36" s="98" t="s">
        <v>808</v>
      </c>
    </row>
    <row r="38" spans="2:8" x14ac:dyDescent="0.2">
      <c r="B38" s="707"/>
      <c r="F38" s="707"/>
    </row>
    <row r="39" spans="2:8" x14ac:dyDescent="0.2">
      <c r="B39" s="98" t="s">
        <v>814</v>
      </c>
      <c r="F39" s="98" t="s">
        <v>815</v>
      </c>
    </row>
  </sheetData>
  <sheetProtection algorithmName="SHA-512" hashValue="G9H7JN+xA3SzEWnAIolpC0vXFzYC24qSDP49o0idnQvletXFoIbsGOOpAMi1M2KQwbavj3gTFgmwVgB4pfGM/g==" saltValue="ppdMQ5Ki0qT6vOXlyz3QBA==" spinCount="100000" sheet="1" objects="1" scenarios="1"/>
  <mergeCells count="16">
    <mergeCell ref="A1:B1"/>
    <mergeCell ref="C15:E15"/>
    <mergeCell ref="B2:H2"/>
    <mergeCell ref="D5:F5"/>
    <mergeCell ref="D6:F6"/>
    <mergeCell ref="D7:F7"/>
    <mergeCell ref="B8:H8"/>
    <mergeCell ref="B9:H10"/>
    <mergeCell ref="C11:E11"/>
    <mergeCell ref="C12:E12"/>
    <mergeCell ref="C13:E13"/>
    <mergeCell ref="C17:E17"/>
    <mergeCell ref="B19:B21"/>
    <mergeCell ref="D19:H19"/>
    <mergeCell ref="D20:H20"/>
    <mergeCell ref="D21:H21"/>
  </mergeCells>
  <hyperlinks>
    <hyperlink ref="A1" location="'Table of Contents'!D1" display="RETURN TO TABLE OF CONTENTS" xr:uid="{AB7C00F1-5A37-449E-AD80-2C0825184E04}"/>
  </hyperlinks>
  <pageMargins left="0.7" right="0.7" top="1" bottom="0.75" header="0.3" footer="0.3"/>
  <pageSetup scale="7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48267-1806-46EB-8E9E-36B11AB1CD2D}">
  <sheetPr>
    <tabColor theme="9" tint="0.39997558519241921"/>
  </sheetPr>
  <dimension ref="A1:B23"/>
  <sheetViews>
    <sheetView zoomScale="110" zoomScaleNormal="110" workbookViewId="0">
      <pane ySplit="3" topLeftCell="A4" activePane="bottomLeft" state="frozen"/>
      <selection pane="bottomLeft" activeCell="B3" sqref="B3"/>
    </sheetView>
  </sheetViews>
  <sheetFormatPr defaultRowHeight="15" x14ac:dyDescent="0.25"/>
  <cols>
    <col min="1" max="1" width="3.28515625" customWidth="1"/>
    <col min="2" max="2" width="172.7109375" style="560" customWidth="1"/>
    <col min="3" max="3" width="39.5703125" customWidth="1"/>
  </cols>
  <sheetData>
    <row r="1" spans="1:2" x14ac:dyDescent="0.25">
      <c r="A1" s="771" t="str">
        <f>'Parish Info'!$K$2</f>
        <v>RETURN TO TABLE OF CONTENTS</v>
      </c>
      <c r="B1" s="771"/>
    </row>
    <row r="2" spans="1:2" ht="18.75" x14ac:dyDescent="0.3">
      <c r="B2" s="561" t="s">
        <v>1011</v>
      </c>
    </row>
    <row r="3" spans="1:2" ht="18.75" x14ac:dyDescent="0.3">
      <c r="B3" s="561" t="s">
        <v>1012</v>
      </c>
    </row>
    <row r="5" spans="1:2" ht="30" x14ac:dyDescent="0.25">
      <c r="B5" s="560" t="s">
        <v>1026</v>
      </c>
    </row>
    <row r="6" spans="1:2" x14ac:dyDescent="0.25">
      <c r="B6" s="567" t="s">
        <v>1025</v>
      </c>
    </row>
    <row r="7" spans="1:2" x14ac:dyDescent="0.25">
      <c r="B7" s="560" t="s">
        <v>1027</v>
      </c>
    </row>
    <row r="9" spans="1:2" ht="30" x14ac:dyDescent="0.25">
      <c r="B9" s="560" t="s">
        <v>1015</v>
      </c>
    </row>
    <row r="11" spans="1:2" s="508" customFormat="1" ht="15.75" x14ac:dyDescent="0.25">
      <c r="B11" s="562" t="s">
        <v>1022</v>
      </c>
    </row>
    <row r="12" spans="1:2" s="508" customFormat="1" ht="15.75" x14ac:dyDescent="0.25">
      <c r="B12" s="563"/>
    </row>
    <row r="13" spans="1:2" s="508" customFormat="1" ht="34.5" x14ac:dyDescent="0.25">
      <c r="B13" s="564" t="s">
        <v>1023</v>
      </c>
    </row>
    <row r="14" spans="1:2" s="508" customFormat="1" ht="15.75" x14ac:dyDescent="0.25">
      <c r="B14" s="565" t="s">
        <v>1016</v>
      </c>
    </row>
    <row r="15" spans="1:2" s="508" customFormat="1" ht="15.75" x14ac:dyDescent="0.25">
      <c r="B15" s="565" t="s">
        <v>1017</v>
      </c>
    </row>
    <row r="16" spans="1:2" s="508" customFormat="1" ht="15.75" x14ac:dyDescent="0.25">
      <c r="B16" s="565" t="s">
        <v>1018</v>
      </c>
    </row>
    <row r="17" spans="2:2" s="508" customFormat="1" ht="15.75" x14ac:dyDescent="0.25">
      <c r="B17" s="565" t="s">
        <v>1019</v>
      </c>
    </row>
    <row r="18" spans="2:2" s="508" customFormat="1" ht="15.75" x14ac:dyDescent="0.25">
      <c r="B18" s="565" t="s">
        <v>1020</v>
      </c>
    </row>
    <row r="19" spans="2:2" s="508" customFormat="1" ht="31.5" x14ac:dyDescent="0.25">
      <c r="B19" s="566" t="s">
        <v>1013</v>
      </c>
    </row>
    <row r="20" spans="2:2" s="508" customFormat="1" ht="31.5" x14ac:dyDescent="0.25">
      <c r="B20" s="566" t="s">
        <v>1014</v>
      </c>
    </row>
    <row r="21" spans="2:2" s="508" customFormat="1" ht="15.75" x14ac:dyDescent="0.25">
      <c r="B21" s="565" t="s">
        <v>1021</v>
      </c>
    </row>
    <row r="22" spans="2:2" s="508" customFormat="1" ht="15.75" x14ac:dyDescent="0.25">
      <c r="B22" s="563"/>
    </row>
    <row r="23" spans="2:2" s="508" customFormat="1" ht="50.25" x14ac:dyDescent="0.25">
      <c r="B23" s="564" t="s">
        <v>1024</v>
      </c>
    </row>
  </sheetData>
  <mergeCells count="1">
    <mergeCell ref="A1:B1"/>
  </mergeCells>
  <hyperlinks>
    <hyperlink ref="B19" r:id="rId1" display="https://dpi.wi.gov/parental-education-options/choice-programs/school-reports" xr:uid="{FE0B6E57-4F5D-4D9C-858B-6C605386378E}"/>
    <hyperlink ref="B20" r:id="rId2" display="https://dpi.wi.gov/parental-education-options/choice-programs/school-reports" xr:uid="{D5F96DE5-A16D-430C-BAC1-8E5752759685}"/>
    <hyperlink ref="B6" r:id="rId3" xr:uid="{24060BFA-9484-4AAB-941D-75A7D47D6603}"/>
    <hyperlink ref="A1" location="'Table of Contents'!D1" display="RETURN TO TABLE OF CONTENTS" xr:uid="{7A353DE4-421B-4F56-891E-EEAB6D9AB9F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8E5A-FB00-4687-8BAF-C0E0C69ED610}">
  <sheetPr>
    <tabColor theme="9" tint="0.39997558519241921"/>
  </sheetPr>
  <dimension ref="A1:G48"/>
  <sheetViews>
    <sheetView workbookViewId="0">
      <selection activeCell="C12" sqref="C12"/>
    </sheetView>
  </sheetViews>
  <sheetFormatPr defaultRowHeight="15" x14ac:dyDescent="0.25"/>
  <cols>
    <col min="1" max="1" width="4.42578125" style="439" customWidth="1"/>
    <col min="2" max="2" width="36.85546875" style="439" customWidth="1"/>
    <col min="3" max="6" width="16.85546875" style="439" customWidth="1"/>
    <col min="7" max="7" width="15.140625" style="439" customWidth="1"/>
    <col min="8" max="8" width="9.140625" customWidth="1"/>
  </cols>
  <sheetData>
    <row r="1" spans="1:7" x14ac:dyDescent="0.25">
      <c r="A1" s="809" t="str">
        <f>'Parish Info'!$K$2</f>
        <v>RETURN TO TABLE OF CONTENTS</v>
      </c>
      <c r="B1" s="809"/>
    </row>
    <row r="2" spans="1:7" s="508" customFormat="1" ht="15.75" x14ac:dyDescent="0.25">
      <c r="A2" s="507"/>
      <c r="B2" s="510" t="s">
        <v>979</v>
      </c>
      <c r="C2" s="507"/>
      <c r="D2" s="507"/>
      <c r="E2" s="507"/>
      <c r="F2" s="507"/>
      <c r="G2" s="507"/>
    </row>
    <row r="3" spans="1:7" s="508" customFormat="1" ht="65.25" customHeight="1" x14ac:dyDescent="0.25">
      <c r="A3" s="509"/>
      <c r="B3" s="810" t="s">
        <v>1223</v>
      </c>
      <c r="C3" s="810"/>
      <c r="D3" s="810"/>
      <c r="E3" s="810"/>
      <c r="F3" s="810"/>
      <c r="G3" s="810"/>
    </row>
    <row r="4" spans="1:7" x14ac:dyDescent="0.25">
      <c r="B4" s="568" t="s">
        <v>1028</v>
      </c>
      <c r="C4" s="559"/>
      <c r="D4" s="559"/>
      <c r="E4" s="559"/>
      <c r="F4" s="559"/>
      <c r="G4" s="559"/>
    </row>
    <row r="5" spans="1:7" x14ac:dyDescent="0.25">
      <c r="A5" s="409"/>
      <c r="B5" s="409"/>
      <c r="C5" s="409"/>
      <c r="D5" s="409"/>
      <c r="E5" s="409"/>
      <c r="F5" s="409"/>
      <c r="G5" s="409"/>
    </row>
    <row r="6" spans="1:7" x14ac:dyDescent="0.25">
      <c r="A6" s="808" t="s">
        <v>936</v>
      </c>
      <c r="B6" s="808"/>
      <c r="C6" s="808"/>
      <c r="D6" s="808"/>
      <c r="E6" s="808"/>
      <c r="F6" s="808"/>
      <c r="G6" s="409"/>
    </row>
    <row r="7" spans="1:7" ht="15.75" thickBot="1" x14ac:dyDescent="0.3">
      <c r="A7" s="814" t="s">
        <v>1206</v>
      </c>
      <c r="B7" s="814"/>
      <c r="C7" s="814"/>
      <c r="D7" s="814"/>
      <c r="E7" s="814"/>
      <c r="F7" s="814"/>
      <c r="G7" s="409"/>
    </row>
    <row r="8" spans="1:7" ht="176.25" customHeight="1" thickTop="1" thickBot="1" x14ac:dyDescent="0.3">
      <c r="A8" s="812" t="s">
        <v>980</v>
      </c>
      <c r="B8" s="813"/>
      <c r="C8" s="813"/>
      <c r="D8" s="813"/>
      <c r="E8" s="813"/>
      <c r="F8" s="813"/>
      <c r="G8" s="409"/>
    </row>
    <row r="9" spans="1:7" ht="15.75" thickTop="1" x14ac:dyDescent="0.25">
      <c r="A9" s="428"/>
      <c r="B9" s="428"/>
      <c r="C9" s="811" t="s">
        <v>937</v>
      </c>
      <c r="D9" s="811"/>
      <c r="E9" s="428"/>
      <c r="F9" s="428"/>
      <c r="G9" s="409"/>
    </row>
    <row r="10" spans="1:7" x14ac:dyDescent="0.25">
      <c r="A10" s="429"/>
      <c r="B10" s="430" t="s">
        <v>938</v>
      </c>
      <c r="C10" s="431" t="s">
        <v>939</v>
      </c>
      <c r="D10" s="430" t="s">
        <v>940</v>
      </c>
      <c r="E10" s="430" t="s">
        <v>941</v>
      </c>
      <c r="F10" s="430" t="s">
        <v>942</v>
      </c>
      <c r="G10" s="432"/>
    </row>
    <row r="11" spans="1:7" ht="23.25" x14ac:dyDescent="0.25">
      <c r="A11" s="433" t="s">
        <v>671</v>
      </c>
      <c r="B11" s="434" t="s">
        <v>943</v>
      </c>
      <c r="C11" s="435" t="s">
        <v>1207</v>
      </c>
      <c r="D11" s="436" t="s">
        <v>944</v>
      </c>
      <c r="E11" s="437" t="s">
        <v>945</v>
      </c>
      <c r="F11" s="438" t="s">
        <v>1208</v>
      </c>
    </row>
    <row r="12" spans="1:7" x14ac:dyDescent="0.25">
      <c r="A12" s="440">
        <v>1</v>
      </c>
      <c r="B12" s="441" t="s">
        <v>946</v>
      </c>
      <c r="C12" s="743"/>
      <c r="D12" s="442"/>
      <c r="E12" s="744"/>
      <c r="F12" s="443">
        <v>0</v>
      </c>
    </row>
    <row r="13" spans="1:7" x14ac:dyDescent="0.25">
      <c r="A13" s="440">
        <v>2</v>
      </c>
      <c r="B13" s="441" t="s">
        <v>947</v>
      </c>
      <c r="C13" s="743"/>
      <c r="D13" s="442"/>
      <c r="E13" s="744"/>
      <c r="F13" s="443">
        <f>C13+E13</f>
        <v>0</v>
      </c>
    </row>
    <row r="14" spans="1:7" x14ac:dyDescent="0.25">
      <c r="A14" s="440">
        <v>3</v>
      </c>
      <c r="B14" s="441" t="s">
        <v>948</v>
      </c>
      <c r="C14" s="743"/>
      <c r="D14" s="743"/>
      <c r="E14" s="743"/>
      <c r="F14" s="743"/>
    </row>
    <row r="15" spans="1:7" ht="15.75" thickBot="1" x14ac:dyDescent="0.3">
      <c r="A15" s="444">
        <v>4</v>
      </c>
      <c r="B15" s="445" t="s">
        <v>949</v>
      </c>
      <c r="C15" s="443">
        <v>0</v>
      </c>
      <c r="D15" s="446"/>
      <c r="E15" s="744"/>
      <c r="F15" s="443">
        <v>0</v>
      </c>
    </row>
    <row r="16" spans="1:7" ht="15.75" thickBot="1" x14ac:dyDescent="0.3">
      <c r="A16" s="447">
        <v>5</v>
      </c>
      <c r="B16" s="448" t="s">
        <v>950</v>
      </c>
      <c r="C16" s="449">
        <f>SUM(C12:C15)</f>
        <v>0</v>
      </c>
      <c r="D16" s="450"/>
      <c r="E16" s="451"/>
      <c r="F16" s="449">
        <f>SUM(F12:F15)</f>
        <v>0</v>
      </c>
    </row>
    <row r="17" spans="1:7" x14ac:dyDescent="0.25">
      <c r="A17" s="452">
        <v>6</v>
      </c>
      <c r="B17" s="453" t="s">
        <v>951</v>
      </c>
      <c r="C17" s="454">
        <v>0</v>
      </c>
      <c r="D17" s="455"/>
      <c r="E17" s="456"/>
      <c r="F17" s="454">
        <v>0</v>
      </c>
    </row>
    <row r="18" spans="1:7" x14ac:dyDescent="0.25">
      <c r="A18" s="440">
        <v>7</v>
      </c>
      <c r="B18" s="453" t="s">
        <v>952</v>
      </c>
      <c r="C18" s="457">
        <v>0</v>
      </c>
      <c r="D18" s="458"/>
      <c r="E18" s="459"/>
      <c r="F18" s="460">
        <v>0</v>
      </c>
    </row>
    <row r="19" spans="1:7" x14ac:dyDescent="0.25">
      <c r="A19" s="440">
        <v>8</v>
      </c>
      <c r="B19" s="453" t="s">
        <v>953</v>
      </c>
      <c r="C19" s="457">
        <v>0</v>
      </c>
      <c r="D19" s="458"/>
      <c r="E19" s="459"/>
      <c r="F19" s="460">
        <v>0</v>
      </c>
    </row>
    <row r="20" spans="1:7" x14ac:dyDescent="0.25">
      <c r="A20" s="461">
        <v>9</v>
      </c>
      <c r="B20" s="462" t="s">
        <v>954</v>
      </c>
      <c r="C20" s="460">
        <v>0</v>
      </c>
      <c r="D20" s="743"/>
      <c r="E20" s="745"/>
      <c r="F20" s="457">
        <v>0</v>
      </c>
    </row>
    <row r="21" spans="1:7" x14ac:dyDescent="0.25">
      <c r="A21" s="440">
        <v>10</v>
      </c>
      <c r="B21" s="441" t="s">
        <v>955</v>
      </c>
      <c r="C21" s="743"/>
      <c r="D21" s="442"/>
      <c r="E21" s="744"/>
      <c r="F21" s="443">
        <f>C21+E21</f>
        <v>0</v>
      </c>
    </row>
    <row r="22" spans="1:7" ht="15.75" thickBot="1" x14ac:dyDescent="0.3">
      <c r="A22" s="463">
        <v>11</v>
      </c>
      <c r="B22" s="464" t="s">
        <v>956</v>
      </c>
      <c r="C22" s="746"/>
      <c r="D22" s="746"/>
      <c r="E22" s="746"/>
      <c r="F22" s="465">
        <f>C22+E22-D22</f>
        <v>0</v>
      </c>
    </row>
    <row r="23" spans="1:7" ht="15.75" thickBot="1" x14ac:dyDescent="0.3">
      <c r="A23" s="466">
        <v>12</v>
      </c>
      <c r="B23" s="467" t="s">
        <v>957</v>
      </c>
      <c r="C23" s="468">
        <f>SUM(C16:C22)</f>
        <v>0</v>
      </c>
      <c r="D23" s="469">
        <f>SUM(D14,D20,D22)</f>
        <v>0</v>
      </c>
      <c r="E23" s="470">
        <f>SUM(E12:E15,E20:E22)</f>
        <v>0</v>
      </c>
      <c r="F23" s="468">
        <f>SUM(F16:F22)</f>
        <v>0</v>
      </c>
    </row>
    <row r="24" spans="1:7" ht="15.75" thickTop="1" x14ac:dyDescent="0.25">
      <c r="A24" s="471"/>
      <c r="B24" s="471"/>
      <c r="C24" s="811" t="s">
        <v>958</v>
      </c>
      <c r="D24" s="811"/>
      <c r="E24" s="471"/>
      <c r="F24" s="471"/>
      <c r="G24" s="409"/>
    </row>
    <row r="25" spans="1:7" x14ac:dyDescent="0.25">
      <c r="A25" s="429"/>
      <c r="B25" s="430" t="s">
        <v>938</v>
      </c>
      <c r="C25" s="431" t="s">
        <v>939</v>
      </c>
      <c r="D25" s="431" t="s">
        <v>940</v>
      </c>
      <c r="E25" s="430" t="s">
        <v>941</v>
      </c>
      <c r="F25" s="430" t="s">
        <v>942</v>
      </c>
      <c r="G25" s="432"/>
    </row>
    <row r="26" spans="1:7" ht="23.25" x14ac:dyDescent="0.25">
      <c r="A26" s="433" t="s">
        <v>671</v>
      </c>
      <c r="B26" s="434" t="s">
        <v>943</v>
      </c>
      <c r="C26" s="472" t="s">
        <v>1207</v>
      </c>
      <c r="D26" s="437" t="s">
        <v>959</v>
      </c>
      <c r="E26" s="437" t="s">
        <v>945</v>
      </c>
      <c r="F26" s="438" t="s">
        <v>1208</v>
      </c>
    </row>
    <row r="27" spans="1:7" x14ac:dyDescent="0.25">
      <c r="A27" s="444">
        <v>13</v>
      </c>
      <c r="B27" s="441" t="s">
        <v>960</v>
      </c>
      <c r="C27" s="473">
        <v>0</v>
      </c>
      <c r="D27" s="745"/>
      <c r="E27" s="744"/>
      <c r="F27" s="443">
        <v>0</v>
      </c>
    </row>
    <row r="28" spans="1:7" x14ac:dyDescent="0.25">
      <c r="A28" s="444">
        <v>14</v>
      </c>
      <c r="B28" s="441" t="s">
        <v>961</v>
      </c>
      <c r="C28" s="473">
        <v>0</v>
      </c>
      <c r="D28" s="745"/>
      <c r="E28" s="744"/>
      <c r="F28" s="443">
        <v>0</v>
      </c>
    </row>
    <row r="29" spans="1:7" x14ac:dyDescent="0.25">
      <c r="A29" s="440">
        <v>15</v>
      </c>
      <c r="B29" s="441" t="s">
        <v>962</v>
      </c>
      <c r="C29" s="473">
        <v>0</v>
      </c>
      <c r="D29" s="745"/>
      <c r="E29" s="744"/>
      <c r="F29" s="443">
        <v>0</v>
      </c>
    </row>
    <row r="30" spans="1:7" x14ac:dyDescent="0.25">
      <c r="A30" s="440">
        <v>16</v>
      </c>
      <c r="B30" s="441" t="s">
        <v>963</v>
      </c>
      <c r="C30" s="473">
        <v>0</v>
      </c>
      <c r="D30" s="442"/>
      <c r="E30" s="744"/>
      <c r="F30" s="443">
        <v>0</v>
      </c>
    </row>
    <row r="31" spans="1:7" x14ac:dyDescent="0.25">
      <c r="A31" s="440">
        <v>17</v>
      </c>
      <c r="B31" s="441" t="s">
        <v>964</v>
      </c>
      <c r="C31" s="473">
        <v>0</v>
      </c>
      <c r="D31" s="442"/>
      <c r="E31" s="474"/>
      <c r="F31" s="443">
        <v>0</v>
      </c>
    </row>
    <row r="32" spans="1:7" x14ac:dyDescent="0.25">
      <c r="A32" s="461">
        <v>18</v>
      </c>
      <c r="B32" s="475" t="s">
        <v>965</v>
      </c>
      <c r="C32" s="476">
        <v>0</v>
      </c>
      <c r="D32" s="477"/>
      <c r="E32" s="478"/>
      <c r="F32" s="476">
        <v>0</v>
      </c>
    </row>
    <row r="33" spans="1:7" ht="15.75" thickBot="1" x14ac:dyDescent="0.3">
      <c r="A33" s="461">
        <v>19</v>
      </c>
      <c r="B33" s="475" t="s">
        <v>966</v>
      </c>
      <c r="C33" s="476">
        <v>0</v>
      </c>
      <c r="D33" s="477"/>
      <c r="E33" s="478"/>
      <c r="F33" s="476">
        <v>0</v>
      </c>
    </row>
    <row r="34" spans="1:7" ht="15.75" thickBot="1" x14ac:dyDescent="0.3">
      <c r="A34" s="447">
        <v>20</v>
      </c>
      <c r="B34" s="448" t="s">
        <v>967</v>
      </c>
      <c r="C34" s="479">
        <f>SUM(C27:C33)</f>
        <v>0</v>
      </c>
      <c r="D34" s="450"/>
      <c r="E34" s="451"/>
      <c r="F34" s="480">
        <f>SUM(F27:F33)</f>
        <v>0</v>
      </c>
    </row>
    <row r="35" spans="1:7" x14ac:dyDescent="0.25">
      <c r="A35" s="481">
        <v>21</v>
      </c>
      <c r="B35" s="445" t="s">
        <v>968</v>
      </c>
      <c r="C35" s="482">
        <v>0</v>
      </c>
      <c r="D35" s="446"/>
      <c r="E35" s="474"/>
      <c r="F35" s="483">
        <v>0</v>
      </c>
    </row>
    <row r="36" spans="1:7" x14ac:dyDescent="0.25">
      <c r="A36" s="452">
        <v>22</v>
      </c>
      <c r="B36" s="445" t="s">
        <v>969</v>
      </c>
      <c r="C36" s="747"/>
      <c r="D36" s="446"/>
      <c r="E36" s="474"/>
      <c r="F36" s="744"/>
    </row>
    <row r="37" spans="1:7" ht="15.75" thickBot="1" x14ac:dyDescent="0.3">
      <c r="A37" s="461">
        <v>23</v>
      </c>
      <c r="B37" s="475" t="s">
        <v>970</v>
      </c>
      <c r="C37" s="748"/>
      <c r="D37" s="748"/>
      <c r="E37" s="749"/>
      <c r="F37" s="454">
        <f>C37-D37+E37</f>
        <v>0</v>
      </c>
    </row>
    <row r="38" spans="1:7" ht="15.75" thickBot="1" x14ac:dyDescent="0.3">
      <c r="A38" s="484">
        <v>24</v>
      </c>
      <c r="B38" s="485" t="s">
        <v>971</v>
      </c>
      <c r="C38" s="486">
        <f>SUM(C34:C37)</f>
        <v>0</v>
      </c>
      <c r="D38" s="487">
        <f>SUM(D27:D29,D37)</f>
        <v>0</v>
      </c>
      <c r="E38" s="488">
        <f>SUM(E27:E30,E37)</f>
        <v>0</v>
      </c>
      <c r="F38" s="489">
        <f>SUM(F34:F37)</f>
        <v>0</v>
      </c>
    </row>
    <row r="39" spans="1:7" ht="16.5" thickTop="1" thickBot="1" x14ac:dyDescent="0.3">
      <c r="A39" s="490">
        <v>25</v>
      </c>
      <c r="B39" s="467" t="s">
        <v>972</v>
      </c>
      <c r="C39" s="491">
        <f>C23-C38</f>
        <v>0</v>
      </c>
      <c r="D39" s="492"/>
      <c r="E39" s="493">
        <f>E23-E38</f>
        <v>0</v>
      </c>
      <c r="F39" s="494">
        <f>F23-F38</f>
        <v>0</v>
      </c>
    </row>
    <row r="40" spans="1:7" ht="16.5" thickTop="1" thickBot="1" x14ac:dyDescent="0.3">
      <c r="A40" s="495" t="s">
        <v>973</v>
      </c>
      <c r="B40" s="496"/>
      <c r="C40" s="496"/>
      <c r="D40" s="496"/>
      <c r="E40" s="496"/>
      <c r="F40" s="496"/>
    </row>
    <row r="41" spans="1:7" ht="15.75" thickTop="1" x14ac:dyDescent="0.25">
      <c r="A41" s="471"/>
      <c r="B41" s="471"/>
      <c r="C41" s="811" t="s">
        <v>974</v>
      </c>
      <c r="D41" s="811"/>
      <c r="E41" s="471"/>
      <c r="F41" s="471"/>
      <c r="G41" s="409"/>
    </row>
    <row r="42" spans="1:7" x14ac:dyDescent="0.25">
      <c r="A42" s="440">
        <v>26</v>
      </c>
      <c r="B42" s="497" t="s">
        <v>975</v>
      </c>
      <c r="C42" s="498">
        <f>C16-C34</f>
        <v>0</v>
      </c>
      <c r="D42" s="499"/>
      <c r="E42" s="500"/>
      <c r="F42" s="501">
        <f>F16-F34</f>
        <v>0</v>
      </c>
    </row>
    <row r="43" spans="1:7" ht="29.25" customHeight="1" x14ac:dyDescent="0.25">
      <c r="A43" s="502"/>
      <c r="B43" s="823" t="s">
        <v>1209</v>
      </c>
      <c r="C43" s="823"/>
      <c r="D43" s="823"/>
      <c r="E43" s="823"/>
      <c r="F43" s="823"/>
    </row>
    <row r="44" spans="1:7" ht="15.75" thickBot="1" x14ac:dyDescent="0.3">
      <c r="A44" s="503">
        <v>27</v>
      </c>
      <c r="B44" s="821"/>
      <c r="C44" s="822"/>
      <c r="D44" s="822"/>
      <c r="E44" s="822"/>
      <c r="F44" s="822"/>
      <c r="G44" s="504" t="str">
        <f>IF(F42&lt;15000,"REQUIRED","NOT REQUIRED")</f>
        <v>REQUIRED</v>
      </c>
    </row>
    <row r="45" spans="1:7" ht="15.75" thickTop="1" x14ac:dyDescent="0.25">
      <c r="A45" s="428"/>
      <c r="B45" s="428"/>
      <c r="C45" s="811" t="s">
        <v>976</v>
      </c>
      <c r="D45" s="811"/>
      <c r="E45" s="428"/>
      <c r="F45" s="428"/>
      <c r="G45" s="409"/>
    </row>
    <row r="46" spans="1:7" x14ac:dyDescent="0.25">
      <c r="A46" s="440">
        <v>28</v>
      </c>
      <c r="B46" s="815" t="s">
        <v>977</v>
      </c>
      <c r="C46" s="816"/>
      <c r="D46" s="816"/>
      <c r="E46" s="817"/>
      <c r="F46" s="457">
        <v>0</v>
      </c>
    </row>
    <row r="47" spans="1:7" ht="15.75" customHeight="1" thickBot="1" x14ac:dyDescent="0.3">
      <c r="A47" s="505">
        <v>29</v>
      </c>
      <c r="B47" s="818" t="s">
        <v>978</v>
      </c>
      <c r="C47" s="819"/>
      <c r="D47" s="819"/>
      <c r="E47" s="820"/>
      <c r="F47" s="506">
        <v>0</v>
      </c>
    </row>
    <row r="48" spans="1:7" ht="15.75" thickTop="1" x14ac:dyDescent="0.25"/>
  </sheetData>
  <mergeCells count="13">
    <mergeCell ref="B46:E46"/>
    <mergeCell ref="B47:E47"/>
    <mergeCell ref="C45:D45"/>
    <mergeCell ref="B44:F44"/>
    <mergeCell ref="B43:F43"/>
    <mergeCell ref="A6:F6"/>
    <mergeCell ref="A1:B1"/>
    <mergeCell ref="B3:G3"/>
    <mergeCell ref="C41:D41"/>
    <mergeCell ref="C24:D24"/>
    <mergeCell ref="C9:D9"/>
    <mergeCell ref="A8:F8"/>
    <mergeCell ref="A7:F7"/>
  </mergeCells>
  <conditionalFormatting sqref="G44">
    <cfRule type="containsText" dxfId="0" priority="1" stopIfTrue="1" operator="containsText" text="REQUIRED">
      <formula>NOT(ISERROR(SEARCH("REQUIRED",G44)))</formula>
    </cfRule>
  </conditionalFormatting>
  <hyperlinks>
    <hyperlink ref="A1" location="'Table of Contents'!D1" display="RETURN TO TABLE OF CONTENTS" xr:uid="{54045661-6C28-4D2B-B9A2-D2450BB611BA}"/>
    <hyperlink ref="B4" r:id="rId1" location="Budget" display="https://dpi.wi.gov/parental-education-options/choice-programs/school-reports - Budget" xr:uid="{5450906D-755B-49AB-BE31-28CC4FC2C547}"/>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0CC9-ECEF-4F22-8E71-0D821F76907B}">
  <sheetPr>
    <tabColor theme="9" tint="0.39997558519241921"/>
  </sheetPr>
  <dimension ref="A1:G34"/>
  <sheetViews>
    <sheetView workbookViewId="0">
      <selection activeCell="D11" sqref="D11"/>
    </sheetView>
  </sheetViews>
  <sheetFormatPr defaultRowHeight="15" x14ac:dyDescent="0.25"/>
  <cols>
    <col min="2" max="2" width="5.42578125" style="556" customWidth="1"/>
    <col min="3" max="3" width="61.42578125" style="557" customWidth="1"/>
    <col min="4" max="5" width="13.5703125" style="557" customWidth="1"/>
  </cols>
  <sheetData>
    <row r="1" spans="1:7" x14ac:dyDescent="0.25">
      <c r="A1" s="771" t="str">
        <f>'Parish Info'!$K$2</f>
        <v>RETURN TO TABLE OF CONTENTS</v>
      </c>
      <c r="B1" s="771"/>
      <c r="C1" s="771"/>
    </row>
    <row r="2" spans="1:7" ht="15.75" x14ac:dyDescent="0.25">
      <c r="B2" s="510" t="s">
        <v>979</v>
      </c>
      <c r="C2" s="507"/>
      <c r="D2" s="507"/>
      <c r="E2" s="507"/>
      <c r="F2" s="507"/>
    </row>
    <row r="3" spans="1:7" ht="66" customHeight="1" x14ac:dyDescent="0.25">
      <c r="B3" s="810" t="s">
        <v>1224</v>
      </c>
      <c r="C3" s="810"/>
      <c r="D3" s="810"/>
      <c r="E3" s="810"/>
      <c r="F3" s="810"/>
      <c r="G3" s="810"/>
    </row>
    <row r="4" spans="1:7" x14ac:dyDescent="0.25">
      <c r="B4" s="568" t="s">
        <v>1028</v>
      </c>
      <c r="C4" s="559"/>
      <c r="D4" s="559"/>
      <c r="E4" s="559"/>
      <c r="F4" s="559"/>
      <c r="G4" s="559"/>
    </row>
    <row r="5" spans="1:7" ht="15.75" x14ac:dyDescent="0.25">
      <c r="B5" s="568"/>
      <c r="C5" s="569"/>
      <c r="D5" s="569"/>
      <c r="E5" s="569"/>
      <c r="F5" s="507"/>
    </row>
    <row r="6" spans="1:7" ht="15" customHeight="1" x14ac:dyDescent="0.25">
      <c r="B6" s="827" t="s">
        <v>1005</v>
      </c>
      <c r="C6" s="827"/>
      <c r="D6" s="827"/>
      <c r="E6" s="827"/>
      <c r="F6" s="405"/>
    </row>
    <row r="7" spans="1:7" ht="15.75" thickBot="1" x14ac:dyDescent="0.3">
      <c r="B7" s="828" t="s">
        <v>1212</v>
      </c>
      <c r="C7" s="828"/>
      <c r="D7" s="828"/>
      <c r="E7" s="828"/>
    </row>
    <row r="8" spans="1:7" ht="15.75" thickTop="1" x14ac:dyDescent="0.25">
      <c r="B8" s="511"/>
      <c r="C8" s="829" t="s">
        <v>981</v>
      </c>
      <c r="D8" s="829"/>
      <c r="E8" s="512"/>
    </row>
    <row r="9" spans="1:7" ht="87.75" customHeight="1" x14ac:dyDescent="0.25">
      <c r="B9" s="830" t="s">
        <v>1210</v>
      </c>
      <c r="C9" s="830"/>
      <c r="D9" s="830"/>
      <c r="E9" s="830"/>
    </row>
    <row r="10" spans="1:7" ht="23.25" x14ac:dyDescent="0.25">
      <c r="B10" s="513" t="s">
        <v>671</v>
      </c>
      <c r="C10" s="514" t="s">
        <v>913</v>
      </c>
      <c r="D10" s="514" t="s">
        <v>982</v>
      </c>
      <c r="E10" s="515" t="s">
        <v>983</v>
      </c>
    </row>
    <row r="11" spans="1:7" x14ac:dyDescent="0.25">
      <c r="B11" s="516">
        <v>1</v>
      </c>
      <c r="C11" s="517" t="s">
        <v>984</v>
      </c>
      <c r="D11" s="750"/>
      <c r="E11" s="751"/>
    </row>
    <row r="12" spans="1:7" x14ac:dyDescent="0.25">
      <c r="B12" s="516">
        <v>2</v>
      </c>
      <c r="C12" s="517" t="s">
        <v>985</v>
      </c>
      <c r="D12" s="518">
        <v>0</v>
      </c>
      <c r="E12" s="519">
        <v>0</v>
      </c>
    </row>
    <row r="13" spans="1:7" ht="15.75" thickBot="1" x14ac:dyDescent="0.3">
      <c r="B13" s="520">
        <v>3</v>
      </c>
      <c r="C13" s="521" t="s">
        <v>986</v>
      </c>
      <c r="D13" s="522">
        <v>0</v>
      </c>
      <c r="E13" s="523">
        <v>0</v>
      </c>
    </row>
    <row r="14" spans="1:7" ht="15.75" thickBot="1" x14ac:dyDescent="0.3">
      <c r="B14" s="524">
        <v>4</v>
      </c>
      <c r="C14" s="525" t="s">
        <v>987</v>
      </c>
      <c r="D14" s="526">
        <v>0</v>
      </c>
      <c r="E14" s="527">
        <v>0</v>
      </c>
    </row>
    <row r="15" spans="1:7" x14ac:dyDescent="0.25">
      <c r="B15" s="528">
        <v>5</v>
      </c>
      <c r="C15" s="529" t="s">
        <v>988</v>
      </c>
      <c r="D15" s="530">
        <v>0</v>
      </c>
      <c r="E15" s="531">
        <v>0</v>
      </c>
    </row>
    <row r="16" spans="1:7" x14ac:dyDescent="0.25">
      <c r="B16" s="516">
        <v>6</v>
      </c>
      <c r="C16" s="517" t="s">
        <v>989</v>
      </c>
      <c r="D16" s="518">
        <v>0</v>
      </c>
      <c r="E16" s="519">
        <v>0</v>
      </c>
    </row>
    <row r="17" spans="2:5" x14ac:dyDescent="0.25">
      <c r="B17" s="520">
        <v>7</v>
      </c>
      <c r="C17" s="521" t="s">
        <v>990</v>
      </c>
      <c r="D17" s="532">
        <v>0</v>
      </c>
      <c r="E17" s="533">
        <v>0</v>
      </c>
    </row>
    <row r="18" spans="2:5" x14ac:dyDescent="0.25">
      <c r="B18" s="520">
        <v>8</v>
      </c>
      <c r="C18" s="521" t="s">
        <v>991</v>
      </c>
      <c r="D18" s="750"/>
      <c r="E18" s="533">
        <v>0</v>
      </c>
    </row>
    <row r="19" spans="2:5" ht="15.75" thickBot="1" x14ac:dyDescent="0.3">
      <c r="B19" s="520">
        <v>9</v>
      </c>
      <c r="C19" s="521" t="s">
        <v>992</v>
      </c>
      <c r="D19" s="522">
        <v>0</v>
      </c>
      <c r="E19" s="523">
        <v>0</v>
      </c>
    </row>
    <row r="20" spans="2:5" ht="15.75" thickBot="1" x14ac:dyDescent="0.3">
      <c r="B20" s="524">
        <v>10</v>
      </c>
      <c r="C20" s="525" t="s">
        <v>993</v>
      </c>
      <c r="D20" s="526">
        <v>0</v>
      </c>
      <c r="E20" s="534">
        <v>0</v>
      </c>
    </row>
    <row r="21" spans="2:5" ht="15.75" thickBot="1" x14ac:dyDescent="0.3">
      <c r="B21" s="535">
        <v>11</v>
      </c>
      <c r="C21" s="536" t="s">
        <v>994</v>
      </c>
      <c r="D21" s="537">
        <v>0</v>
      </c>
      <c r="E21" s="538">
        <v>0</v>
      </c>
    </row>
    <row r="22" spans="2:5" ht="15.75" thickBot="1" x14ac:dyDescent="0.3">
      <c r="B22" s="524">
        <v>12</v>
      </c>
      <c r="C22" s="539" t="s">
        <v>995</v>
      </c>
      <c r="D22" s="526">
        <v>0</v>
      </c>
      <c r="E22" s="527">
        <v>0</v>
      </c>
    </row>
    <row r="23" spans="2:5" x14ac:dyDescent="0.25">
      <c r="B23" s="540">
        <v>13</v>
      </c>
      <c r="C23" s="541" t="s">
        <v>996</v>
      </c>
      <c r="D23" s="542"/>
      <c r="E23" s="751"/>
    </row>
    <row r="24" spans="2:5" x14ac:dyDescent="0.25">
      <c r="B24" s="516">
        <v>14</v>
      </c>
      <c r="C24" s="517" t="s">
        <v>997</v>
      </c>
      <c r="D24" s="542"/>
      <c r="E24" s="751"/>
    </row>
    <row r="25" spans="2:5" x14ac:dyDescent="0.25">
      <c r="B25" s="528">
        <v>15</v>
      </c>
      <c r="C25" s="521" t="s">
        <v>998</v>
      </c>
      <c r="D25" s="542"/>
      <c r="E25" s="751"/>
    </row>
    <row r="26" spans="2:5" ht="15.75" thickBot="1" x14ac:dyDescent="0.3">
      <c r="B26" s="535">
        <v>16</v>
      </c>
      <c r="C26" s="543" t="s">
        <v>999</v>
      </c>
      <c r="D26" s="542"/>
      <c r="E26" s="751"/>
    </row>
    <row r="27" spans="2:5" ht="15.75" thickBot="1" x14ac:dyDescent="0.3">
      <c r="B27" s="524">
        <v>17</v>
      </c>
      <c r="C27" s="539" t="s">
        <v>1000</v>
      </c>
      <c r="D27" s="526">
        <v>0</v>
      </c>
      <c r="E27" s="534">
        <v>0</v>
      </c>
    </row>
    <row r="28" spans="2:5" ht="15.75" thickBot="1" x14ac:dyDescent="0.3">
      <c r="B28" s="544">
        <v>18</v>
      </c>
      <c r="C28" s="545" t="s">
        <v>1211</v>
      </c>
      <c r="D28" s="546">
        <v>0</v>
      </c>
      <c r="E28" s="547">
        <v>0</v>
      </c>
    </row>
    <row r="29" spans="2:5" ht="15.75" thickTop="1" x14ac:dyDescent="0.25">
      <c r="B29" s="511"/>
      <c r="C29" s="829" t="s">
        <v>1001</v>
      </c>
      <c r="D29" s="829"/>
      <c r="E29" s="512"/>
    </row>
    <row r="30" spans="2:5" ht="15.75" thickBot="1" x14ac:dyDescent="0.3">
      <c r="B30" s="516">
        <v>19</v>
      </c>
      <c r="C30" s="517" t="s">
        <v>1002</v>
      </c>
      <c r="D30" s="548">
        <v>0</v>
      </c>
      <c r="E30" s="549"/>
    </row>
    <row r="31" spans="2:5" ht="16.5" thickTop="1" thickBot="1" x14ac:dyDescent="0.3">
      <c r="B31" s="550">
        <v>20</v>
      </c>
      <c r="C31" s="551" t="s">
        <v>1003</v>
      </c>
      <c r="D31" s="552">
        <f>(IF((D28+E28-D30)&gt;0,D28+E28-D30,0))</f>
        <v>0</v>
      </c>
      <c r="E31" s="553"/>
    </row>
    <row r="32" spans="2:5" ht="16.5" thickTop="1" thickBot="1" x14ac:dyDescent="0.3">
      <c r="B32" s="550">
        <v>21</v>
      </c>
      <c r="C32" s="554" t="s">
        <v>1004</v>
      </c>
      <c r="D32" s="552">
        <v>0</v>
      </c>
      <c r="E32" s="555"/>
    </row>
    <row r="33" spans="2:5" ht="16.5" thickTop="1" thickBot="1" x14ac:dyDescent="0.3"/>
    <row r="34" spans="2:5" ht="15.75" thickBot="1" x14ac:dyDescent="0.3">
      <c r="B34" s="556">
        <v>22</v>
      </c>
      <c r="C34" s="824" t="str">
        <f>IF(D32&lt;D31,"THE CASH AND INVESTMENT BALANCE IS LESS THAN THE REQUIRED BALANCE. THE BUDGET MUST BE ADJUSTED TO CORRECT THIS ERROR.","")</f>
        <v/>
      </c>
      <c r="D34" s="825"/>
      <c r="E34" s="826"/>
    </row>
  </sheetData>
  <mergeCells count="8">
    <mergeCell ref="A1:C1"/>
    <mergeCell ref="C34:E34"/>
    <mergeCell ref="B6:E6"/>
    <mergeCell ref="B7:E7"/>
    <mergeCell ref="C8:D8"/>
    <mergeCell ref="B9:E9"/>
    <mergeCell ref="C29:D29"/>
    <mergeCell ref="B3:G3"/>
  </mergeCells>
  <hyperlinks>
    <hyperlink ref="A1" location="'Table of Contents'!D1" display="RETURN TO TABLE OF CONTENTS" xr:uid="{C9AEC2A5-A786-407E-BDC5-248096EE9870}"/>
    <hyperlink ref="B4" r:id="rId1" location="Budget" display="https://dpi.wi.gov/parental-education-options/choice-programs/school-reports - Budget" xr:uid="{3C591B40-CD3A-48B2-8BCA-71BAD41A4106}"/>
  </hyperlinks>
  <pageMargins left="0.7" right="0.7" top="0.75" bottom="0.75" header="0.3" footer="0.3"/>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4A44-C9AB-4557-BA7C-82ADF0DD3497}">
  <sheetPr>
    <tabColor theme="9" tint="0.39997558519241921"/>
  </sheetPr>
  <dimension ref="A1:B35"/>
  <sheetViews>
    <sheetView workbookViewId="0">
      <pane xSplit="1" ySplit="7" topLeftCell="B8" activePane="bottomRight" state="frozen"/>
      <selection pane="topRight" activeCell="B1" sqref="B1"/>
      <selection pane="bottomLeft" activeCell="A7" sqref="A7"/>
      <selection pane="bottomRight" activeCell="B2" sqref="B2"/>
    </sheetView>
  </sheetViews>
  <sheetFormatPr defaultRowHeight="15" x14ac:dyDescent="0.25"/>
  <cols>
    <col min="1" max="1" width="5" customWidth="1"/>
    <col min="2" max="2" width="165.42578125" style="560" customWidth="1"/>
  </cols>
  <sheetData>
    <row r="1" spans="1:2" x14ac:dyDescent="0.25">
      <c r="A1" s="771" t="str">
        <f>'Parish Info'!$K$2</f>
        <v>RETURN TO TABLE OF CONTENTS</v>
      </c>
      <c r="B1" s="771"/>
    </row>
    <row r="2" spans="1:2" ht="18.75" x14ac:dyDescent="0.3">
      <c r="B2" s="561" t="s">
        <v>988</v>
      </c>
    </row>
    <row r="3" spans="1:2" x14ac:dyDescent="0.25">
      <c r="B3" s="567" t="s">
        <v>1029</v>
      </c>
    </row>
    <row r="5" spans="1:2" x14ac:dyDescent="0.25">
      <c r="B5" s="560" t="s">
        <v>1030</v>
      </c>
    </row>
    <row r="6" spans="1:2" x14ac:dyDescent="0.25">
      <c r="B6" s="560" t="s">
        <v>1031</v>
      </c>
    </row>
    <row r="7" spans="1:2" x14ac:dyDescent="0.25">
      <c r="B7" s="560" t="s">
        <v>1032</v>
      </c>
    </row>
    <row r="9" spans="1:2" x14ac:dyDescent="0.25">
      <c r="B9" s="570" t="s">
        <v>1033</v>
      </c>
    </row>
    <row r="10" spans="1:2" x14ac:dyDescent="0.25">
      <c r="B10" s="571" t="s">
        <v>1034</v>
      </c>
    </row>
    <row r="11" spans="1:2" ht="30" x14ac:dyDescent="0.25">
      <c r="B11" s="560" t="s">
        <v>1035</v>
      </c>
    </row>
    <row r="13" spans="1:2" ht="45" x14ac:dyDescent="0.25">
      <c r="B13" s="560" t="s">
        <v>1036</v>
      </c>
    </row>
    <row r="15" spans="1:2" x14ac:dyDescent="0.25">
      <c r="B15" s="571" t="s">
        <v>1037</v>
      </c>
    </row>
    <row r="16" spans="1:2" x14ac:dyDescent="0.25">
      <c r="B16" s="560" t="s">
        <v>1038</v>
      </c>
    </row>
    <row r="17" spans="2:2" x14ac:dyDescent="0.25">
      <c r="B17" s="560" t="s">
        <v>1039</v>
      </c>
    </row>
    <row r="18" spans="2:2" x14ac:dyDescent="0.25">
      <c r="B18" s="560" t="s">
        <v>1040</v>
      </c>
    </row>
    <row r="19" spans="2:2" ht="30" x14ac:dyDescent="0.25">
      <c r="B19" s="560" t="s">
        <v>1041</v>
      </c>
    </row>
    <row r="20" spans="2:2" x14ac:dyDescent="0.25">
      <c r="B20" s="572" t="s">
        <v>1042</v>
      </c>
    </row>
    <row r="21" spans="2:2" x14ac:dyDescent="0.25">
      <c r="B21" s="572" t="s">
        <v>1043</v>
      </c>
    </row>
    <row r="22" spans="2:2" ht="60" x14ac:dyDescent="0.25">
      <c r="B22" s="560" t="s">
        <v>1044</v>
      </c>
    </row>
    <row r="24" spans="2:2" x14ac:dyDescent="0.25">
      <c r="B24" s="571" t="s">
        <v>1055</v>
      </c>
    </row>
    <row r="25" spans="2:2" ht="30" x14ac:dyDescent="0.25">
      <c r="B25" s="560" t="s">
        <v>1045</v>
      </c>
    </row>
    <row r="26" spans="2:2" x14ac:dyDescent="0.25">
      <c r="B26" s="560" t="s">
        <v>1046</v>
      </c>
    </row>
    <row r="27" spans="2:2" x14ac:dyDescent="0.25">
      <c r="B27" s="560" t="s">
        <v>1047</v>
      </c>
    </row>
    <row r="28" spans="2:2" ht="45" x14ac:dyDescent="0.25">
      <c r="B28" s="560" t="s">
        <v>1048</v>
      </c>
    </row>
    <row r="29" spans="2:2" ht="45" x14ac:dyDescent="0.25">
      <c r="B29" s="560" t="s">
        <v>1049</v>
      </c>
    </row>
    <row r="30" spans="2:2" x14ac:dyDescent="0.25">
      <c r="B30" s="572" t="s">
        <v>1050</v>
      </c>
    </row>
    <row r="31" spans="2:2" x14ac:dyDescent="0.25">
      <c r="B31" s="572" t="s">
        <v>1051</v>
      </c>
    </row>
    <row r="32" spans="2:2" x14ac:dyDescent="0.25">
      <c r="B32" s="560" t="s">
        <v>1052</v>
      </c>
    </row>
    <row r="33" spans="2:2" ht="45" x14ac:dyDescent="0.25">
      <c r="B33" s="560" t="s">
        <v>1053</v>
      </c>
    </row>
    <row r="34" spans="2:2" x14ac:dyDescent="0.25">
      <c r="B34" s="568" t="s">
        <v>1056</v>
      </c>
    </row>
    <row r="35" spans="2:2" x14ac:dyDescent="0.25">
      <c r="B35" s="560" t="s">
        <v>1054</v>
      </c>
    </row>
  </sheetData>
  <mergeCells count="1">
    <mergeCell ref="A1:B1"/>
  </mergeCells>
  <hyperlinks>
    <hyperlink ref="B3" r:id="rId1" display="https://dpi.wi.gov/sites/default/files/imce/parental-education-options/Choice/Bulletins/PSCP_Eligible_Expenses_Bulletin_9-22.pdf" xr:uid="{144D793B-D5CF-42CC-A754-D13CAF64B8F4}"/>
    <hyperlink ref="B34" r:id="rId2" display="https://dpi.wi.gov/parental-education-options/special-needs-scholarship/bulletins" xr:uid="{2053E874-9188-43D5-8760-C502BE9B675F}"/>
    <hyperlink ref="A1" location="'Table of Contents'!D1" display="RETURN TO TABLE OF CONTENTS" xr:uid="{6AC882FD-7A3F-40E1-ADDE-3C1249E6F4D8}"/>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50A81-A5B7-46A0-8629-6B430E32BFCE}">
  <sheetPr>
    <tabColor theme="9" tint="0.39997558519241921"/>
  </sheetPr>
  <dimension ref="A1:E72"/>
  <sheetViews>
    <sheetView workbookViewId="0">
      <pane xSplit="1" ySplit="4" topLeftCell="B5" activePane="bottomRight" state="frozen"/>
      <selection pane="topRight" activeCell="B1" sqref="B1"/>
      <selection pane="bottomLeft" activeCell="A4" sqref="A4"/>
      <selection pane="bottomRight" activeCell="B2" sqref="B2"/>
    </sheetView>
  </sheetViews>
  <sheetFormatPr defaultRowHeight="15" x14ac:dyDescent="0.25"/>
  <cols>
    <col min="1" max="1" width="3.5703125" customWidth="1"/>
    <col min="2" max="2" width="120.42578125" style="560" customWidth="1"/>
    <col min="3" max="3" width="11.140625" bestFit="1" customWidth="1"/>
    <col min="4" max="5" width="15.85546875" customWidth="1"/>
  </cols>
  <sheetData>
    <row r="1" spans="1:2" x14ac:dyDescent="0.25">
      <c r="A1" s="771" t="str">
        <f>'Parish Info'!$K$2</f>
        <v>RETURN TO TABLE OF CONTENTS</v>
      </c>
      <c r="B1" s="771"/>
    </row>
    <row r="2" spans="1:2" ht="18.75" x14ac:dyDescent="0.3">
      <c r="B2" s="561" t="s">
        <v>1058</v>
      </c>
    </row>
    <row r="3" spans="1:2" x14ac:dyDescent="0.25">
      <c r="B3" s="567" t="s">
        <v>1057</v>
      </c>
    </row>
    <row r="4" spans="1:2" x14ac:dyDescent="0.25">
      <c r="B4" s="560" t="s">
        <v>1117</v>
      </c>
    </row>
    <row r="5" spans="1:2" x14ac:dyDescent="0.25">
      <c r="B5" s="560" t="s">
        <v>1118</v>
      </c>
    </row>
    <row r="6" spans="1:2" ht="30" x14ac:dyDescent="0.25">
      <c r="B6" s="560" t="s">
        <v>1119</v>
      </c>
    </row>
    <row r="8" spans="1:2" x14ac:dyDescent="0.25">
      <c r="B8" s="576" t="s">
        <v>1059</v>
      </c>
    </row>
    <row r="9" spans="1:2" x14ac:dyDescent="0.25">
      <c r="B9" s="577" t="s">
        <v>1060</v>
      </c>
    </row>
    <row r="10" spans="1:2" x14ac:dyDescent="0.25">
      <c r="B10" s="578" t="s">
        <v>1061</v>
      </c>
    </row>
    <row r="11" spans="1:2" x14ac:dyDescent="0.25">
      <c r="B11" s="578" t="s">
        <v>1062</v>
      </c>
    </row>
    <row r="12" spans="1:2" x14ac:dyDescent="0.25">
      <c r="B12" s="579"/>
    </row>
    <row r="13" spans="1:2" ht="42.75" x14ac:dyDescent="0.25">
      <c r="B13" s="578" t="s">
        <v>1071</v>
      </c>
    </row>
    <row r="14" spans="1:2" x14ac:dyDescent="0.25">
      <c r="B14" s="578" t="s">
        <v>1072</v>
      </c>
    </row>
    <row r="15" spans="1:2" x14ac:dyDescent="0.25">
      <c r="B15" s="578" t="s">
        <v>1073</v>
      </c>
    </row>
    <row r="16" spans="1:2" x14ac:dyDescent="0.25">
      <c r="B16" s="580"/>
    </row>
    <row r="17" spans="2:2" x14ac:dyDescent="0.25">
      <c r="B17" s="578" t="s">
        <v>1063</v>
      </c>
    </row>
    <row r="18" spans="2:2" x14ac:dyDescent="0.25">
      <c r="B18" s="578" t="s">
        <v>1064</v>
      </c>
    </row>
    <row r="19" spans="2:2" x14ac:dyDescent="0.25">
      <c r="B19" s="581" t="s">
        <v>1065</v>
      </c>
    </row>
    <row r="20" spans="2:2" x14ac:dyDescent="0.25">
      <c r="B20" s="581" t="s">
        <v>1066</v>
      </c>
    </row>
    <row r="21" spans="2:2" x14ac:dyDescent="0.25">
      <c r="B21" s="582"/>
    </row>
    <row r="22" spans="2:2" x14ac:dyDescent="0.25">
      <c r="B22" s="581" t="s">
        <v>1067</v>
      </c>
    </row>
    <row r="23" spans="2:2" x14ac:dyDescent="0.25">
      <c r="B23" s="581" t="s">
        <v>1068</v>
      </c>
    </row>
    <row r="24" spans="2:2" x14ac:dyDescent="0.25">
      <c r="B24" s="581" t="s">
        <v>1069</v>
      </c>
    </row>
    <row r="25" spans="2:2" x14ac:dyDescent="0.25">
      <c r="B25" s="583" t="s">
        <v>1070</v>
      </c>
    </row>
    <row r="27" spans="2:2" x14ac:dyDescent="0.25">
      <c r="B27" s="584" t="s">
        <v>1074</v>
      </c>
    </row>
    <row r="28" spans="2:2" x14ac:dyDescent="0.25">
      <c r="B28" s="573" t="s">
        <v>1075</v>
      </c>
    </row>
    <row r="29" spans="2:2" x14ac:dyDescent="0.25">
      <c r="B29" s="573" t="s">
        <v>1076</v>
      </c>
    </row>
    <row r="30" spans="2:2" x14ac:dyDescent="0.25">
      <c r="B30" s="573" t="s">
        <v>1077</v>
      </c>
    </row>
    <row r="31" spans="2:2" x14ac:dyDescent="0.25">
      <c r="B31" s="573" t="s">
        <v>1078</v>
      </c>
    </row>
    <row r="32" spans="2:2" x14ac:dyDescent="0.25">
      <c r="B32" s="573" t="s">
        <v>1079</v>
      </c>
    </row>
    <row r="33" spans="2:2" x14ac:dyDescent="0.25">
      <c r="B33" s="573" t="s">
        <v>1080</v>
      </c>
    </row>
    <row r="34" spans="2:2" x14ac:dyDescent="0.25">
      <c r="B34" s="573" t="s">
        <v>1081</v>
      </c>
    </row>
    <row r="35" spans="2:2" x14ac:dyDescent="0.25">
      <c r="B35" s="574"/>
    </row>
    <row r="36" spans="2:2" x14ac:dyDescent="0.25">
      <c r="B36" s="585" t="s">
        <v>1082</v>
      </c>
    </row>
    <row r="37" spans="2:2" x14ac:dyDescent="0.25">
      <c r="B37" s="573" t="s">
        <v>1083</v>
      </c>
    </row>
    <row r="38" spans="2:2" x14ac:dyDescent="0.25">
      <c r="B38" s="573" t="s">
        <v>1084</v>
      </c>
    </row>
    <row r="39" spans="2:2" x14ac:dyDescent="0.25">
      <c r="B39" s="573" t="s">
        <v>1085</v>
      </c>
    </row>
    <row r="40" spans="2:2" x14ac:dyDescent="0.25">
      <c r="B40" s="574"/>
    </row>
    <row r="41" spans="2:2" x14ac:dyDescent="0.25">
      <c r="B41" s="585" t="s">
        <v>1086</v>
      </c>
    </row>
    <row r="42" spans="2:2" x14ac:dyDescent="0.25">
      <c r="B42" s="573" t="s">
        <v>1087</v>
      </c>
    </row>
    <row r="43" spans="2:2" x14ac:dyDescent="0.25">
      <c r="B43" s="573" t="s">
        <v>1088</v>
      </c>
    </row>
    <row r="44" spans="2:2" x14ac:dyDescent="0.25">
      <c r="B44" s="573" t="s">
        <v>1089</v>
      </c>
    </row>
    <row r="45" spans="2:2" x14ac:dyDescent="0.25">
      <c r="B45" s="573" t="s">
        <v>1090</v>
      </c>
    </row>
    <row r="46" spans="2:2" x14ac:dyDescent="0.25">
      <c r="B46" s="574"/>
    </row>
    <row r="47" spans="2:2" x14ac:dyDescent="0.25">
      <c r="B47" s="575" t="s">
        <v>1091</v>
      </c>
    </row>
    <row r="49" spans="2:5" x14ac:dyDescent="0.25">
      <c r="B49" s="573" t="s">
        <v>1098</v>
      </c>
    </row>
    <row r="50" spans="2:5" x14ac:dyDescent="0.25">
      <c r="B50" s="573" t="s">
        <v>1099</v>
      </c>
    </row>
    <row r="51" spans="2:5" x14ac:dyDescent="0.25">
      <c r="B51" s="573" t="s">
        <v>1092</v>
      </c>
    </row>
    <row r="52" spans="2:5" x14ac:dyDescent="0.25">
      <c r="B52" s="573" t="s">
        <v>1093</v>
      </c>
    </row>
    <row r="53" spans="2:5" x14ac:dyDescent="0.25">
      <c r="B53" s="573" t="s">
        <v>1094</v>
      </c>
    </row>
    <row r="54" spans="2:5" x14ac:dyDescent="0.25">
      <c r="B54" s="573" t="s">
        <v>1095</v>
      </c>
    </row>
    <row r="55" spans="2:5" x14ac:dyDescent="0.25">
      <c r="B55" s="573" t="s">
        <v>1096</v>
      </c>
    </row>
    <row r="56" spans="2:5" x14ac:dyDescent="0.25">
      <c r="B56" s="573" t="s">
        <v>1100</v>
      </c>
    </row>
    <row r="57" spans="2:5" x14ac:dyDescent="0.25">
      <c r="B57" s="573" t="s">
        <v>1101</v>
      </c>
    </row>
    <row r="58" spans="2:5" x14ac:dyDescent="0.25">
      <c r="B58" s="573" t="s">
        <v>1097</v>
      </c>
    </row>
    <row r="60" spans="2:5" x14ac:dyDescent="0.25">
      <c r="B60" s="573" t="s">
        <v>1102</v>
      </c>
    </row>
    <row r="61" spans="2:5" x14ac:dyDescent="0.25">
      <c r="B61" s="575" t="s">
        <v>1103</v>
      </c>
    </row>
    <row r="62" spans="2:5" ht="15.75" thickBot="1" x14ac:dyDescent="0.3"/>
    <row r="63" spans="2:5" ht="30.75" customHeight="1" x14ac:dyDescent="0.25">
      <c r="B63" s="831"/>
      <c r="C63" s="586" t="s">
        <v>1104</v>
      </c>
      <c r="D63" s="586" t="s">
        <v>1106</v>
      </c>
      <c r="E63" s="586" t="s">
        <v>1108</v>
      </c>
    </row>
    <row r="64" spans="2:5" ht="29.25" thickBot="1" x14ac:dyDescent="0.3">
      <c r="B64" s="832"/>
      <c r="C64" s="587" t="s">
        <v>1105</v>
      </c>
      <c r="D64" s="587" t="s">
        <v>1107</v>
      </c>
      <c r="E64" s="587" t="s">
        <v>1109</v>
      </c>
    </row>
    <row r="65" spans="2:5" ht="15.75" thickBot="1" x14ac:dyDescent="0.3">
      <c r="B65" s="588" t="s">
        <v>1110</v>
      </c>
      <c r="C65" s="589">
        <v>5000</v>
      </c>
      <c r="D65" s="589">
        <v>4000</v>
      </c>
      <c r="E65" s="590">
        <v>0</v>
      </c>
    </row>
    <row r="66" spans="2:5" ht="15.75" thickBot="1" x14ac:dyDescent="0.3">
      <c r="B66" s="588" t="s">
        <v>1111</v>
      </c>
      <c r="C66" s="589">
        <v>5000</v>
      </c>
      <c r="D66" s="589">
        <v>2000</v>
      </c>
      <c r="E66" s="589">
        <v>500</v>
      </c>
    </row>
    <row r="67" spans="2:5" ht="15.75" thickBot="1" x14ac:dyDescent="0.3">
      <c r="B67" s="588" t="s">
        <v>1112</v>
      </c>
      <c r="C67" s="589">
        <v>750</v>
      </c>
      <c r="D67" s="589">
        <v>500</v>
      </c>
      <c r="E67" s="589">
        <v>0</v>
      </c>
    </row>
    <row r="68" spans="2:5" ht="15.75" thickBot="1" x14ac:dyDescent="0.3">
      <c r="B68" s="588" t="s">
        <v>1113</v>
      </c>
      <c r="C68" s="589">
        <v>25000</v>
      </c>
      <c r="D68" s="589">
        <v>0</v>
      </c>
      <c r="E68" s="589">
        <v>250</v>
      </c>
    </row>
    <row r="69" spans="2:5" ht="15.75" thickBot="1" x14ac:dyDescent="0.3">
      <c r="B69" s="591" t="s">
        <v>1114</v>
      </c>
      <c r="C69" s="592">
        <v>35750</v>
      </c>
      <c r="D69" s="592">
        <v>6500</v>
      </c>
      <c r="E69" s="592">
        <v>750</v>
      </c>
    </row>
    <row r="71" spans="2:5" x14ac:dyDescent="0.25">
      <c r="B71" s="573" t="s">
        <v>1115</v>
      </c>
    </row>
    <row r="72" spans="2:5" x14ac:dyDescent="0.25">
      <c r="B72" s="575" t="s">
        <v>1116</v>
      </c>
    </row>
  </sheetData>
  <mergeCells count="2">
    <mergeCell ref="B63:B64"/>
    <mergeCell ref="A1:B1"/>
  </mergeCells>
  <hyperlinks>
    <hyperlink ref="B3" r:id="rId1" display="https://dpi.wi.gov/sites/default/files/imce/parental-education-options/Choice/Bulletins/Financial_Audit_and_PSCP_SNSP_Reserve_Balance_9-22.pdf" xr:uid="{A69B3E70-1F44-4BD9-ABA3-69EC6B04A591}"/>
    <hyperlink ref="A1" location="'Table of Contents'!D1" display="RETURN TO TABLE OF CONTENTS" xr:uid="{04C0E88C-897E-439D-85FB-CC764882AD9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0401-033A-4481-95ED-49CCC3689C33}">
  <sheetPr codeName="Sheet6">
    <tabColor rgb="FFFFC000"/>
  </sheetPr>
  <dimension ref="A1:O92"/>
  <sheetViews>
    <sheetView zoomScale="110" zoomScaleNormal="110" workbookViewId="0">
      <selection activeCell="F4" sqref="F4"/>
    </sheetView>
  </sheetViews>
  <sheetFormatPr defaultColWidth="9.140625" defaultRowHeight="15" x14ac:dyDescent="0.25"/>
  <cols>
    <col min="1" max="1" width="3.7109375" customWidth="1"/>
    <col min="2" max="2" width="28.28515625" customWidth="1"/>
    <col min="3" max="3" width="31.140625" customWidth="1"/>
    <col min="4" max="4" width="31" customWidth="1"/>
    <col min="5" max="5" width="30.42578125" customWidth="1"/>
    <col min="6" max="6" width="12.85546875" customWidth="1"/>
    <col min="7" max="7" width="15.42578125" customWidth="1"/>
    <col min="8" max="8" width="7.85546875" customWidth="1"/>
    <col min="10" max="10" width="23.7109375" customWidth="1"/>
    <col min="11" max="11" width="37.7109375" customWidth="1"/>
    <col min="12" max="12" width="29.28515625" customWidth="1"/>
    <col min="13" max="13" width="24.42578125" customWidth="1"/>
    <col min="14" max="15" width="16.85546875" customWidth="1"/>
    <col min="16" max="16" width="6.5703125" customWidth="1"/>
    <col min="17" max="19" width="16.85546875" customWidth="1"/>
    <col min="20" max="20" width="16.7109375" customWidth="1"/>
    <col min="21" max="23" width="16.85546875" customWidth="1"/>
    <col min="24" max="24" width="33" customWidth="1"/>
    <col min="25" max="25" width="9.140625" customWidth="1"/>
  </cols>
  <sheetData>
    <row r="1" spans="1:15" x14ac:dyDescent="0.25">
      <c r="A1" s="771" t="str">
        <f>'Parish Info'!$K$2</f>
        <v>RETURN TO TABLE OF CONTENTS</v>
      </c>
      <c r="B1" s="771"/>
    </row>
    <row r="2" spans="1:15" x14ac:dyDescent="0.25">
      <c r="B2" s="101"/>
      <c r="C2" s="101" t="s">
        <v>833</v>
      </c>
      <c r="D2" s="102"/>
      <c r="E2" s="102" t="s">
        <v>1190</v>
      </c>
    </row>
    <row r="3" spans="1:15" ht="27.75" customHeight="1" thickBot="1" x14ac:dyDescent="0.3">
      <c r="C3" s="101"/>
      <c r="D3" s="102"/>
      <c r="E3" s="102"/>
      <c r="J3" s="124" t="s">
        <v>821</v>
      </c>
    </row>
    <row r="4" spans="1:15" ht="15.75" customHeight="1" thickBot="1" x14ac:dyDescent="0.3">
      <c r="C4" s="105" t="str">
        <f>IFERROR(INDEX('Parish Info'!$D$1:$D$208, MATCH($D$4, 'Parish Info'!$C$1:$C$208, 0)) &amp; " NAME", "PARISH / SCHOOL NAME")</f>
        <v>PARISH / SCHOOL NAME</v>
      </c>
      <c r="D4" s="106" t="str">
        <f>IFERROR(INDEX('Parish Info'!$B$2:$G$208, MATCH($F$4,'Parish Info'!$B$2:$B$208, 0), MATCH('Parish Info'!$C$1,'Parish Info'!$B$1:$G$1,0)), "")</f>
        <v/>
      </c>
      <c r="E4" s="107" t="str">
        <f>IFERROR(INDEX('Parish Info'!$D$1:$D$208, MATCH($D$4, 'Parish Info'!$C$1:$C$208, 0)) &amp; " CODE", "PARISH / SCHOOL CODE")</f>
        <v>PARISH / SCHOOL CODE</v>
      </c>
      <c r="F4" s="56"/>
      <c r="G4" s="108"/>
      <c r="H4" s="108"/>
      <c r="I4" s="125">
        <v>1</v>
      </c>
      <c r="J4" s="786" t="str">
        <f>IF($C$28&lt;0,"Why does the Parish have a deficit operating Budget?", "Why does the Parish have a operating deficit Budget?- NO NEED TO ANSWER")</f>
        <v>Why does the Parish have a operating deficit Budget?- NO NEED TO ANSWER</v>
      </c>
      <c r="K4" s="786"/>
      <c r="L4" s="786"/>
      <c r="M4" s="786"/>
      <c r="N4" s="786"/>
      <c r="O4" s="786"/>
    </row>
    <row r="5" spans="1:15" ht="15.75" thickBot="1" x14ac:dyDescent="0.3">
      <c r="C5" s="112" t="s">
        <v>672</v>
      </c>
      <c r="D5" s="113" t="str">
        <f>IFERROR(INDEX('Parish Info'!$B$2:$G$208, MATCH($F$4,'Parish Info'!$B$2:$B$208, 0), MATCH('Parish Info'!$E$1,'Parish Info'!$B$1:$G$1,0)), "")</f>
        <v/>
      </c>
      <c r="E5" s="114" t="s">
        <v>794</v>
      </c>
      <c r="F5" s="115" t="str">
        <f>IFERROR(INDEX('Parish Info'!$B$2:$G$208, MATCH($F$4,'Parish Info'!$B$2:$B$208, 0), MATCH('Parish Info'!$F$1,'Parish Info'!$B$1:$G$1,0)), "")</f>
        <v/>
      </c>
      <c r="G5" s="116"/>
      <c r="H5" s="108"/>
      <c r="I5" s="125"/>
      <c r="J5" s="772"/>
      <c r="K5" s="773"/>
      <c r="L5" s="773"/>
      <c r="M5" s="773"/>
      <c r="N5" s="773"/>
      <c r="O5" s="774"/>
    </row>
    <row r="6" spans="1:15" ht="15.75" thickBot="1" x14ac:dyDescent="0.3">
      <c r="C6" s="112" t="s">
        <v>673</v>
      </c>
      <c r="D6" s="58"/>
      <c r="E6" s="114" t="s">
        <v>793</v>
      </c>
      <c r="F6" s="118" t="str">
        <f>IFERROR(INDEX('Parish Info'!$B$2:$G$208, MATCH($F$4,'Parish Info'!$B$2:$B$208, 0), MATCH('Parish Info'!$G$1,'Parish Info'!$B$1:$G$1,0)), "")</f>
        <v/>
      </c>
      <c r="G6" s="119"/>
      <c r="H6" s="108"/>
      <c r="J6" s="775"/>
      <c r="K6" s="776"/>
      <c r="L6" s="776"/>
      <c r="M6" s="776"/>
      <c r="N6" s="776"/>
      <c r="O6" s="777"/>
    </row>
    <row r="7" spans="1:15" ht="15.75" thickBot="1" x14ac:dyDescent="0.3">
      <c r="C7" s="112" t="s">
        <v>674</v>
      </c>
      <c r="D7" s="58"/>
      <c r="E7" s="114" t="s">
        <v>798</v>
      </c>
      <c r="F7" s="121" t="str">
        <f>IFERROR(INDEX('Drop Down Options'!$B$2:$E$14, MATCH($G$9,'Drop Down Options'!$B$2:$B$14,0), 3), "Month needs to be selected.")</f>
        <v>Dec</v>
      </c>
      <c r="G7" s="108"/>
      <c r="H7" s="108"/>
      <c r="J7" s="775"/>
      <c r="K7" s="776"/>
      <c r="L7" s="776"/>
      <c r="M7" s="776"/>
      <c r="N7" s="776"/>
      <c r="O7" s="777"/>
    </row>
    <row r="8" spans="1:15" ht="15.75" thickBot="1" x14ac:dyDescent="0.3">
      <c r="C8" s="112" t="s">
        <v>675</v>
      </c>
      <c r="D8" s="58"/>
      <c r="E8" s="114" t="s">
        <v>797</v>
      </c>
      <c r="F8" s="121">
        <f>IFERROR(INDEX('Drop Down Options'!$B$2:$E$14, MATCH($G$9,'Drop Down Options'!B2:B14,0), 4), "Month needs to be selected.")</f>
        <v>6</v>
      </c>
      <c r="G8" s="108"/>
      <c r="H8" s="108"/>
      <c r="J8" s="775"/>
      <c r="K8" s="776"/>
      <c r="L8" s="776"/>
      <c r="M8" s="776"/>
      <c r="N8" s="776"/>
      <c r="O8" s="777"/>
    </row>
    <row r="9" spans="1:15" ht="15.75" thickBot="1" x14ac:dyDescent="0.3">
      <c r="C9" s="112" t="s">
        <v>676</v>
      </c>
      <c r="D9" s="58"/>
      <c r="E9" s="782" t="s">
        <v>796</v>
      </c>
      <c r="F9" s="783"/>
      <c r="G9" s="57" t="s">
        <v>552</v>
      </c>
      <c r="H9" s="177"/>
      <c r="J9" s="775"/>
      <c r="K9" s="776"/>
      <c r="L9" s="776"/>
      <c r="M9" s="776"/>
      <c r="N9" s="776"/>
      <c r="O9" s="777"/>
    </row>
    <row r="10" spans="1:15" ht="15.75" thickBot="1" x14ac:dyDescent="0.3">
      <c r="C10" s="122" t="s">
        <v>677</v>
      </c>
      <c r="D10" s="76"/>
      <c r="E10" s="784" t="s">
        <v>795</v>
      </c>
      <c r="F10" s="785"/>
      <c r="G10" s="123">
        <f>IFERROR(INDEX('Drop Down Options'!$C$2:$C$14, MATCH($G$9, 'Drop Down Options'!$B$2:$B$14, 0)), "")</f>
        <v>2025</v>
      </c>
      <c r="J10" s="775"/>
      <c r="K10" s="776"/>
      <c r="L10" s="776"/>
      <c r="M10" s="776"/>
      <c r="N10" s="776"/>
      <c r="O10" s="777"/>
    </row>
    <row r="11" spans="1:15" ht="15.75" thickBot="1" x14ac:dyDescent="0.3">
      <c r="F11" s="758"/>
      <c r="G11" s="758"/>
      <c r="J11" s="778"/>
      <c r="K11" s="779"/>
      <c r="L11" s="779"/>
      <c r="M11" s="779"/>
      <c r="N11" s="779"/>
      <c r="O11" s="780"/>
    </row>
    <row r="12" spans="1:15" x14ac:dyDescent="0.25">
      <c r="F12" s="758"/>
      <c r="G12" s="758"/>
    </row>
    <row r="13" spans="1:15" ht="33.75" customHeight="1" thickBot="1" x14ac:dyDescent="0.45">
      <c r="C13" s="759" t="str">
        <f>IF($C$28&gt;=0, "YOU ARE SUBMITTING A BALANCED BUDGET", "YOU ARE SUBMITTING A DEFICIT BUDGET")</f>
        <v>YOU ARE SUBMITTING A BALANCED BUDGET</v>
      </c>
      <c r="D13" s="759"/>
      <c r="E13" s="759"/>
      <c r="F13" s="759"/>
      <c r="G13" s="759"/>
      <c r="I13" s="125">
        <v>2</v>
      </c>
      <c r="J13" s="787" t="str">
        <f>IF($C$28&lt;0,"How will the Parish fund the operating deficit?", "How will the Parish fund the operating deficit?- NO NEED TO ANSWER")</f>
        <v>How will the Parish fund the operating deficit?- NO NEED TO ANSWER</v>
      </c>
      <c r="K13" s="787"/>
      <c r="L13" s="787"/>
      <c r="M13" s="787"/>
      <c r="N13" s="787"/>
      <c r="O13" s="787"/>
    </row>
    <row r="14" spans="1:15" x14ac:dyDescent="0.25">
      <c r="F14" s="758"/>
      <c r="G14" s="758"/>
      <c r="I14" s="125"/>
      <c r="J14" s="772"/>
      <c r="K14" s="773"/>
      <c r="L14" s="773"/>
      <c r="M14" s="773"/>
      <c r="N14" s="773"/>
      <c r="O14" s="774"/>
    </row>
    <row r="15" spans="1:15" x14ac:dyDescent="0.25">
      <c r="C15" s="126" t="s">
        <v>1192</v>
      </c>
      <c r="D15" s="126" t="s">
        <v>822</v>
      </c>
      <c r="E15" s="126" t="s">
        <v>1147</v>
      </c>
      <c r="F15" s="781"/>
      <c r="G15" s="781"/>
      <c r="J15" s="775"/>
      <c r="K15" s="776"/>
      <c r="L15" s="776"/>
      <c r="M15" s="776"/>
      <c r="N15" s="776"/>
      <c r="O15" s="777"/>
    </row>
    <row r="16" spans="1:15" x14ac:dyDescent="0.25">
      <c r="B16" s="125" t="s">
        <v>823</v>
      </c>
      <c r="C16" s="127">
        <f>'Parish Department Summary'!O70</f>
        <v>0</v>
      </c>
      <c r="D16" s="127">
        <f>School!O70</f>
        <v>0</v>
      </c>
      <c r="E16" s="127">
        <f t="shared" ref="E16:E23" si="0">C16+D16</f>
        <v>0</v>
      </c>
      <c r="F16" s="760"/>
      <c r="G16" s="761"/>
      <c r="J16" s="775"/>
      <c r="K16" s="776"/>
      <c r="L16" s="776"/>
      <c r="M16" s="776"/>
      <c r="N16" s="776"/>
      <c r="O16" s="777"/>
    </row>
    <row r="17" spans="2:15" x14ac:dyDescent="0.25">
      <c r="B17" s="125" t="s">
        <v>824</v>
      </c>
      <c r="C17" s="128">
        <f>'Parish Department Summary'!O143</f>
        <v>0</v>
      </c>
      <c r="D17" s="128">
        <f>School!O143</f>
        <v>0</v>
      </c>
      <c r="E17" s="128">
        <f t="shared" si="0"/>
        <v>0</v>
      </c>
      <c r="F17" s="760"/>
      <c r="G17" s="761"/>
      <c r="J17" s="775"/>
      <c r="K17" s="776"/>
      <c r="L17" s="776"/>
      <c r="M17" s="776"/>
      <c r="N17" s="776"/>
      <c r="O17" s="777"/>
    </row>
    <row r="18" spans="2:15" x14ac:dyDescent="0.25">
      <c r="B18" s="125" t="s">
        <v>802</v>
      </c>
      <c r="C18" s="127">
        <f>'Parish Department Summary'!O144</f>
        <v>0</v>
      </c>
      <c r="D18" s="127">
        <f>School!O144</f>
        <v>0</v>
      </c>
      <c r="E18" s="127">
        <f t="shared" si="0"/>
        <v>0</v>
      </c>
      <c r="F18" s="760"/>
      <c r="G18" s="761"/>
      <c r="J18" s="775"/>
      <c r="K18" s="776"/>
      <c r="L18" s="776"/>
      <c r="M18" s="776"/>
      <c r="N18" s="776"/>
      <c r="O18" s="777"/>
    </row>
    <row r="19" spans="2:15" x14ac:dyDescent="0.25">
      <c r="B19" s="125" t="s">
        <v>831</v>
      </c>
      <c r="C19" s="129">
        <f>'Parish Department Summary'!O156</f>
        <v>0</v>
      </c>
      <c r="D19" s="129">
        <f>School!O156</f>
        <v>0</v>
      </c>
      <c r="E19" s="127">
        <f t="shared" si="0"/>
        <v>0</v>
      </c>
      <c r="F19" s="760"/>
      <c r="G19" s="761"/>
      <c r="J19" s="775"/>
      <c r="K19" s="776"/>
      <c r="L19" s="776"/>
      <c r="M19" s="776"/>
      <c r="N19" s="776"/>
      <c r="O19" s="777"/>
    </row>
    <row r="20" spans="2:15" x14ac:dyDescent="0.25">
      <c r="B20" s="125" t="s">
        <v>1216</v>
      </c>
      <c r="C20" s="129">
        <f>'Parish Department Summary'!O157</f>
        <v>0</v>
      </c>
      <c r="D20" s="129">
        <f>School!O157</f>
        <v>0</v>
      </c>
      <c r="E20" s="129">
        <f t="shared" si="0"/>
        <v>0</v>
      </c>
      <c r="F20" s="760"/>
      <c r="G20" s="760"/>
      <c r="J20" s="775"/>
      <c r="K20" s="776"/>
      <c r="L20" s="776"/>
      <c r="M20" s="776"/>
      <c r="N20" s="776"/>
      <c r="O20" s="777"/>
    </row>
    <row r="21" spans="2:15" ht="15.75" thickBot="1" x14ac:dyDescent="0.3">
      <c r="B21" s="125" t="s">
        <v>826</v>
      </c>
      <c r="C21" s="128">
        <f>'Parish Department Summary'!O151-'Parish Department Summary'!O158</f>
        <v>0</v>
      </c>
      <c r="D21" s="128">
        <f>School!O151-School!O158</f>
        <v>0</v>
      </c>
      <c r="E21" s="128">
        <f t="shared" si="0"/>
        <v>0</v>
      </c>
      <c r="F21" s="760"/>
      <c r="G21" s="761"/>
      <c r="J21" s="778"/>
      <c r="K21" s="779"/>
      <c r="L21" s="779"/>
      <c r="M21" s="779"/>
      <c r="N21" s="779"/>
      <c r="O21" s="780"/>
    </row>
    <row r="22" spans="2:15" x14ac:dyDescent="0.25">
      <c r="B22" s="125" t="s">
        <v>803</v>
      </c>
      <c r="C22" s="127">
        <f>'Parish Department Summary'!O160</f>
        <v>0</v>
      </c>
      <c r="D22" s="127">
        <f>School!O160</f>
        <v>0</v>
      </c>
      <c r="E22" s="127">
        <f t="shared" si="0"/>
        <v>0</v>
      </c>
      <c r="F22" s="760"/>
      <c r="G22" s="761"/>
    </row>
    <row r="23" spans="2:15" ht="15.75" thickBot="1" x14ac:dyDescent="0.3">
      <c r="B23" s="125" t="s">
        <v>825</v>
      </c>
      <c r="C23" s="127">
        <f>'Parish Department Summary'!O166</f>
        <v>0</v>
      </c>
      <c r="D23" s="127">
        <f>School!O166</f>
        <v>0</v>
      </c>
      <c r="E23" s="127">
        <f t="shared" si="0"/>
        <v>0</v>
      </c>
      <c r="F23" s="760"/>
      <c r="G23" s="761"/>
      <c r="I23" s="125">
        <v>3</v>
      </c>
      <c r="J23" s="761" t="str">
        <f>IF($C$28&lt;0,"What will the Parish do to recover from the budgeted deficit situation?", "What will the Parish do to recover from the budgeted deficit situation?- NO NEED TO ANSWER")</f>
        <v>What will the Parish do to recover from the budgeted deficit situation?- NO NEED TO ANSWER</v>
      </c>
      <c r="K23" s="761"/>
      <c r="L23" s="761"/>
      <c r="M23" s="761"/>
      <c r="N23" s="761"/>
      <c r="O23" s="761"/>
    </row>
    <row r="24" spans="2:15" x14ac:dyDescent="0.25">
      <c r="F24" s="758"/>
      <c r="G24" s="758"/>
      <c r="I24" s="125"/>
      <c r="J24" s="762"/>
      <c r="K24" s="763"/>
      <c r="L24" s="763"/>
      <c r="M24" s="763"/>
      <c r="N24" s="763"/>
      <c r="O24" s="764"/>
    </row>
    <row r="25" spans="2:15" x14ac:dyDescent="0.25">
      <c r="C25" s="6" t="str">
        <f>CONCATENATE('Drop Down Options'!K6, " ", "Budget Submission")</f>
        <v>FY 2026-27 Budget Submission</v>
      </c>
      <c r="F25" s="758"/>
      <c r="G25" s="758"/>
      <c r="J25" s="765"/>
      <c r="K25" s="766"/>
      <c r="L25" s="766"/>
      <c r="M25" s="766"/>
      <c r="N25" s="766"/>
      <c r="O25" s="767"/>
    </row>
    <row r="26" spans="2:15" ht="17.25" customHeight="1" x14ac:dyDescent="0.25">
      <c r="B26" s="755" t="s">
        <v>819</v>
      </c>
      <c r="C26" s="130">
        <f>$C$18</f>
        <v>0</v>
      </c>
      <c r="F26" s="758"/>
      <c r="G26" s="758"/>
      <c r="J26" s="765"/>
      <c r="K26" s="766"/>
      <c r="L26" s="766"/>
      <c r="M26" s="766"/>
      <c r="N26" s="766"/>
      <c r="O26" s="767"/>
    </row>
    <row r="27" spans="2:15" ht="15" customHeight="1" x14ac:dyDescent="0.25">
      <c r="B27" s="753" t="s">
        <v>828</v>
      </c>
      <c r="C27" s="754">
        <f>$D$18</f>
        <v>0</v>
      </c>
      <c r="F27" s="758"/>
      <c r="G27" s="758"/>
      <c r="J27" s="765"/>
      <c r="K27" s="766"/>
      <c r="L27" s="766"/>
      <c r="M27" s="766"/>
      <c r="N27" s="766"/>
      <c r="O27" s="767"/>
    </row>
    <row r="28" spans="2:15" ht="30" x14ac:dyDescent="0.25">
      <c r="B28" s="570" t="str">
        <f>CONCATENATE('Drop Down Options'!$K$6," ", "Budget Net Operating Income")</f>
        <v>FY 2026-27 Budget Net Operating Income</v>
      </c>
      <c r="C28" s="130">
        <f>SUM($C$26:$C$27)</f>
        <v>0</v>
      </c>
      <c r="F28" s="758"/>
      <c r="G28" s="758"/>
      <c r="J28" s="765"/>
      <c r="K28" s="766"/>
      <c r="L28" s="766"/>
      <c r="M28" s="766"/>
      <c r="N28" s="766"/>
      <c r="O28" s="767"/>
    </row>
    <row r="29" spans="2:15" x14ac:dyDescent="0.25">
      <c r="B29" s="125"/>
      <c r="F29" s="758"/>
      <c r="G29" s="758"/>
      <c r="J29" s="765"/>
      <c r="K29" s="766"/>
      <c r="L29" s="766"/>
      <c r="M29" s="766"/>
      <c r="N29" s="766"/>
      <c r="O29" s="767"/>
    </row>
    <row r="30" spans="2:15" x14ac:dyDescent="0.25">
      <c r="B30" s="125"/>
      <c r="C30" s="6" t="s">
        <v>1217</v>
      </c>
      <c r="F30" s="758"/>
      <c r="G30" s="758"/>
      <c r="J30" s="765"/>
      <c r="K30" s="766"/>
      <c r="L30" s="766"/>
      <c r="M30" s="766"/>
      <c r="N30" s="766"/>
      <c r="O30" s="767"/>
    </row>
    <row r="31" spans="2:15" x14ac:dyDescent="0.25">
      <c r="B31" s="125" t="s">
        <v>1218</v>
      </c>
      <c r="C31" s="756">
        <f>'Consolidated Budget'!O151</f>
        <v>0</v>
      </c>
      <c r="F31" s="758"/>
      <c r="G31" s="758"/>
      <c r="J31" s="765"/>
      <c r="K31" s="766"/>
      <c r="L31" s="766"/>
      <c r="M31" s="766"/>
      <c r="N31" s="766"/>
      <c r="O31" s="767"/>
    </row>
    <row r="32" spans="2:15" ht="15.75" thickBot="1" x14ac:dyDescent="0.3">
      <c r="B32" s="125" t="s">
        <v>827</v>
      </c>
      <c r="C32" s="130">
        <f>$C$19</f>
        <v>0</v>
      </c>
      <c r="F32" s="758"/>
      <c r="G32" s="758"/>
      <c r="J32" s="768"/>
      <c r="K32" s="769"/>
      <c r="L32" s="769"/>
      <c r="M32" s="769"/>
      <c r="N32" s="769"/>
      <c r="O32" s="770"/>
    </row>
    <row r="33" spans="2:15" x14ac:dyDescent="0.25">
      <c r="B33" s="125" t="s">
        <v>829</v>
      </c>
      <c r="C33" s="130">
        <f>$D$19</f>
        <v>0</v>
      </c>
      <c r="F33" s="758"/>
      <c r="G33" s="758"/>
      <c r="J33" s="752"/>
      <c r="K33" s="752"/>
      <c r="L33" s="752"/>
      <c r="M33" s="752"/>
      <c r="N33" s="752"/>
      <c r="O33" s="752"/>
    </row>
    <row r="34" spans="2:15" x14ac:dyDescent="0.25">
      <c r="B34" s="125" t="s">
        <v>1214</v>
      </c>
      <c r="C34" s="130">
        <f>'Parish Department Summary'!$O$157</f>
        <v>0</v>
      </c>
      <c r="F34" s="758"/>
      <c r="G34" s="758"/>
      <c r="J34" s="752"/>
      <c r="K34" s="752"/>
      <c r="L34" s="752"/>
      <c r="M34" s="752"/>
      <c r="N34" s="752"/>
      <c r="O34" s="752"/>
    </row>
    <row r="35" spans="2:15" x14ac:dyDescent="0.25">
      <c r="B35" s="125" t="s">
        <v>1215</v>
      </c>
      <c r="C35" s="130">
        <f>School!$O$157</f>
        <v>0</v>
      </c>
      <c r="F35" s="758"/>
      <c r="G35" s="758"/>
    </row>
    <row r="36" spans="2:15" x14ac:dyDescent="0.25">
      <c r="B36" s="753" t="s">
        <v>603</v>
      </c>
      <c r="C36" s="754">
        <f>'Consolidated Budget'!O158</f>
        <v>0</v>
      </c>
    </row>
    <row r="37" spans="2:15" x14ac:dyDescent="0.25">
      <c r="B37" s="755" t="str">
        <f>CONCATENATE('Drop Down Options'!$K$6," ", "Budget Net Income")</f>
        <v>FY 2026-27 Budget Net Income</v>
      </c>
      <c r="C37" s="130">
        <f>C28-SUM(C32:C35)</f>
        <v>0</v>
      </c>
      <c r="F37" s="758"/>
      <c r="G37" s="758"/>
    </row>
    <row r="38" spans="2:15" x14ac:dyDescent="0.25">
      <c r="C38" s="125"/>
      <c r="F38" s="758"/>
      <c r="G38" s="758"/>
      <c r="I38" s="125"/>
    </row>
    <row r="39" spans="2:15" x14ac:dyDescent="0.25">
      <c r="C39" s="125"/>
      <c r="F39" s="758"/>
      <c r="G39" s="758"/>
    </row>
    <row r="40" spans="2:15" x14ac:dyDescent="0.25">
      <c r="C40" s="125"/>
      <c r="F40" s="758"/>
      <c r="G40" s="758"/>
    </row>
    <row r="41" spans="2:15" x14ac:dyDescent="0.25">
      <c r="F41" s="758"/>
      <c r="G41" s="758"/>
    </row>
    <row r="42" spans="2:15" x14ac:dyDescent="0.25">
      <c r="C42" s="125"/>
      <c r="F42" s="758"/>
      <c r="G42" s="758"/>
    </row>
    <row r="43" spans="2:15" x14ac:dyDescent="0.25">
      <c r="C43" s="125"/>
      <c r="F43" s="758"/>
      <c r="G43" s="758"/>
    </row>
    <row r="44" spans="2:15" x14ac:dyDescent="0.25">
      <c r="F44" s="758"/>
      <c r="G44" s="758"/>
    </row>
    <row r="45" spans="2:15" x14ac:dyDescent="0.25">
      <c r="F45" s="758"/>
      <c r="G45" s="758"/>
    </row>
    <row r="46" spans="2:15" x14ac:dyDescent="0.25">
      <c r="F46" s="758"/>
      <c r="G46" s="758"/>
    </row>
    <row r="47" spans="2:15" x14ac:dyDescent="0.25">
      <c r="D47" s="130"/>
      <c r="F47" s="758"/>
      <c r="G47" s="758"/>
    </row>
    <row r="48" spans="2:15" x14ac:dyDescent="0.25">
      <c r="D48" s="130"/>
      <c r="F48" s="758"/>
      <c r="G48" s="758"/>
    </row>
    <row r="49" spans="6:7" x14ac:dyDescent="0.25">
      <c r="F49" s="758"/>
      <c r="G49" s="758"/>
    </row>
    <row r="50" spans="6:7" x14ac:dyDescent="0.25">
      <c r="F50" s="758"/>
      <c r="G50" s="758"/>
    </row>
    <row r="51" spans="6:7" x14ac:dyDescent="0.25">
      <c r="F51" s="758"/>
      <c r="G51" s="758"/>
    </row>
    <row r="52" spans="6:7" x14ac:dyDescent="0.25">
      <c r="F52" s="758"/>
      <c r="G52" s="758"/>
    </row>
    <row r="53" spans="6:7" x14ac:dyDescent="0.25">
      <c r="F53" s="758"/>
      <c r="G53" s="758"/>
    </row>
    <row r="54" spans="6:7" x14ac:dyDescent="0.25">
      <c r="F54" s="758"/>
      <c r="G54" s="758"/>
    </row>
    <row r="55" spans="6:7" x14ac:dyDescent="0.25">
      <c r="F55" s="758"/>
      <c r="G55" s="758"/>
    </row>
    <row r="56" spans="6:7" x14ac:dyDescent="0.25">
      <c r="F56" s="758"/>
      <c r="G56" s="758"/>
    </row>
    <row r="57" spans="6:7" x14ac:dyDescent="0.25">
      <c r="F57" s="758"/>
      <c r="G57" s="758"/>
    </row>
    <row r="58" spans="6:7" x14ac:dyDescent="0.25">
      <c r="F58" s="758"/>
      <c r="G58" s="758"/>
    </row>
    <row r="59" spans="6:7" x14ac:dyDescent="0.25">
      <c r="F59" s="758"/>
      <c r="G59" s="758"/>
    </row>
    <row r="60" spans="6:7" x14ac:dyDescent="0.25">
      <c r="F60" s="758"/>
      <c r="G60" s="758"/>
    </row>
    <row r="61" spans="6:7" x14ac:dyDescent="0.25">
      <c r="F61" s="758"/>
      <c r="G61" s="758"/>
    </row>
    <row r="62" spans="6:7" x14ac:dyDescent="0.25">
      <c r="F62" s="758"/>
      <c r="G62" s="758"/>
    </row>
    <row r="63" spans="6:7" x14ac:dyDescent="0.25">
      <c r="F63" s="758"/>
      <c r="G63" s="758"/>
    </row>
    <row r="64" spans="6:7" x14ac:dyDescent="0.25">
      <c r="F64" s="758"/>
      <c r="G64" s="758"/>
    </row>
    <row r="65" spans="6:7" x14ac:dyDescent="0.25">
      <c r="F65" s="758"/>
      <c r="G65" s="758"/>
    </row>
    <row r="66" spans="6:7" x14ac:dyDescent="0.25">
      <c r="F66" s="758"/>
      <c r="G66" s="758"/>
    </row>
    <row r="67" spans="6:7" x14ac:dyDescent="0.25">
      <c r="F67" s="758"/>
      <c r="G67" s="758"/>
    </row>
    <row r="68" spans="6:7" x14ac:dyDescent="0.25">
      <c r="F68" s="758"/>
      <c r="G68" s="758"/>
    </row>
    <row r="69" spans="6:7" x14ac:dyDescent="0.25">
      <c r="F69" s="758"/>
      <c r="G69" s="758"/>
    </row>
    <row r="70" spans="6:7" x14ac:dyDescent="0.25">
      <c r="F70" s="758"/>
      <c r="G70" s="758"/>
    </row>
    <row r="71" spans="6:7" x14ac:dyDescent="0.25">
      <c r="F71" s="758"/>
      <c r="G71" s="758"/>
    </row>
    <row r="72" spans="6:7" x14ac:dyDescent="0.25">
      <c r="F72" s="758"/>
      <c r="G72" s="758"/>
    </row>
    <row r="73" spans="6:7" x14ac:dyDescent="0.25">
      <c r="F73" s="758"/>
      <c r="G73" s="758"/>
    </row>
    <row r="74" spans="6:7" x14ac:dyDescent="0.25">
      <c r="F74" s="758"/>
      <c r="G74" s="758"/>
    </row>
    <row r="75" spans="6:7" x14ac:dyDescent="0.25">
      <c r="F75" s="758"/>
      <c r="G75" s="758"/>
    </row>
    <row r="76" spans="6:7" x14ac:dyDescent="0.25">
      <c r="F76" s="758"/>
      <c r="G76" s="758"/>
    </row>
    <row r="77" spans="6:7" x14ac:dyDescent="0.25">
      <c r="F77" s="758"/>
      <c r="G77" s="758"/>
    </row>
    <row r="78" spans="6:7" x14ac:dyDescent="0.25">
      <c r="F78" s="758"/>
      <c r="G78" s="758"/>
    </row>
    <row r="79" spans="6:7" x14ac:dyDescent="0.25">
      <c r="F79" s="758"/>
      <c r="G79" s="758"/>
    </row>
    <row r="80" spans="6:7" x14ac:dyDescent="0.25">
      <c r="F80" s="758"/>
      <c r="G80" s="758"/>
    </row>
    <row r="81" spans="6:7" x14ac:dyDescent="0.25">
      <c r="F81" s="758"/>
      <c r="G81" s="758"/>
    </row>
    <row r="82" spans="6:7" x14ac:dyDescent="0.25">
      <c r="F82" s="758"/>
      <c r="G82" s="758"/>
    </row>
    <row r="83" spans="6:7" x14ac:dyDescent="0.25">
      <c r="F83" s="758"/>
      <c r="G83" s="758"/>
    </row>
    <row r="84" spans="6:7" x14ac:dyDescent="0.25">
      <c r="F84" s="758"/>
      <c r="G84" s="758"/>
    </row>
    <row r="85" spans="6:7" x14ac:dyDescent="0.25">
      <c r="F85" s="758"/>
      <c r="G85" s="758"/>
    </row>
    <row r="86" spans="6:7" x14ac:dyDescent="0.25">
      <c r="F86" s="758"/>
      <c r="G86" s="758"/>
    </row>
    <row r="87" spans="6:7" x14ac:dyDescent="0.25">
      <c r="F87" s="758"/>
      <c r="G87" s="758"/>
    </row>
    <row r="88" spans="6:7" x14ac:dyDescent="0.25">
      <c r="F88" s="758"/>
      <c r="G88" s="758"/>
    </row>
    <row r="89" spans="6:7" x14ac:dyDescent="0.25">
      <c r="F89" s="758"/>
      <c r="G89" s="758"/>
    </row>
    <row r="90" spans="6:7" x14ac:dyDescent="0.25">
      <c r="F90" s="758"/>
      <c r="G90" s="758"/>
    </row>
    <row r="91" spans="6:7" x14ac:dyDescent="0.25">
      <c r="F91" s="758"/>
      <c r="G91" s="758"/>
    </row>
    <row r="92" spans="6:7" x14ac:dyDescent="0.25">
      <c r="F92" s="758"/>
      <c r="G92" s="758"/>
    </row>
  </sheetData>
  <sheetProtection algorithmName="SHA-512" hashValue="fHPwSF1/17srLTlvjWbqZ8QLia53RIznc5POmaqp74OrmdYHj7xHvmJo1B0TIQ55D9vazhF1OvdxxTY3o4f/UA==" saltValue="DeCZ+O6Ilr0DIWm7zMDVYw==" spinCount="100000" sheet="1" objects="1" scenarios="1"/>
  <mergeCells count="90">
    <mergeCell ref="A1:B1"/>
    <mergeCell ref="J14:O21"/>
    <mergeCell ref="J23:O23"/>
    <mergeCell ref="F15:G15"/>
    <mergeCell ref="F16:G16"/>
    <mergeCell ref="F17:G17"/>
    <mergeCell ref="F18:G18"/>
    <mergeCell ref="F19:G19"/>
    <mergeCell ref="F21:G21"/>
    <mergeCell ref="F22:G22"/>
    <mergeCell ref="E9:F9"/>
    <mergeCell ref="E10:F10"/>
    <mergeCell ref="J4:O4"/>
    <mergeCell ref="J5:O11"/>
    <mergeCell ref="J13:O13"/>
    <mergeCell ref="F20:G20"/>
    <mergeCell ref="F25:G25"/>
    <mergeCell ref="F26:G26"/>
    <mergeCell ref="F27:G27"/>
    <mergeCell ref="F33:G33"/>
    <mergeCell ref="J24:O32"/>
    <mergeCell ref="F39:G39"/>
    <mergeCell ref="F11:G11"/>
    <mergeCell ref="F12:G12"/>
    <mergeCell ref="F14:G14"/>
    <mergeCell ref="C13:G13"/>
    <mergeCell ref="F34:G34"/>
    <mergeCell ref="F35:G35"/>
    <mergeCell ref="F37:G37"/>
    <mergeCell ref="F38:G38"/>
    <mergeCell ref="F28:G28"/>
    <mergeCell ref="F29:G29"/>
    <mergeCell ref="F30:G30"/>
    <mergeCell ref="F31:G31"/>
    <mergeCell ref="F32:G32"/>
    <mergeCell ref="F23:G23"/>
    <mergeCell ref="F24:G24"/>
    <mergeCell ref="F50:G50"/>
    <mergeCell ref="F51:G51"/>
    <mergeCell ref="F52:G52"/>
    <mergeCell ref="F53:G53"/>
    <mergeCell ref="F54:G54"/>
    <mergeCell ref="F45:G45"/>
    <mergeCell ref="F46:G46"/>
    <mergeCell ref="F47:G47"/>
    <mergeCell ref="F48:G48"/>
    <mergeCell ref="F49:G49"/>
    <mergeCell ref="F40:G40"/>
    <mergeCell ref="F41:G41"/>
    <mergeCell ref="F42:G42"/>
    <mergeCell ref="F43:G43"/>
    <mergeCell ref="F44:G4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90:G90"/>
    <mergeCell ref="F91:G91"/>
    <mergeCell ref="F92:G92"/>
    <mergeCell ref="F85:G85"/>
    <mergeCell ref="F86:G86"/>
    <mergeCell ref="F87:G87"/>
    <mergeCell ref="F88:G88"/>
    <mergeCell ref="F89:G89"/>
  </mergeCells>
  <conditionalFormatting sqref="C13">
    <cfRule type="containsText" dxfId="733" priority="5" operator="containsText" text="YOU ARE SUBMITTING A DEFICIT BUDGET">
      <formula>NOT(ISERROR(SEARCH("YOU ARE SUBMITTING A DEFICIT BUDGET",C13)))</formula>
    </cfRule>
    <cfRule type="containsText" dxfId="732" priority="6" operator="containsText" text="YOU ARE SUBMITTING A BALANCED BUDGET">
      <formula>NOT(ISERROR(SEARCH("YOU ARE SUBMITTING A BALANCED BUDGET",C13)))</formula>
    </cfRule>
  </conditionalFormatting>
  <conditionalFormatting sqref="C31:C37">
    <cfRule type="cellIs" dxfId="731" priority="1" operator="lessThan">
      <formula>0</formula>
    </cfRule>
  </conditionalFormatting>
  <conditionalFormatting sqref="C18:E18 C22:E23 C26:C28">
    <cfRule type="cellIs" dxfId="730" priority="3" operator="lessThan">
      <formula>0</formula>
    </cfRule>
  </conditionalFormatting>
  <conditionalFormatting sqref="J5:O11 J14 J24">
    <cfRule type="cellIs" dxfId="729" priority="7" operator="lessThan">
      <formula>$C$28&lt;0</formula>
    </cfRule>
  </conditionalFormatting>
  <conditionalFormatting sqref="J5:O11">
    <cfRule type="containsText" dxfId="728" priority="4" operator="containsText" text="YOU ARE SUBMITTING A DEFICIT BUDGET">
      <formula>NOT(ISERROR(SEARCH("YOU ARE SUBMITTING A DEFICIT BUDGET",J5)))</formula>
    </cfRule>
  </conditionalFormatting>
  <dataValidations count="1">
    <dataValidation allowBlank="1" showInputMessage="1" showErrorMessage="1" promptTitle="Enter Parish Code" prompt="Please enter your Parish Code. Your Parish data will auto populate." sqref="D4:D5 F5:F6" xr:uid="{871ECA9A-3FCC-41BE-BEA6-F5CB802056A9}"/>
  </dataValidations>
  <hyperlinks>
    <hyperlink ref="A1" location="'Table of Contents'!D1" display="RETURN TO TABLE OF CONTENTS" xr:uid="{4316EF4A-45BD-460E-BD70-60E7CA365C80}"/>
  </hyperlinks>
  <pageMargins left="0.45" right="0.45" top="0.75" bottom="0.75" header="0.3" footer="0.3"/>
  <pageSetup scale="77" fitToWidth="2" orientation="landscape" r:id="rId1"/>
  <headerFooter>
    <oddHeader>&amp;C&amp;18&amp;A</oddHeader>
    <oddFooter>&amp;R&amp;D
&amp;T</oddFooter>
  </headerFooter>
  <colBreaks count="1" manualBreakCount="1">
    <brk id="8" min="1" max="33"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2C044C-53BE-47CC-A580-44730FE61822}">
          <x14:formula1>
            <xm:f>'Drop Down Options'!$B$2:$B$14</xm:f>
          </x14:formula1>
          <xm:sqref>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73CB-4809-49C5-A86D-83FF4BC2B215}">
  <sheetPr codeName="Sheet1">
    <tabColor rgb="FFFFFF00"/>
    <pageSetUpPr fitToPage="1"/>
  </sheetPr>
  <dimension ref="A1:I55"/>
  <sheetViews>
    <sheetView zoomScaleNormal="100" workbookViewId="0">
      <pane xSplit="2" ySplit="5" topLeftCell="C6" activePane="bottomRight" state="frozen"/>
      <selection pane="topRight" activeCell="C1" sqref="C1"/>
      <selection pane="bottomLeft" activeCell="A5" sqref="A5"/>
      <selection pane="bottomRight" activeCell="B5" sqref="B5"/>
    </sheetView>
  </sheetViews>
  <sheetFormatPr defaultColWidth="9.140625" defaultRowHeight="15" x14ac:dyDescent="0.25"/>
  <cols>
    <col min="1" max="1" width="3.7109375" style="7" customWidth="1"/>
    <col min="2" max="2" width="40.28515625" style="7" customWidth="1"/>
    <col min="3" max="3" width="27.85546875" style="7" customWidth="1"/>
    <col min="4" max="5" width="17.7109375" style="7" customWidth="1"/>
    <col min="6" max="6" width="70.85546875" style="7" customWidth="1"/>
    <col min="7" max="7" width="2" style="7" customWidth="1"/>
    <col min="8" max="8" width="1.85546875" style="7" customWidth="1"/>
    <col min="9" max="9" width="20.5703125" style="7" customWidth="1"/>
    <col min="10" max="10" width="28.28515625" style="7" customWidth="1"/>
    <col min="11" max="16384" width="9.140625" style="7"/>
  </cols>
  <sheetData>
    <row r="1" spans="1:9" x14ac:dyDescent="0.25">
      <c r="A1" s="771" t="str">
        <f>'Parish Info'!$K$2</f>
        <v>RETURN TO TABLE OF CONTENTS</v>
      </c>
      <c r="B1" s="771"/>
    </row>
    <row r="2" spans="1:9" ht="18.75" x14ac:dyDescent="0.25">
      <c r="B2" s="16" t="s">
        <v>597</v>
      </c>
      <c r="C2" s="8"/>
    </row>
    <row r="3" spans="1:9" ht="18.75" x14ac:dyDescent="0.25">
      <c r="B3" s="16" t="str">
        <f>'Drop Down Options'!$K$6</f>
        <v>FY 2026-27</v>
      </c>
      <c r="C3" s="8"/>
    </row>
    <row r="5" spans="1:9" x14ac:dyDescent="0.25">
      <c r="C5" s="171" t="s">
        <v>585</v>
      </c>
      <c r="D5" s="171" t="s">
        <v>586</v>
      </c>
      <c r="E5" s="171" t="s">
        <v>587</v>
      </c>
      <c r="F5" s="171" t="s">
        <v>1161</v>
      </c>
      <c r="G5" s="17"/>
    </row>
    <row r="6" spans="1:9" x14ac:dyDescent="0.25">
      <c r="B6" s="7" t="s">
        <v>556</v>
      </c>
      <c r="C6" s="615">
        <v>0</v>
      </c>
      <c r="D6" s="616"/>
      <c r="E6" s="616"/>
      <c r="F6" s="617" t="s">
        <v>1220</v>
      </c>
      <c r="G6" s="18"/>
    </row>
    <row r="7" spans="1:9" x14ac:dyDescent="0.25">
      <c r="C7" s="615"/>
      <c r="D7" s="618"/>
      <c r="E7" s="618"/>
      <c r="F7" s="618"/>
      <c r="G7" s="18"/>
    </row>
    <row r="8" spans="1:9" x14ac:dyDescent="0.25">
      <c r="B8" s="8" t="s">
        <v>583</v>
      </c>
      <c r="C8" s="615"/>
      <c r="D8" s="618"/>
      <c r="E8" s="618"/>
      <c r="F8" s="618"/>
      <c r="G8" s="18"/>
    </row>
    <row r="9" spans="1:9" x14ac:dyDescent="0.25">
      <c r="B9" s="376" t="s">
        <v>580</v>
      </c>
      <c r="C9" s="615">
        <v>0</v>
      </c>
      <c r="D9" s="619"/>
      <c r="E9" s="619"/>
      <c r="F9" s="616" t="s">
        <v>1219</v>
      </c>
      <c r="G9" s="18"/>
      <c r="I9" s="612"/>
    </row>
    <row r="10" spans="1:9" x14ac:dyDescent="0.25">
      <c r="B10" s="376" t="s">
        <v>1158</v>
      </c>
      <c r="C10" s="615">
        <v>0</v>
      </c>
      <c r="D10" s="618"/>
      <c r="E10" s="618"/>
      <c r="F10" s="616" t="s">
        <v>1219</v>
      </c>
      <c r="G10" s="18"/>
      <c r="I10" s="612"/>
    </row>
    <row r="11" spans="1:9" x14ac:dyDescent="0.25">
      <c r="B11" s="376" t="s">
        <v>557</v>
      </c>
      <c r="C11" s="615">
        <v>0</v>
      </c>
      <c r="D11" s="618"/>
      <c r="E11" s="618"/>
      <c r="F11" s="616" t="s">
        <v>1219</v>
      </c>
      <c r="G11" s="18"/>
      <c r="I11" s="612"/>
    </row>
    <row r="12" spans="1:9" x14ac:dyDescent="0.25">
      <c r="B12" s="376" t="s">
        <v>558</v>
      </c>
      <c r="C12" s="615">
        <v>0</v>
      </c>
      <c r="D12" s="618"/>
      <c r="E12" s="618"/>
      <c r="F12" s="616" t="s">
        <v>1219</v>
      </c>
      <c r="G12" s="18"/>
      <c r="I12" s="612"/>
    </row>
    <row r="13" spans="1:9" x14ac:dyDescent="0.25">
      <c r="B13" s="376" t="s">
        <v>1159</v>
      </c>
      <c r="C13" s="615">
        <v>0</v>
      </c>
      <c r="D13" s="618"/>
      <c r="E13" s="618"/>
      <c r="F13" s="616" t="s">
        <v>1219</v>
      </c>
      <c r="G13" s="18"/>
      <c r="I13" s="612"/>
    </row>
    <row r="14" spans="1:9" x14ac:dyDescent="0.25">
      <c r="B14" s="376" t="s">
        <v>1160</v>
      </c>
      <c r="C14" s="615">
        <v>0</v>
      </c>
      <c r="D14" s="618"/>
      <c r="E14" s="618"/>
      <c r="F14" s="616" t="s">
        <v>1219</v>
      </c>
      <c r="G14" s="18"/>
    </row>
    <row r="15" spans="1:9" x14ac:dyDescent="0.25">
      <c r="C15" s="615"/>
      <c r="D15" s="618"/>
      <c r="E15" s="618"/>
      <c r="F15" s="618"/>
      <c r="G15" s="18"/>
    </row>
    <row r="16" spans="1:9" x14ac:dyDescent="0.25">
      <c r="B16" s="8" t="s">
        <v>562</v>
      </c>
      <c r="C16" s="615"/>
      <c r="D16" s="618"/>
      <c r="E16" s="618"/>
      <c r="F16" s="618"/>
      <c r="G16" s="18"/>
    </row>
    <row r="17" spans="2:7" x14ac:dyDescent="0.25">
      <c r="B17" s="376" t="s">
        <v>559</v>
      </c>
      <c r="C17" s="615">
        <v>0</v>
      </c>
      <c r="D17" s="618"/>
      <c r="E17" s="618"/>
      <c r="F17" s="616" t="s">
        <v>1219</v>
      </c>
      <c r="G17" s="18"/>
    </row>
    <row r="18" spans="2:7" x14ac:dyDescent="0.25">
      <c r="B18" s="376" t="s">
        <v>560</v>
      </c>
      <c r="C18" s="615">
        <v>0</v>
      </c>
      <c r="D18" s="618"/>
      <c r="E18" s="618"/>
      <c r="F18" s="616" t="s">
        <v>1219</v>
      </c>
      <c r="G18" s="18"/>
    </row>
    <row r="19" spans="2:7" x14ac:dyDescent="0.25">
      <c r="B19" s="376" t="s">
        <v>561</v>
      </c>
      <c r="C19" s="615">
        <v>0</v>
      </c>
      <c r="D19" s="618"/>
      <c r="E19" s="618"/>
      <c r="F19" s="616" t="s">
        <v>1219</v>
      </c>
      <c r="G19" s="18"/>
    </row>
    <row r="20" spans="2:7" x14ac:dyDescent="0.25">
      <c r="C20" s="615"/>
      <c r="D20" s="618"/>
      <c r="E20" s="618"/>
      <c r="F20" s="618"/>
      <c r="G20" s="18"/>
    </row>
    <row r="21" spans="2:7" ht="30" x14ac:dyDescent="0.25">
      <c r="B21" s="138" t="s">
        <v>579</v>
      </c>
      <c r="C21" s="615"/>
      <c r="D21" s="618"/>
      <c r="E21" s="618"/>
      <c r="F21" s="618"/>
      <c r="G21" s="18"/>
    </row>
    <row r="22" spans="2:7" x14ac:dyDescent="0.25">
      <c r="B22" s="376" t="s">
        <v>563</v>
      </c>
      <c r="C22" s="615">
        <v>0</v>
      </c>
      <c r="D22" s="618"/>
      <c r="E22" s="618"/>
      <c r="F22" s="616" t="s">
        <v>1219</v>
      </c>
      <c r="G22" s="18"/>
    </row>
    <row r="23" spans="2:7" x14ac:dyDescent="0.25">
      <c r="B23" s="376" t="s">
        <v>564</v>
      </c>
      <c r="C23" s="615">
        <v>0</v>
      </c>
      <c r="D23" s="402"/>
      <c r="E23" s="402"/>
      <c r="F23" s="616" t="s">
        <v>1219</v>
      </c>
    </row>
    <row r="24" spans="2:7" x14ac:dyDescent="0.25">
      <c r="B24" s="376" t="s">
        <v>1167</v>
      </c>
      <c r="C24" s="615">
        <v>0</v>
      </c>
      <c r="D24" s="402"/>
      <c r="E24" s="402"/>
      <c r="F24" s="616" t="s">
        <v>1219</v>
      </c>
    </row>
    <row r="25" spans="2:7" x14ac:dyDescent="0.25">
      <c r="B25" s="376" t="s">
        <v>1168</v>
      </c>
      <c r="C25" s="615">
        <v>0</v>
      </c>
      <c r="D25" s="402"/>
      <c r="E25" s="402"/>
      <c r="F25" s="616" t="s">
        <v>1219</v>
      </c>
    </row>
    <row r="26" spans="2:7" x14ac:dyDescent="0.25">
      <c r="B26" s="376" t="s">
        <v>1169</v>
      </c>
      <c r="C26" s="615">
        <v>0</v>
      </c>
      <c r="D26" s="402"/>
      <c r="E26" s="402"/>
      <c r="F26" s="616" t="s">
        <v>1219</v>
      </c>
    </row>
    <row r="27" spans="2:7" x14ac:dyDescent="0.25">
      <c r="B27" s="376"/>
      <c r="C27" s="615"/>
      <c r="D27" s="402"/>
      <c r="E27" s="402"/>
      <c r="F27" s="402"/>
    </row>
    <row r="28" spans="2:7" ht="32.25" customHeight="1" x14ac:dyDescent="0.25">
      <c r="B28" s="131" t="s">
        <v>1177</v>
      </c>
      <c r="C28" s="402"/>
      <c r="D28" s="402"/>
      <c r="E28" s="618">
        <v>17</v>
      </c>
      <c r="F28" s="620" t="s">
        <v>1163</v>
      </c>
      <c r="G28" s="18"/>
    </row>
    <row r="29" spans="2:7" ht="16.5" customHeight="1" x14ac:dyDescent="0.25">
      <c r="B29" s="376" t="s">
        <v>576</v>
      </c>
      <c r="C29" s="402"/>
      <c r="D29" s="402"/>
      <c r="E29" s="757">
        <v>0.72499999999999998</v>
      </c>
      <c r="F29" s="620" t="s">
        <v>1221</v>
      </c>
    </row>
    <row r="30" spans="2:7" ht="30" x14ac:dyDescent="0.25">
      <c r="B30" s="376"/>
      <c r="C30" s="402"/>
      <c r="D30" s="402"/>
      <c r="E30" s="618"/>
      <c r="F30" s="621" t="s">
        <v>1222</v>
      </c>
    </row>
    <row r="31" spans="2:7" x14ac:dyDescent="0.25">
      <c r="B31" s="376"/>
      <c r="C31" s="402"/>
      <c r="D31" s="402"/>
      <c r="E31" s="618"/>
      <c r="F31" s="621"/>
    </row>
    <row r="32" spans="2:7" ht="30" x14ac:dyDescent="0.25">
      <c r="B32" s="8" t="s">
        <v>565</v>
      </c>
      <c r="C32" s="402"/>
      <c r="D32" s="402"/>
      <c r="E32" s="402"/>
      <c r="F32" s="620" t="s">
        <v>1213</v>
      </c>
    </row>
    <row r="33" spans="2:9" ht="30" x14ac:dyDescent="0.25">
      <c r="B33" s="376" t="s">
        <v>704</v>
      </c>
      <c r="C33" s="402"/>
      <c r="D33" s="402"/>
      <c r="E33" s="618">
        <v>6526.2</v>
      </c>
      <c r="F33" s="622" t="s">
        <v>1162</v>
      </c>
    </row>
    <row r="34" spans="2:9" x14ac:dyDescent="0.25">
      <c r="B34" s="376" t="s">
        <v>703</v>
      </c>
      <c r="C34" s="402"/>
      <c r="D34" s="402"/>
      <c r="E34" s="618">
        <v>5438.5</v>
      </c>
      <c r="F34" s="618"/>
    </row>
    <row r="35" spans="2:9" x14ac:dyDescent="0.25">
      <c r="B35" s="376" t="s">
        <v>705</v>
      </c>
      <c r="C35" s="402"/>
      <c r="D35" s="402"/>
      <c r="E35" s="618">
        <v>6526.2</v>
      </c>
      <c r="F35" s="618"/>
    </row>
    <row r="36" spans="2:9" x14ac:dyDescent="0.25">
      <c r="B36" s="376" t="s">
        <v>706</v>
      </c>
      <c r="C36" s="402"/>
      <c r="D36" s="402"/>
      <c r="E36" s="618">
        <v>8701.6</v>
      </c>
      <c r="F36" s="618"/>
    </row>
    <row r="37" spans="2:9" x14ac:dyDescent="0.25">
      <c r="B37" s="376" t="s">
        <v>702</v>
      </c>
      <c r="C37" s="402"/>
      <c r="D37" s="402"/>
      <c r="E37" s="618">
        <v>10877</v>
      </c>
      <c r="F37" s="618"/>
    </row>
    <row r="38" spans="2:9" x14ac:dyDescent="0.25">
      <c r="B38" s="376" t="s">
        <v>701</v>
      </c>
      <c r="C38" s="402"/>
      <c r="D38" s="402"/>
      <c r="E38" s="618">
        <v>13371</v>
      </c>
      <c r="F38" s="618"/>
    </row>
    <row r="39" spans="2:9" ht="30" x14ac:dyDescent="0.25">
      <c r="B39" s="376" t="s">
        <v>1129</v>
      </c>
      <c r="C39" s="402"/>
      <c r="D39" s="402"/>
      <c r="E39" s="618">
        <v>16049</v>
      </c>
      <c r="F39" s="742" t="s">
        <v>1204</v>
      </c>
    </row>
    <row r="40" spans="2:9" x14ac:dyDescent="0.25">
      <c r="B40" s="376" t="s">
        <v>1130</v>
      </c>
      <c r="C40" s="402"/>
      <c r="D40" s="402"/>
      <c r="E40" s="618">
        <v>10877</v>
      </c>
      <c r="F40" s="618"/>
    </row>
    <row r="41" spans="2:9" x14ac:dyDescent="0.25">
      <c r="B41" s="376" t="s">
        <v>1131</v>
      </c>
      <c r="C41" s="402"/>
      <c r="D41" s="402"/>
      <c r="E41" s="618">
        <v>13371</v>
      </c>
      <c r="F41" s="618"/>
    </row>
    <row r="42" spans="2:9" x14ac:dyDescent="0.25">
      <c r="C42" s="402"/>
      <c r="D42" s="402"/>
      <c r="E42" s="402"/>
      <c r="F42" s="402"/>
    </row>
    <row r="43" spans="2:9" x14ac:dyDescent="0.25">
      <c r="B43" s="8" t="s">
        <v>566</v>
      </c>
      <c r="C43" s="402"/>
      <c r="D43" s="402"/>
      <c r="E43" s="402"/>
      <c r="F43" s="402"/>
    </row>
    <row r="44" spans="2:9" x14ac:dyDescent="0.25">
      <c r="B44" s="376" t="s">
        <v>567</v>
      </c>
      <c r="C44" s="402"/>
      <c r="D44" s="402"/>
      <c r="E44" s="618">
        <v>0</v>
      </c>
      <c r="F44" s="616" t="s">
        <v>1219</v>
      </c>
      <c r="I44" s="14"/>
    </row>
    <row r="45" spans="2:9" x14ac:dyDescent="0.25">
      <c r="B45" s="376" t="s">
        <v>568</v>
      </c>
      <c r="C45" s="402"/>
      <c r="D45" s="402"/>
      <c r="E45" s="618">
        <v>0</v>
      </c>
      <c r="F45" s="616" t="s">
        <v>1219</v>
      </c>
      <c r="I45" s="14"/>
    </row>
    <row r="46" spans="2:9" x14ac:dyDescent="0.25">
      <c r="B46" s="376" t="s">
        <v>569</v>
      </c>
      <c r="C46" s="402"/>
      <c r="D46" s="402"/>
      <c r="E46" s="618">
        <v>0</v>
      </c>
      <c r="F46" s="616" t="s">
        <v>1219</v>
      </c>
      <c r="I46" s="14"/>
    </row>
    <row r="47" spans="2:9" ht="30" x14ac:dyDescent="0.25">
      <c r="B47" s="138" t="s">
        <v>577</v>
      </c>
      <c r="C47" s="402"/>
      <c r="D47" s="402"/>
      <c r="E47" s="618">
        <v>0</v>
      </c>
      <c r="F47" s="616" t="s">
        <v>1219</v>
      </c>
    </row>
    <row r="48" spans="2:9" x14ac:dyDescent="0.25">
      <c r="B48" s="376" t="s">
        <v>570</v>
      </c>
      <c r="C48" s="402"/>
      <c r="D48" s="402"/>
      <c r="E48" s="618">
        <v>0</v>
      </c>
      <c r="F48" s="616" t="s">
        <v>1219</v>
      </c>
      <c r="I48" s="14"/>
    </row>
    <row r="49" spans="2:9" x14ac:dyDescent="0.25">
      <c r="B49" s="376" t="s">
        <v>571</v>
      </c>
      <c r="C49" s="402"/>
      <c r="D49" s="402"/>
      <c r="E49" s="618">
        <v>0</v>
      </c>
      <c r="F49" s="616" t="s">
        <v>1219</v>
      </c>
    </row>
    <row r="50" spans="2:9" ht="30" x14ac:dyDescent="0.25">
      <c r="B50" s="138" t="s">
        <v>578</v>
      </c>
      <c r="C50" s="402"/>
      <c r="D50" s="402"/>
      <c r="E50" s="618">
        <v>0</v>
      </c>
      <c r="F50" s="616" t="s">
        <v>1219</v>
      </c>
    </row>
    <row r="51" spans="2:9" x14ac:dyDescent="0.25">
      <c r="E51" s="60"/>
      <c r="F51" s="60"/>
      <c r="I51" s="14"/>
    </row>
    <row r="52" spans="2:9" x14ac:dyDescent="0.25">
      <c r="C52" s="171" t="s">
        <v>594</v>
      </c>
      <c r="D52" s="171" t="s">
        <v>595</v>
      </c>
    </row>
    <row r="53" spans="2:9" x14ac:dyDescent="0.25">
      <c r="B53" s="7" t="s">
        <v>1132</v>
      </c>
      <c r="C53" s="19">
        <f>-D53</f>
        <v>-0.03</v>
      </c>
      <c r="D53" s="19">
        <v>0.03</v>
      </c>
    </row>
    <row r="54" spans="2:9" x14ac:dyDescent="0.25">
      <c r="B54" s="7" t="s">
        <v>1164</v>
      </c>
      <c r="C54" s="19">
        <f>-D54</f>
        <v>-0.05</v>
      </c>
      <c r="D54" s="19">
        <v>0.05</v>
      </c>
      <c r="G54" s="18"/>
    </row>
    <row r="55" spans="2:9" x14ac:dyDescent="0.25">
      <c r="B55" s="7" t="s">
        <v>1165</v>
      </c>
      <c r="C55" s="613">
        <f>-D55</f>
        <v>-7500</v>
      </c>
      <c r="D55" s="613">
        <v>7500</v>
      </c>
    </row>
  </sheetData>
  <sheetProtection algorithmName="SHA-512" hashValue="9uKLWjnmsN5vUA1ATSDA1VFNlcyBXEzjS2Lw5pPPo5qoHv6kQy8t+BwHVgel3ai3hqiziWz1/SqBP1j+XuhMyg==" saltValue="zXdvc2vwyK9HYfTen5JH6g==" spinCount="100000" sheet="1" formatCells="0"/>
  <mergeCells count="1">
    <mergeCell ref="A1:B1"/>
  </mergeCells>
  <conditionalFormatting sqref="B52:D55">
    <cfRule type="expression" dxfId="727" priority="2">
      <formula>MOD(ROW(),2)=1</formula>
    </cfRule>
  </conditionalFormatting>
  <conditionalFormatting sqref="B5:F50">
    <cfRule type="expression" dxfId="726" priority="3">
      <formula>MOD(ROW(),2)=0</formula>
    </cfRule>
  </conditionalFormatting>
  <hyperlinks>
    <hyperlink ref="A1" location="'Table of Contents'!D1" display="RETURN TO TABLE OF CONTENTS" xr:uid="{FF1E39DB-340A-438A-840B-F5FED2EF760A}"/>
    <hyperlink ref="F30" r:id="rId1" display="https://www.irs.gov/newsroom/irs-increases-the-standard-mileage-rate-for-business-use-in-2025-key-rate-increases-3-cents-to-70-cents-per-mile" xr:uid="{6DAF316C-7574-47DE-88DB-4B7061871FF1}"/>
  </hyperlinks>
  <pageMargins left="0.7" right="0.7" top="0.75" bottom="0.75" header="0.3" footer="0.3"/>
  <pageSetup scale="52" orientation="portrait" horizontalDpi="1200" verticalDpi="1200" r:id="rId2"/>
  <headerFooter>
    <oddHeader>&amp;L&amp;F
&amp;A&amp;R&amp;D
&amp;T</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035E-A094-490F-9382-CC3C4DF71BC0}">
  <sheetPr codeName="Sheet2">
    <tabColor rgb="FFFFFF00"/>
    <pageSetUpPr fitToPage="1"/>
  </sheetPr>
  <dimension ref="A1:G32"/>
  <sheetViews>
    <sheetView zoomScale="110" zoomScaleNormal="110" workbookViewId="0">
      <pane xSplit="3" ySplit="8" topLeftCell="D9" activePane="bottomRight" state="frozen"/>
      <selection pane="topRight" activeCell="D1" sqref="D1"/>
      <selection pane="bottomLeft" activeCell="A9" sqref="A9"/>
      <selection pane="bottomRight" activeCell="C6" sqref="C6"/>
    </sheetView>
  </sheetViews>
  <sheetFormatPr defaultColWidth="9.140625" defaultRowHeight="15" x14ac:dyDescent="0.25"/>
  <cols>
    <col min="1" max="1" width="3.7109375" style="7" customWidth="1"/>
    <col min="2" max="2" width="47.5703125" style="7" customWidth="1"/>
    <col min="3" max="3" width="31" style="7" customWidth="1"/>
    <col min="4" max="5" width="15.42578125" style="7" customWidth="1"/>
    <col min="6" max="6" width="17.7109375" style="7" customWidth="1"/>
    <col min="7" max="7" width="60" style="131" customWidth="1"/>
    <col min="8" max="8" width="1.85546875" style="7" customWidth="1"/>
    <col min="9" max="9" width="8.140625" style="7" customWidth="1"/>
    <col min="10" max="10" width="28.28515625" style="7" customWidth="1"/>
    <col min="11" max="16384" width="9.140625" style="7"/>
  </cols>
  <sheetData>
    <row r="1" spans="1:7" x14ac:dyDescent="0.25">
      <c r="A1" s="771" t="str">
        <f>'Parish Info'!$K$2</f>
        <v>RETURN TO TABLE OF CONTENTS</v>
      </c>
      <c r="B1" s="771"/>
    </row>
    <row r="2" spans="1:7" ht="18.75" x14ac:dyDescent="0.25">
      <c r="B2" s="16" t="s">
        <v>2</v>
      </c>
      <c r="C2" s="8"/>
    </row>
    <row r="3" spans="1:7" ht="18.75" x14ac:dyDescent="0.25">
      <c r="B3" s="16" t="str">
        <f>'Drop Down Options'!K6</f>
        <v>FY 2026-27</v>
      </c>
      <c r="C3" s="8"/>
    </row>
    <row r="4" spans="1:7" x14ac:dyDescent="0.25">
      <c r="B4" s="8" t="s">
        <v>588</v>
      </c>
    </row>
    <row r="5" spans="1:7" x14ac:dyDescent="0.25">
      <c r="C5" s="171" t="s">
        <v>585</v>
      </c>
    </row>
    <row r="6" spans="1:7" x14ac:dyDescent="0.25">
      <c r="B6" s="7" t="s">
        <v>726</v>
      </c>
      <c r="C6" s="20">
        <v>0.03</v>
      </c>
    </row>
    <row r="7" spans="1:7" x14ac:dyDescent="0.25">
      <c r="C7" s="167"/>
    </row>
    <row r="8" spans="1:7" ht="30.75" thickBot="1" x14ac:dyDescent="0.3">
      <c r="C8" s="133"/>
      <c r="D8" s="150" t="str">
        <f>CONCATENATE("Actual", "                      ",'Drop Down Options'!K4)</f>
        <v>Actual                      FY 2025-26</v>
      </c>
      <c r="E8" s="150" t="str">
        <f>CONCATENATE("Budget","                        ",'Drop Down Options'!K6)</f>
        <v>Budget                        FY 2026-27</v>
      </c>
      <c r="F8" s="150" t="s">
        <v>600</v>
      </c>
      <c r="G8" s="168" t="s">
        <v>598</v>
      </c>
    </row>
    <row r="9" spans="1:7" x14ac:dyDescent="0.25">
      <c r="B9" s="147" t="s">
        <v>745</v>
      </c>
      <c r="C9" s="149"/>
      <c r="D9" s="169"/>
      <c r="E9" s="169"/>
      <c r="F9" s="169"/>
      <c r="G9" s="170"/>
    </row>
    <row r="10" spans="1:7" ht="15.75" thickBot="1" x14ac:dyDescent="0.3">
      <c r="B10" s="145" t="s">
        <v>731</v>
      </c>
      <c r="C10" s="146" t="s">
        <v>584</v>
      </c>
      <c r="D10" s="62">
        <v>46023</v>
      </c>
      <c r="E10" s="166"/>
      <c r="F10" s="143"/>
      <c r="G10" s="63"/>
    </row>
    <row r="11" spans="1:7" x14ac:dyDescent="0.25">
      <c r="B11" s="144" t="s">
        <v>732</v>
      </c>
      <c r="C11" s="133" t="s">
        <v>575</v>
      </c>
      <c r="D11" s="71">
        <v>0</v>
      </c>
      <c r="E11" s="71">
        <v>0</v>
      </c>
      <c r="F11" s="132">
        <f t="shared" ref="F11:F13" si="0">E11-D11</f>
        <v>0</v>
      </c>
      <c r="G11" s="21"/>
    </row>
    <row r="12" spans="1:7" ht="45" x14ac:dyDescent="0.25">
      <c r="B12" s="144" t="s">
        <v>738</v>
      </c>
      <c r="C12" s="593" t="s">
        <v>1121</v>
      </c>
      <c r="D12" s="70">
        <v>0</v>
      </c>
      <c r="E12" s="70">
        <v>0</v>
      </c>
      <c r="F12" s="152">
        <f t="shared" si="0"/>
        <v>0</v>
      </c>
      <c r="G12" s="21"/>
    </row>
    <row r="13" spans="1:7" x14ac:dyDescent="0.25">
      <c r="B13" s="144" t="s">
        <v>739</v>
      </c>
      <c r="C13" s="164" t="s">
        <v>575</v>
      </c>
      <c r="D13" s="70">
        <v>0</v>
      </c>
      <c r="E13" s="70">
        <v>0</v>
      </c>
      <c r="F13" s="165">
        <f t="shared" si="0"/>
        <v>0</v>
      </c>
      <c r="G13" s="21"/>
    </row>
    <row r="14" spans="1:7" ht="15.75" thickBot="1" x14ac:dyDescent="0.3">
      <c r="B14" s="154" t="s">
        <v>746</v>
      </c>
      <c r="C14" s="155" t="s">
        <v>744</v>
      </c>
      <c r="D14" s="163">
        <f>D12+D13</f>
        <v>0</v>
      </c>
      <c r="E14" s="163">
        <f>E12+E13</f>
        <v>0</v>
      </c>
      <c r="F14" s="157">
        <f t="shared" ref="F14" si="1">E14-D14</f>
        <v>0</v>
      </c>
      <c r="G14" s="64"/>
    </row>
    <row r="15" spans="1:7" x14ac:dyDescent="0.25">
      <c r="B15" s="144" t="s">
        <v>733</v>
      </c>
      <c r="C15" s="133" t="s">
        <v>575</v>
      </c>
      <c r="D15" s="22">
        <v>0</v>
      </c>
      <c r="E15" s="22">
        <v>0</v>
      </c>
      <c r="F15" s="132">
        <f>E15-D15</f>
        <v>0</v>
      </c>
      <c r="G15" s="23"/>
    </row>
    <row r="16" spans="1:7" ht="45" x14ac:dyDescent="0.25">
      <c r="B16" s="144" t="s">
        <v>741</v>
      </c>
      <c r="C16" s="593" t="s">
        <v>1121</v>
      </c>
      <c r="D16" s="70">
        <v>0</v>
      </c>
      <c r="E16" s="70">
        <v>0</v>
      </c>
      <c r="F16" s="152">
        <f t="shared" ref="F16:F17" si="2">E16-D16</f>
        <v>0</v>
      </c>
      <c r="G16" s="21"/>
    </row>
    <row r="17" spans="2:7" x14ac:dyDescent="0.25">
      <c r="B17" s="144" t="s">
        <v>740</v>
      </c>
      <c r="C17" s="164" t="s">
        <v>575</v>
      </c>
      <c r="D17" s="70">
        <v>0</v>
      </c>
      <c r="E17" s="70">
        <v>0</v>
      </c>
      <c r="F17" s="152">
        <f t="shared" si="2"/>
        <v>0</v>
      </c>
      <c r="G17" s="21"/>
    </row>
    <row r="18" spans="2:7" ht="15.75" thickBot="1" x14ac:dyDescent="0.3">
      <c r="B18" s="154" t="s">
        <v>747</v>
      </c>
      <c r="C18" s="155" t="s">
        <v>744</v>
      </c>
      <c r="D18" s="163">
        <f>D16+D17</f>
        <v>0</v>
      </c>
      <c r="E18" s="163">
        <f>E16+E17</f>
        <v>0</v>
      </c>
      <c r="F18" s="157">
        <f t="shared" ref="F18" si="3">E18-D18</f>
        <v>0</v>
      </c>
      <c r="G18" s="64"/>
    </row>
    <row r="19" spans="2:7" x14ac:dyDescent="0.25">
      <c r="B19" s="144" t="s">
        <v>734</v>
      </c>
      <c r="C19" s="133" t="s">
        <v>575</v>
      </c>
      <c r="D19" s="22">
        <v>0</v>
      </c>
      <c r="E19" s="22">
        <v>0</v>
      </c>
      <c r="F19" s="132">
        <f>E19-D19</f>
        <v>0</v>
      </c>
      <c r="G19" s="23"/>
    </row>
    <row r="20" spans="2:7" ht="15.75" thickBot="1" x14ac:dyDescent="0.3">
      <c r="B20" s="154" t="s">
        <v>735</v>
      </c>
      <c r="C20" s="155" t="s">
        <v>575</v>
      </c>
      <c r="D20" s="65">
        <v>0</v>
      </c>
      <c r="E20" s="65">
        <v>0</v>
      </c>
      <c r="F20" s="157">
        <f t="shared" ref="F20:F26" si="4">E20-D20</f>
        <v>0</v>
      </c>
      <c r="G20" s="61"/>
    </row>
    <row r="21" spans="2:7" x14ac:dyDescent="0.25">
      <c r="B21" s="144" t="s">
        <v>743</v>
      </c>
      <c r="C21" s="133" t="s">
        <v>744</v>
      </c>
      <c r="D21" s="151">
        <f>D12+D16</f>
        <v>0</v>
      </c>
      <c r="E21" s="151">
        <f>E12+E16</f>
        <v>0</v>
      </c>
      <c r="F21" s="152">
        <f t="shared" si="4"/>
        <v>0</v>
      </c>
      <c r="G21" s="23"/>
    </row>
    <row r="22" spans="2:7" x14ac:dyDescent="0.25">
      <c r="B22" s="144" t="s">
        <v>742</v>
      </c>
      <c r="C22" s="133" t="s">
        <v>744</v>
      </c>
      <c r="D22" s="153">
        <f>D13+D17+D20</f>
        <v>0</v>
      </c>
      <c r="E22" s="153">
        <f>E13+E17+E20</f>
        <v>0</v>
      </c>
      <c r="F22" s="152">
        <f t="shared" si="4"/>
        <v>0</v>
      </c>
      <c r="G22" s="21"/>
    </row>
    <row r="23" spans="2:7" ht="15.75" thickBot="1" x14ac:dyDescent="0.3">
      <c r="B23" s="154" t="s">
        <v>737</v>
      </c>
      <c r="C23" s="155" t="s">
        <v>744</v>
      </c>
      <c r="D23" s="156">
        <f>D14+D18+D20</f>
        <v>0</v>
      </c>
      <c r="E23" s="156">
        <f>E14+E18+E20</f>
        <v>0</v>
      </c>
      <c r="F23" s="157">
        <f>E23-D23</f>
        <v>0</v>
      </c>
      <c r="G23" s="61"/>
    </row>
    <row r="24" spans="2:7" x14ac:dyDescent="0.25">
      <c r="B24" s="158" t="s">
        <v>748</v>
      </c>
      <c r="C24" s="159" t="s">
        <v>744</v>
      </c>
      <c r="D24" s="708">
        <f>D11+D15</f>
        <v>0</v>
      </c>
      <c r="E24" s="708">
        <f>E11+E15</f>
        <v>0</v>
      </c>
      <c r="F24" s="160">
        <f t="shared" ref="F24" si="5">E24-D24</f>
        <v>0</v>
      </c>
      <c r="G24" s="66"/>
    </row>
    <row r="25" spans="2:7" x14ac:dyDescent="0.25">
      <c r="B25" s="137" t="s">
        <v>749</v>
      </c>
      <c r="C25" s="133" t="s">
        <v>744</v>
      </c>
      <c r="D25" s="161">
        <f>D19</f>
        <v>0</v>
      </c>
      <c r="E25" s="161">
        <f>E19</f>
        <v>0</v>
      </c>
      <c r="F25" s="132">
        <f>E25-D25</f>
        <v>0</v>
      </c>
      <c r="G25" s="68"/>
    </row>
    <row r="26" spans="2:7" ht="15.75" thickBot="1" x14ac:dyDescent="0.3">
      <c r="B26" s="162" t="s">
        <v>736</v>
      </c>
      <c r="C26" s="135" t="s">
        <v>744</v>
      </c>
      <c r="D26" s="709">
        <f>SUM(D24:D25)</f>
        <v>0</v>
      </c>
      <c r="E26" s="709">
        <f>SUM(E24:E25)</f>
        <v>0</v>
      </c>
      <c r="F26" s="134">
        <f t="shared" si="4"/>
        <v>0</v>
      </c>
      <c r="G26" s="67"/>
    </row>
    <row r="27" spans="2:7" x14ac:dyDescent="0.25">
      <c r="C27" s="133"/>
      <c r="D27" s="148"/>
      <c r="F27" s="136"/>
      <c r="G27" s="138"/>
    </row>
    <row r="30" spans="2:7" x14ac:dyDescent="0.25">
      <c r="E30" s="14"/>
    </row>
    <row r="31" spans="2:7" x14ac:dyDescent="0.25">
      <c r="E31" s="14"/>
    </row>
    <row r="32" spans="2:7" x14ac:dyDescent="0.25">
      <c r="E32" s="14"/>
    </row>
  </sheetData>
  <sheetProtection algorithmName="SHA-512" hashValue="EyH+FUb3xaL+x7AxHqa3p4+j3BH156ZOLF/U5ymrD09ApZmZ/mGdOT/LT9iicKgnWYojYgrQcK+xUMSPQsN0Og==" saltValue="X3iKk0U1YivqxAvqSdel2g==" spinCount="100000" sheet="1" objects="1" scenarios="1"/>
  <mergeCells count="1">
    <mergeCell ref="A1:B1"/>
  </mergeCells>
  <dataValidations count="7">
    <dataValidation type="whole" allowBlank="1" showInputMessage="1" showErrorMessage="1" sqref="D11 D23:E26 D15:E15 D19:E19" xr:uid="{D376DC58-E9B6-44C3-8B56-36F6ED2A54CD}">
      <formula1>0</formula1>
      <formula2>200</formula2>
    </dataValidation>
    <dataValidation type="date" allowBlank="1" showInputMessage="1" showErrorMessage="1" promptTitle="Date of Headcount and FTE Values" prompt="The date should be the date of the employee headcount and FTE count.  Use the Comments column to explain any changes to staffing._x000a__x000a_Please enter a date between 1/1/2024 and 12/31/2030." sqref="D10" xr:uid="{1985D528-2D57-458E-A953-37C7949662FD}">
      <formula1>45292</formula1>
      <formula2>47848</formula2>
    </dataValidation>
    <dataValidation allowBlank="1" showInputMessage="1" showErrorMessage="1" promptTitle="FTE Allocation - School Choice" prompt="If your parish school participates in School Choice, please enter the FTE amount for the parish and for the school on separate lines." sqref="B12:B14 B16:B18" xr:uid="{0629B960-88EA-449D-8029-C383B674C5B2}"/>
    <dataValidation type="decimal" operator="greaterThanOrEqual" allowBlank="1" showInputMessage="1" showErrorMessage="1" error="Enter a value greater than or equal to 0." sqref="C6" xr:uid="{90860922-E2AE-447D-BA24-CA6B10C03783}">
      <formula1>0</formula1>
    </dataValidation>
    <dataValidation type="whole" allowBlank="1" showInputMessage="1" showErrorMessage="1" sqref="E11" xr:uid="{D5A62932-964B-45E1-9C03-834474AA0E9E}">
      <formula1>0</formula1>
      <formula2>20</formula2>
    </dataValidation>
    <dataValidation type="decimal" allowBlank="1" showInputMessage="1" showErrorMessage="1" sqref="D12:E13" xr:uid="{E9711640-0C5F-441D-ADD1-624BD2C64ADD}">
      <formula1>0</formula1>
      <formula2>20</formula2>
    </dataValidation>
    <dataValidation type="decimal" allowBlank="1" showInputMessage="1" showErrorMessage="1" sqref="D16:E17 D20:E20" xr:uid="{46AB0485-247F-4FBC-A89C-A6B010F4B51A}">
      <formula1>0</formula1>
      <formula2>200</formula2>
    </dataValidation>
  </dataValidations>
  <hyperlinks>
    <hyperlink ref="A1" location="'Table of Contents'!D1" display="RETURN TO TABLE OF CONTENTS" xr:uid="{ADB14C03-8BC8-4514-93D0-E13468BBAE1E}"/>
  </hyperlinks>
  <pageMargins left="0.7" right="0.7" top="0.75" bottom="0.75" header="0.3" footer="0.3"/>
  <pageSetup scale="50" orientation="landscape" horizontalDpi="1200" verticalDpi="1200" r:id="rId1"/>
  <headerFooter>
    <oddHeader>&amp;L&amp;F
&amp;A&amp;R&amp;D
&amp;T</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84AFC-48D0-44C5-8532-88C2224E8CFE}">
  <sheetPr codeName="Sheet3">
    <tabColor rgb="FFFFFF00"/>
    <pageSetUpPr fitToPage="1"/>
  </sheetPr>
  <dimension ref="A1:O54"/>
  <sheetViews>
    <sheetView zoomScaleNormal="100" workbookViewId="0">
      <pane xSplit="4" ySplit="10" topLeftCell="E11" activePane="bottomRight" state="frozen"/>
      <selection pane="topRight" activeCell="D1" sqref="D1"/>
      <selection pane="bottomLeft" activeCell="A9" sqref="A9"/>
      <selection pane="bottomRight" activeCell="G12" sqref="G12"/>
    </sheetView>
  </sheetViews>
  <sheetFormatPr defaultColWidth="9.140625" defaultRowHeight="15" x14ac:dyDescent="0.25"/>
  <cols>
    <col min="1" max="1" width="3.7109375" style="625" customWidth="1"/>
    <col min="2" max="2" width="25.140625" style="625" customWidth="1"/>
    <col min="3" max="3" width="8.140625" style="625" customWidth="1"/>
    <col min="4" max="4" width="34.5703125" style="625" customWidth="1"/>
    <col min="5" max="10" width="15.42578125" style="625" customWidth="1"/>
    <col min="11" max="11" width="17.7109375" style="625" customWidth="1"/>
    <col min="12" max="12" width="60" style="626" customWidth="1"/>
    <col min="13" max="13" width="1.85546875" style="625" customWidth="1"/>
    <col min="14" max="14" width="8.140625" style="625" customWidth="1"/>
    <col min="15" max="15" width="37.5703125" style="625" customWidth="1"/>
    <col min="16" max="16" width="28.28515625" style="625" customWidth="1"/>
    <col min="17" max="16384" width="9.140625" style="625"/>
  </cols>
  <sheetData>
    <row r="1" spans="1:15" x14ac:dyDescent="0.25">
      <c r="A1" s="771" t="str">
        <f>'Parish Info'!$K$2</f>
        <v>RETURN TO TABLE OF CONTENTS</v>
      </c>
      <c r="B1" s="771"/>
    </row>
    <row r="2" spans="1:15" ht="15.75" x14ac:dyDescent="0.25">
      <c r="B2" s="558" t="s">
        <v>886</v>
      </c>
      <c r="D2" s="8"/>
    </row>
    <row r="3" spans="1:15" ht="15.75" x14ac:dyDescent="0.25">
      <c r="B3" s="558" t="str">
        <f>'Drop Down Options'!K6</f>
        <v>FY 2026-27</v>
      </c>
      <c r="D3" s="8"/>
    </row>
    <row r="4" spans="1:15" ht="15.75" x14ac:dyDescent="0.25">
      <c r="B4" s="558" t="s">
        <v>588</v>
      </c>
    </row>
    <row r="5" spans="1:15" ht="15.75" x14ac:dyDescent="0.25">
      <c r="B5" s="558"/>
    </row>
    <row r="6" spans="1:15" ht="31.5" customHeight="1" x14ac:dyDescent="0.25">
      <c r="B6" s="788" t="s">
        <v>1009</v>
      </c>
      <c r="C6" s="788"/>
      <c r="D6" s="788"/>
      <c r="E6" s="788"/>
      <c r="F6" s="788"/>
      <c r="G6" s="788"/>
    </row>
    <row r="7" spans="1:15" ht="31.5" customHeight="1" x14ac:dyDescent="0.25">
      <c r="B7" s="790" t="s">
        <v>1010</v>
      </c>
      <c r="C7" s="790"/>
      <c r="D7" s="790"/>
      <c r="E7" s="790"/>
      <c r="F7" s="790"/>
      <c r="G7" s="790"/>
    </row>
    <row r="8" spans="1:15" ht="42" customHeight="1" x14ac:dyDescent="0.25">
      <c r="B8" s="789" t="s">
        <v>1205</v>
      </c>
      <c r="C8" s="789"/>
      <c r="D8" s="789"/>
      <c r="E8" s="789"/>
      <c r="F8" s="789"/>
      <c r="G8" s="789"/>
    </row>
    <row r="9" spans="1:15" x14ac:dyDescent="0.25">
      <c r="B9" s="568" t="s">
        <v>1028</v>
      </c>
      <c r="C9" s="559"/>
      <c r="D9" s="559"/>
      <c r="E9" s="559"/>
      <c r="F9" s="559"/>
      <c r="G9" s="559"/>
    </row>
    <row r="10" spans="1:15" ht="13.5" customHeight="1" thickBot="1" x14ac:dyDescent="0.25">
      <c r="D10" s="133"/>
      <c r="E10" s="150"/>
      <c r="F10" s="150"/>
      <c r="G10" s="150"/>
      <c r="H10" s="150"/>
      <c r="I10" s="150"/>
      <c r="J10" s="150"/>
      <c r="K10" s="150"/>
      <c r="L10" s="627"/>
      <c r="O10" s="150"/>
    </row>
    <row r="11" spans="1:15" ht="30" x14ac:dyDescent="0.25">
      <c r="C11" s="717" t="s">
        <v>725</v>
      </c>
      <c r="D11" s="418"/>
      <c r="E11" s="718"/>
      <c r="F11" s="718"/>
      <c r="G11" s="719"/>
      <c r="H11" s="371"/>
      <c r="I11" s="371"/>
      <c r="J11" s="371"/>
      <c r="K11" s="372"/>
      <c r="L11" s="725" t="s">
        <v>598</v>
      </c>
      <c r="O11" s="150" t="s">
        <v>1120</v>
      </c>
    </row>
    <row r="12" spans="1:15" x14ac:dyDescent="0.25">
      <c r="B12" s="628" t="s">
        <v>1007</v>
      </c>
      <c r="C12" s="720" t="s">
        <v>581</v>
      </c>
      <c r="E12" s="133" t="s">
        <v>554</v>
      </c>
      <c r="F12" s="133"/>
      <c r="G12" s="721" t="s">
        <v>572</v>
      </c>
      <c r="H12" s="629"/>
      <c r="I12" s="629"/>
      <c r="J12" s="629"/>
      <c r="L12" s="726"/>
      <c r="O12" s="631">
        <f>IF(G12="Yes", 'Assumptions - Arch'!E47, 0)</f>
        <v>0</v>
      </c>
    </row>
    <row r="13" spans="1:15" ht="15.75" thickBot="1" x14ac:dyDescent="0.3">
      <c r="B13" s="628" t="s">
        <v>1007</v>
      </c>
      <c r="C13" s="722" t="s">
        <v>582</v>
      </c>
      <c r="D13" s="723"/>
      <c r="E13" s="135" t="s">
        <v>554</v>
      </c>
      <c r="F13" s="135"/>
      <c r="G13" s="724" t="s">
        <v>572</v>
      </c>
      <c r="H13" s="629"/>
      <c r="I13" s="629"/>
      <c r="J13" s="629"/>
      <c r="L13" s="727"/>
      <c r="O13" s="631">
        <f>IF(G13="Yes", 'Assumptions - Arch'!E50, 0)</f>
        <v>0</v>
      </c>
    </row>
    <row r="14" spans="1:15" ht="15.75" thickBot="1" x14ac:dyDescent="0.3">
      <c r="D14" s="133"/>
      <c r="F14" s="629"/>
      <c r="L14" s="632"/>
      <c r="O14" s="633"/>
    </row>
    <row r="15" spans="1:15" x14ac:dyDescent="0.25">
      <c r="C15" s="373" t="s">
        <v>1173</v>
      </c>
      <c r="D15" s="139"/>
      <c r="E15" s="140"/>
      <c r="F15" s="140"/>
      <c r="G15" s="140"/>
      <c r="H15" s="140"/>
      <c r="I15" s="140"/>
      <c r="J15" s="140"/>
      <c r="K15" s="141"/>
      <c r="L15" s="142"/>
      <c r="O15" s="634"/>
    </row>
    <row r="16" spans="1:15" ht="54" x14ac:dyDescent="0.25">
      <c r="C16" s="671" t="s">
        <v>671</v>
      </c>
      <c r="D16" s="648" t="s">
        <v>892</v>
      </c>
      <c r="E16" s="648" t="s">
        <v>889</v>
      </c>
      <c r="F16" s="648" t="s">
        <v>890</v>
      </c>
      <c r="G16" s="648" t="s">
        <v>891</v>
      </c>
      <c r="H16" s="648" t="s">
        <v>888</v>
      </c>
      <c r="I16" s="648" t="s">
        <v>887</v>
      </c>
      <c r="J16" s="648" t="str">
        <f>CONCATENATE("Actual Headcount", "                           ",'Drop Down Options'!$K$4)</f>
        <v>Actual Headcount                           FY 2025-26</v>
      </c>
      <c r="K16" s="648" t="s">
        <v>1176</v>
      </c>
      <c r="L16" s="670" t="s">
        <v>598</v>
      </c>
      <c r="O16" s="631"/>
    </row>
    <row r="17" spans="2:15" x14ac:dyDescent="0.25">
      <c r="B17" s="628" t="s">
        <v>1007</v>
      </c>
      <c r="C17" s="676">
        <v>0</v>
      </c>
      <c r="D17" s="677" t="s">
        <v>1178</v>
      </c>
      <c r="E17" s="672">
        <v>0</v>
      </c>
      <c r="F17" s="710"/>
      <c r="G17" s="710"/>
      <c r="H17" s="710"/>
      <c r="I17" s="710"/>
      <c r="J17" s="650">
        <v>0</v>
      </c>
      <c r="K17" s="698">
        <f>E17-J17</f>
        <v>0</v>
      </c>
      <c r="L17" s="68"/>
      <c r="O17" s="635"/>
    </row>
    <row r="18" spans="2:15" x14ac:dyDescent="0.25">
      <c r="B18" s="628" t="s">
        <v>1007</v>
      </c>
      <c r="C18" s="676">
        <v>1</v>
      </c>
      <c r="D18" s="677" t="s">
        <v>893</v>
      </c>
      <c r="E18" s="672">
        <v>0</v>
      </c>
      <c r="F18" s="650">
        <f>E18</f>
        <v>0</v>
      </c>
      <c r="G18" s="650">
        <f>F18</f>
        <v>0</v>
      </c>
      <c r="H18" s="668">
        <v>0.5</v>
      </c>
      <c r="I18" s="669">
        <f>ROUND((F18+G18)/2*H18,2)</f>
        <v>0</v>
      </c>
      <c r="J18" s="650">
        <v>0</v>
      </c>
      <c r="K18" s="698">
        <f>E18-J18</f>
        <v>0</v>
      </c>
      <c r="L18" s="68"/>
      <c r="O18" s="635"/>
    </row>
    <row r="19" spans="2:15" x14ac:dyDescent="0.25">
      <c r="B19" s="628" t="s">
        <v>1007</v>
      </c>
      <c r="C19" s="676">
        <v>2</v>
      </c>
      <c r="D19" s="677" t="s">
        <v>894</v>
      </c>
      <c r="E19" s="672">
        <v>0</v>
      </c>
      <c r="F19" s="650">
        <f t="shared" ref="F19:G19" si="0">E19</f>
        <v>0</v>
      </c>
      <c r="G19" s="650">
        <f t="shared" si="0"/>
        <v>0</v>
      </c>
      <c r="H19" s="651">
        <v>0.6</v>
      </c>
      <c r="I19" s="652">
        <f t="shared" ref="I19:I24" si="1">ROUND((F19+G19)/2*H19,2)</f>
        <v>0</v>
      </c>
      <c r="J19" s="650">
        <v>0</v>
      </c>
      <c r="K19" s="699">
        <f>E19-J19</f>
        <v>0</v>
      </c>
      <c r="L19" s="69"/>
      <c r="O19" s="635"/>
    </row>
    <row r="20" spans="2:15" x14ac:dyDescent="0.25">
      <c r="B20" s="628" t="s">
        <v>1007</v>
      </c>
      <c r="C20" s="676">
        <v>3</v>
      </c>
      <c r="D20" s="677" t="s">
        <v>895</v>
      </c>
      <c r="E20" s="672">
        <v>0</v>
      </c>
      <c r="F20" s="650">
        <f t="shared" ref="F20:G20" si="2">E20</f>
        <v>0</v>
      </c>
      <c r="G20" s="650">
        <f t="shared" si="2"/>
        <v>0</v>
      </c>
      <c r="H20" s="651">
        <v>0.5</v>
      </c>
      <c r="I20" s="652">
        <f t="shared" si="1"/>
        <v>0</v>
      </c>
      <c r="J20" s="650">
        <v>0</v>
      </c>
      <c r="K20" s="699">
        <f t="shared" ref="K20:K28" si="3">E20-J20</f>
        <v>0</v>
      </c>
      <c r="L20" s="69"/>
      <c r="O20" s="635"/>
    </row>
    <row r="21" spans="2:15" x14ac:dyDescent="0.25">
      <c r="B21" s="628" t="s">
        <v>1007</v>
      </c>
      <c r="C21" s="676">
        <v>4</v>
      </c>
      <c r="D21" s="677" t="s">
        <v>896</v>
      </c>
      <c r="E21" s="672">
        <v>0</v>
      </c>
      <c r="F21" s="650">
        <f t="shared" ref="F21:G21" si="4">E21</f>
        <v>0</v>
      </c>
      <c r="G21" s="650">
        <f t="shared" si="4"/>
        <v>0</v>
      </c>
      <c r="H21" s="651">
        <v>0.6</v>
      </c>
      <c r="I21" s="652">
        <f t="shared" si="1"/>
        <v>0</v>
      </c>
      <c r="J21" s="650">
        <v>0</v>
      </c>
      <c r="K21" s="699">
        <f t="shared" si="3"/>
        <v>0</v>
      </c>
      <c r="L21" s="69"/>
      <c r="O21" s="635"/>
    </row>
    <row r="22" spans="2:15" x14ac:dyDescent="0.25">
      <c r="B22" s="628" t="s">
        <v>1007</v>
      </c>
      <c r="C22" s="676">
        <v>5</v>
      </c>
      <c r="D22" s="677" t="s">
        <v>897</v>
      </c>
      <c r="E22" s="672">
        <v>0</v>
      </c>
      <c r="F22" s="650">
        <f t="shared" ref="F22:G22" si="5">E22</f>
        <v>0</v>
      </c>
      <c r="G22" s="650">
        <f t="shared" si="5"/>
        <v>0</v>
      </c>
      <c r="H22" s="651">
        <v>0.8</v>
      </c>
      <c r="I22" s="652">
        <f t="shared" si="1"/>
        <v>0</v>
      </c>
      <c r="J22" s="650">
        <v>0</v>
      </c>
      <c r="K22" s="699">
        <f t="shared" si="3"/>
        <v>0</v>
      </c>
      <c r="L22" s="69"/>
      <c r="O22" s="635"/>
    </row>
    <row r="23" spans="2:15" x14ac:dyDescent="0.25">
      <c r="B23" s="628" t="s">
        <v>1007</v>
      </c>
      <c r="C23" s="676">
        <v>6</v>
      </c>
      <c r="D23" s="677" t="s">
        <v>898</v>
      </c>
      <c r="E23" s="672">
        <v>0</v>
      </c>
      <c r="F23" s="650">
        <f t="shared" ref="F23:G24" si="6">E23</f>
        <v>0</v>
      </c>
      <c r="G23" s="650">
        <f t="shared" si="6"/>
        <v>0</v>
      </c>
      <c r="H23" s="651">
        <v>1</v>
      </c>
      <c r="I23" s="652">
        <f t="shared" si="1"/>
        <v>0</v>
      </c>
      <c r="J23" s="650">
        <v>0</v>
      </c>
      <c r="K23" s="699">
        <f t="shared" si="3"/>
        <v>0</v>
      </c>
      <c r="L23" s="69"/>
      <c r="O23" s="635"/>
    </row>
    <row r="24" spans="2:15" ht="15.75" thickBot="1" x14ac:dyDescent="0.3">
      <c r="B24" s="628" t="s">
        <v>1007</v>
      </c>
      <c r="C24" s="676">
        <v>7</v>
      </c>
      <c r="D24" s="677" t="s">
        <v>568</v>
      </c>
      <c r="E24" s="673">
        <v>0</v>
      </c>
      <c r="F24" s="655">
        <f>E24</f>
        <v>0</v>
      </c>
      <c r="G24" s="655">
        <f t="shared" si="6"/>
        <v>0</v>
      </c>
      <c r="H24" s="653">
        <v>1</v>
      </c>
      <c r="I24" s="716">
        <f t="shared" si="1"/>
        <v>0</v>
      </c>
      <c r="J24" s="655">
        <v>0</v>
      </c>
      <c r="K24" s="704">
        <f t="shared" si="3"/>
        <v>0</v>
      </c>
      <c r="L24" s="69"/>
      <c r="O24" s="635">
        <f>IF($G$12="Yes", $I24*('Assumptions - Arch'!$E$45+'Assumptions - Arch'!$E$46), 0)</f>
        <v>0</v>
      </c>
    </row>
    <row r="25" spans="2:15" ht="15.75" thickBot="1" x14ac:dyDescent="0.3">
      <c r="B25" s="628"/>
      <c r="C25" s="678">
        <v>8</v>
      </c>
      <c r="D25" s="677" t="s">
        <v>899</v>
      </c>
      <c r="E25" s="674">
        <f>SUM(E18:E24)</f>
        <v>0</v>
      </c>
      <c r="F25" s="674">
        <f>SUM(F18:F24)</f>
        <v>0</v>
      </c>
      <c r="G25" s="674">
        <f>SUM(G18:G24)</f>
        <v>0</v>
      </c>
      <c r="H25" s="657"/>
      <c r="I25" s="658">
        <f>SUM(I18:I24)</f>
        <v>0</v>
      </c>
      <c r="J25" s="674">
        <f>SUM(J18:J24)</f>
        <v>0</v>
      </c>
      <c r="K25" s="704">
        <f>E25-J25</f>
        <v>0</v>
      </c>
      <c r="L25" s="69"/>
      <c r="O25" s="635"/>
    </row>
    <row r="26" spans="2:15" x14ac:dyDescent="0.25">
      <c r="B26" s="628"/>
      <c r="C26" s="678"/>
      <c r="D26" s="677" t="s">
        <v>1180</v>
      </c>
      <c r="E26" s="712">
        <f>E17+E25</f>
        <v>0</v>
      </c>
      <c r="F26" s="713"/>
      <c r="G26" s="713"/>
      <c r="H26" s="666"/>
      <c r="I26" s="714"/>
      <c r="J26" s="712">
        <f>J17+J25</f>
        <v>0</v>
      </c>
      <c r="K26" s="699"/>
      <c r="L26" s="69"/>
      <c r="O26" s="635"/>
    </row>
    <row r="27" spans="2:15" ht="15.75" thickBot="1" x14ac:dyDescent="0.3">
      <c r="B27" s="628" t="s">
        <v>1007</v>
      </c>
      <c r="C27" s="679">
        <v>9</v>
      </c>
      <c r="D27" s="677" t="s">
        <v>900</v>
      </c>
      <c r="E27" s="672">
        <v>0</v>
      </c>
      <c r="F27" s="650">
        <f>E27</f>
        <v>0</v>
      </c>
      <c r="G27" s="650">
        <f>F27</f>
        <v>0</v>
      </c>
      <c r="H27" s="662">
        <v>1</v>
      </c>
      <c r="I27" s="715">
        <f>ROUND((F27+G27)/2*H27,2)</f>
        <v>0</v>
      </c>
      <c r="J27" s="650">
        <v>0</v>
      </c>
      <c r="K27" s="699">
        <f t="shared" si="3"/>
        <v>0</v>
      </c>
      <c r="L27" s="69"/>
      <c r="O27" s="635">
        <f>IF($G$13="Yes", $I27*('Assumptions - Arch'!$E$48+'Assumptions - Arch'!$E$49), 0)</f>
        <v>0</v>
      </c>
    </row>
    <row r="28" spans="2:15" ht="15.75" thickBot="1" x14ac:dyDescent="0.3">
      <c r="B28" s="628"/>
      <c r="C28" s="679">
        <v>10</v>
      </c>
      <c r="D28" s="677" t="s">
        <v>1181</v>
      </c>
      <c r="E28" s="675">
        <f>E25+E27</f>
        <v>0</v>
      </c>
      <c r="F28" s="663">
        <f>F25+F27</f>
        <v>0</v>
      </c>
      <c r="G28" s="663">
        <f>G25+G27</f>
        <v>0</v>
      </c>
      <c r="H28" s="664"/>
      <c r="I28" s="665">
        <f>I25+I27</f>
        <v>0</v>
      </c>
      <c r="J28" s="663">
        <f>J25+J27</f>
        <v>0</v>
      </c>
      <c r="K28" s="705">
        <f t="shared" si="3"/>
        <v>0</v>
      </c>
      <c r="L28" s="69"/>
      <c r="O28" s="635"/>
    </row>
    <row r="29" spans="2:15" ht="15.75" thickTop="1" x14ac:dyDescent="0.25">
      <c r="B29" s="628"/>
      <c r="C29" s="679"/>
      <c r="D29" s="677" t="s">
        <v>1179</v>
      </c>
      <c r="E29" s="711">
        <f>SUM(E18:E23)</f>
        <v>0</v>
      </c>
      <c r="F29" s="711">
        <f>SUM(F18:F23)</f>
        <v>0</v>
      </c>
      <c r="G29" s="711">
        <f>SUM(G18:G23)</f>
        <v>0</v>
      </c>
      <c r="H29" s="666"/>
      <c r="I29" s="711">
        <f>SUM(I18:I23)</f>
        <v>0</v>
      </c>
      <c r="J29" s="711">
        <f>SUM(J18:J23)</f>
        <v>0</v>
      </c>
      <c r="K29" s="706">
        <f>SUM(K18:K23)</f>
        <v>0</v>
      </c>
      <c r="L29" s="667"/>
      <c r="O29" s="635">
        <f>IF($G$12="Yes", $E29*('Assumptions - Arch'!$E$44+'Assumptions - Arch'!E46), 0)</f>
        <v>0</v>
      </c>
    </row>
    <row r="30" spans="2:15" ht="15.75" thickBot="1" x14ac:dyDescent="0.3">
      <c r="C30" s="636"/>
      <c r="D30" s="637"/>
      <c r="E30" s="638"/>
      <c r="F30" s="638"/>
      <c r="G30" s="638"/>
      <c r="H30" s="639"/>
      <c r="I30" s="640"/>
      <c r="J30" s="638"/>
      <c r="K30" s="641"/>
      <c r="L30" s="642"/>
      <c r="O30" s="603">
        <f>SUM(O12:O29)</f>
        <v>0</v>
      </c>
    </row>
    <row r="31" spans="2:15" ht="30" x14ac:dyDescent="0.25">
      <c r="C31" s="373" t="s">
        <v>918</v>
      </c>
      <c r="D31" s="139"/>
      <c r="E31" s="140"/>
      <c r="F31" s="140"/>
      <c r="G31" s="140"/>
      <c r="H31" s="140"/>
      <c r="I31" s="140"/>
      <c r="J31" s="141"/>
      <c r="K31" s="142"/>
      <c r="L31" s="142"/>
      <c r="O31" s="604" t="str">
        <f>CONCATENATE("To"," ", 'Drop Down Options'!K6, " ", "School Tab"," ", "cell O127, for 4680.2 Assessment, School")</f>
        <v>To FY 2026-27 School Tab cell O127, for 4680.2 Assessment, School</v>
      </c>
    </row>
    <row r="32" spans="2:15" ht="54" x14ac:dyDescent="0.25">
      <c r="C32" s="671" t="s">
        <v>671</v>
      </c>
      <c r="D32" s="648" t="s">
        <v>892</v>
      </c>
      <c r="E32" s="648" t="s">
        <v>889</v>
      </c>
      <c r="F32" s="648" t="s">
        <v>1174</v>
      </c>
      <c r="G32" s="648" t="s">
        <v>891</v>
      </c>
      <c r="H32" s="648" t="s">
        <v>888</v>
      </c>
      <c r="I32" s="648" t="s">
        <v>902</v>
      </c>
      <c r="J32" s="648" t="str">
        <f>CONCATENATE("Actual Headcount","                                 ",'Drop Down Options'!$K$4)</f>
        <v>Actual Headcount                                 FY 2025-26</v>
      </c>
      <c r="K32" s="648" t="s">
        <v>1176</v>
      </c>
      <c r="L32" s="670" t="s">
        <v>598</v>
      </c>
    </row>
    <row r="33" spans="2:12" x14ac:dyDescent="0.25">
      <c r="B33" s="602" t="s">
        <v>1008</v>
      </c>
      <c r="C33" s="680">
        <v>11</v>
      </c>
      <c r="D33" s="681" t="s">
        <v>893</v>
      </c>
      <c r="E33" s="650">
        <v>0</v>
      </c>
      <c r="F33" s="650">
        <f t="shared" ref="F33:G39" si="7">E33</f>
        <v>0</v>
      </c>
      <c r="G33" s="650">
        <f t="shared" si="7"/>
        <v>0</v>
      </c>
      <c r="H33" s="668">
        <v>0.5</v>
      </c>
      <c r="I33" s="669">
        <f t="shared" ref="I33:I39" si="8">ROUND((F33+G33)/2*H33,2)</f>
        <v>0</v>
      </c>
      <c r="J33" s="650">
        <v>0</v>
      </c>
      <c r="K33" s="698">
        <f t="shared" ref="K33:K42" si="9">E33-J33</f>
        <v>0</v>
      </c>
      <c r="L33" s="68"/>
    </row>
    <row r="34" spans="2:12" x14ac:dyDescent="0.25">
      <c r="B34" s="602" t="s">
        <v>1008</v>
      </c>
      <c r="C34" s="680">
        <v>12</v>
      </c>
      <c r="D34" s="681" t="s">
        <v>894</v>
      </c>
      <c r="E34" s="650">
        <v>0</v>
      </c>
      <c r="F34" s="650">
        <f t="shared" si="7"/>
        <v>0</v>
      </c>
      <c r="G34" s="650">
        <f t="shared" si="7"/>
        <v>0</v>
      </c>
      <c r="H34" s="651">
        <v>0.6</v>
      </c>
      <c r="I34" s="652">
        <f t="shared" si="8"/>
        <v>0</v>
      </c>
      <c r="J34" s="650">
        <v>0</v>
      </c>
      <c r="K34" s="699">
        <f t="shared" si="9"/>
        <v>0</v>
      </c>
      <c r="L34" s="69"/>
    </row>
    <row r="35" spans="2:12" x14ac:dyDescent="0.25">
      <c r="B35" s="602" t="s">
        <v>1008</v>
      </c>
      <c r="C35" s="680">
        <v>13</v>
      </c>
      <c r="D35" s="681" t="s">
        <v>895</v>
      </c>
      <c r="E35" s="650">
        <v>0</v>
      </c>
      <c r="F35" s="650">
        <f t="shared" si="7"/>
        <v>0</v>
      </c>
      <c r="G35" s="650">
        <f t="shared" si="7"/>
        <v>0</v>
      </c>
      <c r="H35" s="651">
        <v>0.5</v>
      </c>
      <c r="I35" s="652">
        <f t="shared" si="8"/>
        <v>0</v>
      </c>
      <c r="J35" s="650">
        <v>0</v>
      </c>
      <c r="K35" s="699">
        <f t="shared" si="9"/>
        <v>0</v>
      </c>
      <c r="L35" s="69"/>
    </row>
    <row r="36" spans="2:12" x14ac:dyDescent="0.25">
      <c r="B36" s="602" t="s">
        <v>1008</v>
      </c>
      <c r="C36" s="680">
        <v>14</v>
      </c>
      <c r="D36" s="681" t="s">
        <v>896</v>
      </c>
      <c r="E36" s="650">
        <v>0</v>
      </c>
      <c r="F36" s="650">
        <f t="shared" si="7"/>
        <v>0</v>
      </c>
      <c r="G36" s="650">
        <f t="shared" si="7"/>
        <v>0</v>
      </c>
      <c r="H36" s="651">
        <v>0.6</v>
      </c>
      <c r="I36" s="652">
        <f t="shared" si="8"/>
        <v>0</v>
      </c>
      <c r="J36" s="650">
        <v>0</v>
      </c>
      <c r="K36" s="699">
        <f t="shared" si="9"/>
        <v>0</v>
      </c>
      <c r="L36" s="69"/>
    </row>
    <row r="37" spans="2:12" x14ac:dyDescent="0.25">
      <c r="B37" s="602" t="s">
        <v>1008</v>
      </c>
      <c r="C37" s="680">
        <v>15</v>
      </c>
      <c r="D37" s="681" t="s">
        <v>897</v>
      </c>
      <c r="E37" s="650">
        <v>0</v>
      </c>
      <c r="F37" s="650">
        <f t="shared" si="7"/>
        <v>0</v>
      </c>
      <c r="G37" s="650">
        <f t="shared" si="7"/>
        <v>0</v>
      </c>
      <c r="H37" s="651">
        <v>0.8</v>
      </c>
      <c r="I37" s="652">
        <f t="shared" si="8"/>
        <v>0</v>
      </c>
      <c r="J37" s="650">
        <v>0</v>
      </c>
      <c r="K37" s="699">
        <f t="shared" si="9"/>
        <v>0</v>
      </c>
      <c r="L37" s="69"/>
    </row>
    <row r="38" spans="2:12" x14ac:dyDescent="0.25">
      <c r="B38" s="602" t="s">
        <v>1008</v>
      </c>
      <c r="C38" s="680">
        <v>16</v>
      </c>
      <c r="D38" s="681" t="s">
        <v>898</v>
      </c>
      <c r="E38" s="650">
        <v>0</v>
      </c>
      <c r="F38" s="650">
        <f t="shared" si="7"/>
        <v>0</v>
      </c>
      <c r="G38" s="650">
        <f t="shared" si="7"/>
        <v>0</v>
      </c>
      <c r="H38" s="651">
        <v>1</v>
      </c>
      <c r="I38" s="652">
        <f t="shared" si="8"/>
        <v>0</v>
      </c>
      <c r="J38" s="650">
        <v>0</v>
      </c>
      <c r="K38" s="699">
        <f t="shared" si="9"/>
        <v>0</v>
      </c>
      <c r="L38" s="69"/>
    </row>
    <row r="39" spans="2:12" ht="15.75" thickBot="1" x14ac:dyDescent="0.3">
      <c r="B39" s="602" t="s">
        <v>1008</v>
      </c>
      <c r="C39" s="680">
        <v>17</v>
      </c>
      <c r="D39" s="681" t="s">
        <v>568</v>
      </c>
      <c r="E39" s="650">
        <v>0</v>
      </c>
      <c r="F39" s="650">
        <f t="shared" si="7"/>
        <v>0</v>
      </c>
      <c r="G39" s="650">
        <f t="shared" si="7"/>
        <v>0</v>
      </c>
      <c r="H39" s="653">
        <v>1</v>
      </c>
      <c r="I39" s="654">
        <f t="shared" si="8"/>
        <v>0</v>
      </c>
      <c r="J39" s="655">
        <v>0</v>
      </c>
      <c r="K39" s="700">
        <f t="shared" si="9"/>
        <v>0</v>
      </c>
      <c r="L39" s="69"/>
    </row>
    <row r="40" spans="2:12" ht="15.75" thickBot="1" x14ac:dyDescent="0.3">
      <c r="B40" s="602" t="s">
        <v>1008</v>
      </c>
      <c r="C40" s="680">
        <v>18</v>
      </c>
      <c r="D40" s="682" t="s">
        <v>903</v>
      </c>
      <c r="E40" s="656">
        <f>SUM(E33:E39)</f>
        <v>0</v>
      </c>
      <c r="F40" s="656">
        <f>SUM(F33:F39)</f>
        <v>0</v>
      </c>
      <c r="G40" s="656">
        <f>SUM(G33:G39)</f>
        <v>0</v>
      </c>
      <c r="H40" s="657"/>
      <c r="I40" s="658">
        <f>SUM(I33:I39)</f>
        <v>0</v>
      </c>
      <c r="J40" s="701">
        <f>SUM(J33:J39)</f>
        <v>0</v>
      </c>
      <c r="K40" s="701">
        <f t="shared" si="9"/>
        <v>0</v>
      </c>
      <c r="L40" s="69"/>
    </row>
    <row r="41" spans="2:12" ht="15.75" thickBot="1" x14ac:dyDescent="0.3">
      <c r="B41" s="602" t="s">
        <v>1008</v>
      </c>
      <c r="C41" s="680">
        <v>19</v>
      </c>
      <c r="D41" s="681" t="s">
        <v>900</v>
      </c>
      <c r="E41" s="650">
        <v>0</v>
      </c>
      <c r="F41" s="650">
        <f>E41</f>
        <v>0</v>
      </c>
      <c r="G41" s="650">
        <f>F41</f>
        <v>0</v>
      </c>
      <c r="H41" s="653">
        <v>1</v>
      </c>
      <c r="I41" s="654">
        <f>ROUND((F41+G41)/2*H41,2)</f>
        <v>0</v>
      </c>
      <c r="J41" s="650">
        <v>0</v>
      </c>
      <c r="K41" s="700">
        <f t="shared" si="9"/>
        <v>0</v>
      </c>
      <c r="L41" s="69"/>
    </row>
    <row r="42" spans="2:12" ht="15.75" customHeight="1" thickBot="1" x14ac:dyDescent="0.3">
      <c r="B42" s="602" t="s">
        <v>1008</v>
      </c>
      <c r="C42" s="680">
        <v>20</v>
      </c>
      <c r="D42" s="682" t="s">
        <v>904</v>
      </c>
      <c r="E42" s="659">
        <f>SUM(E40:E41)</f>
        <v>0</v>
      </c>
      <c r="F42" s="659">
        <f>SUM(F40:F41)</f>
        <v>0</v>
      </c>
      <c r="G42" s="659">
        <f>SUM(G40:G41)</f>
        <v>0</v>
      </c>
      <c r="H42" s="660"/>
      <c r="I42" s="661">
        <f>SUM(I40:I41)</f>
        <v>0</v>
      </c>
      <c r="J42" s="702">
        <f>SUM(J40:J41)</f>
        <v>0</v>
      </c>
      <c r="K42" s="702">
        <f t="shared" si="9"/>
        <v>0</v>
      </c>
      <c r="L42" s="69"/>
    </row>
    <row r="43" spans="2:12" ht="15.75" customHeight="1" thickTop="1" thickBot="1" x14ac:dyDescent="0.3">
      <c r="C43" s="643"/>
      <c r="D43" s="644"/>
      <c r="E43" s="645"/>
      <c r="F43" s="645"/>
      <c r="G43" s="645"/>
      <c r="H43" s="639"/>
      <c r="I43" s="640"/>
      <c r="J43" s="640"/>
      <c r="K43" s="640"/>
      <c r="L43" s="642"/>
    </row>
    <row r="44" spans="2:12" ht="15.75" customHeight="1" x14ac:dyDescent="0.25">
      <c r="C44" s="373" t="s">
        <v>905</v>
      </c>
      <c r="D44" s="139"/>
      <c r="E44" s="140"/>
      <c r="F44" s="140"/>
      <c r="G44" s="140"/>
      <c r="H44" s="140"/>
      <c r="I44" s="140"/>
      <c r="J44" s="141"/>
      <c r="K44" s="142"/>
      <c r="L44" s="142"/>
    </row>
    <row r="45" spans="2:12" ht="54" x14ac:dyDescent="0.25">
      <c r="C45" s="671" t="s">
        <v>671</v>
      </c>
      <c r="D45" s="648" t="s">
        <v>892</v>
      </c>
      <c r="E45" s="648" t="s">
        <v>906</v>
      </c>
      <c r="F45" s="648" t="s">
        <v>907</v>
      </c>
      <c r="G45" s="648" t="s">
        <v>908</v>
      </c>
      <c r="H45" s="648" t="s">
        <v>909</v>
      </c>
      <c r="I45" s="648" t="s">
        <v>910</v>
      </c>
      <c r="J45" s="648" t="str">
        <f>CONCATENATE("Actual", "                               ",'Drop Down Options'!$K$4)</f>
        <v>Actual                               FY 2025-26</v>
      </c>
      <c r="K45" s="648" t="s">
        <v>1176</v>
      </c>
      <c r="L45" s="670" t="s">
        <v>598</v>
      </c>
    </row>
    <row r="46" spans="2:12" x14ac:dyDescent="0.25">
      <c r="B46" s="602" t="s">
        <v>1008</v>
      </c>
      <c r="C46" s="684">
        <v>21</v>
      </c>
      <c r="D46" s="685" t="s">
        <v>911</v>
      </c>
      <c r="E46" s="672">
        <v>0</v>
      </c>
      <c r="F46" s="650">
        <v>0</v>
      </c>
      <c r="G46" s="650">
        <v>0</v>
      </c>
      <c r="H46" s="686">
        <f>MAX(E33:G33)+MAX(E34:G34)</f>
        <v>0</v>
      </c>
      <c r="I46" s="669">
        <f>H46-SUM(E46:G46)</f>
        <v>0</v>
      </c>
      <c r="J46" s="650">
        <v>0</v>
      </c>
      <c r="K46" s="698">
        <f t="shared" ref="K46:K50" si="10">I46-J46</f>
        <v>0</v>
      </c>
      <c r="L46" s="68"/>
    </row>
    <row r="47" spans="2:12" x14ac:dyDescent="0.25">
      <c r="B47" s="602" t="s">
        <v>1008</v>
      </c>
      <c r="C47" s="683">
        <v>22</v>
      </c>
      <c r="D47" s="681" t="s">
        <v>912</v>
      </c>
      <c r="E47" s="672">
        <v>0</v>
      </c>
      <c r="F47" s="650">
        <v>0</v>
      </c>
      <c r="G47" s="650">
        <v>0</v>
      </c>
      <c r="H47" s="687">
        <f>MAX(E35:G35)+MAX(E36:G36)+MAX(E37:G37)+MAX(E38:G38)</f>
        <v>0</v>
      </c>
      <c r="I47" s="652">
        <f>H47-SUM(E47:G47)</f>
        <v>0</v>
      </c>
      <c r="J47" s="650">
        <v>0</v>
      </c>
      <c r="K47" s="699">
        <f t="shared" si="10"/>
        <v>0</v>
      </c>
      <c r="L47" s="69"/>
    </row>
    <row r="48" spans="2:12" x14ac:dyDescent="0.25">
      <c r="B48" s="602" t="s">
        <v>1008</v>
      </c>
      <c r="C48" s="683">
        <v>23</v>
      </c>
      <c r="D48" s="681" t="s">
        <v>568</v>
      </c>
      <c r="E48" s="672">
        <v>0</v>
      </c>
      <c r="F48" s="650">
        <v>0</v>
      </c>
      <c r="G48" s="650">
        <v>0</v>
      </c>
      <c r="H48" s="687">
        <f>MAX(E39:G39)</f>
        <v>0</v>
      </c>
      <c r="I48" s="652">
        <f>H48-SUM(E48:G48)</f>
        <v>0</v>
      </c>
      <c r="J48" s="650">
        <v>0</v>
      </c>
      <c r="K48" s="699">
        <f t="shared" si="10"/>
        <v>0</v>
      </c>
      <c r="L48" s="69"/>
    </row>
    <row r="49" spans="2:12" ht="15.75" thickBot="1" x14ac:dyDescent="0.3">
      <c r="B49" s="602" t="s">
        <v>1008</v>
      </c>
      <c r="C49" s="683">
        <v>24</v>
      </c>
      <c r="D49" s="681" t="s">
        <v>900</v>
      </c>
      <c r="E49" s="672">
        <v>0</v>
      </c>
      <c r="F49" s="650">
        <v>0</v>
      </c>
      <c r="G49" s="650">
        <v>0</v>
      </c>
      <c r="H49" s="688">
        <f>MAX(E41:G41)</f>
        <v>0</v>
      </c>
      <c r="I49" s="654">
        <f>H49-SUM(E49:G49)</f>
        <v>0</v>
      </c>
      <c r="J49" s="655">
        <v>0</v>
      </c>
      <c r="K49" s="700">
        <f t="shared" si="10"/>
        <v>0</v>
      </c>
      <c r="L49" s="69"/>
    </row>
    <row r="50" spans="2:12" ht="15.75" customHeight="1" thickBot="1" x14ac:dyDescent="0.3">
      <c r="B50" s="602" t="s">
        <v>1008</v>
      </c>
      <c r="C50" s="683">
        <v>25</v>
      </c>
      <c r="D50" s="682" t="s">
        <v>904</v>
      </c>
      <c r="E50" s="689">
        <f t="shared" ref="E50:J50" si="11">SUM(E46:E49)</f>
        <v>0</v>
      </c>
      <c r="F50" s="690">
        <f t="shared" si="11"/>
        <v>0</v>
      </c>
      <c r="G50" s="690">
        <f t="shared" si="11"/>
        <v>0</v>
      </c>
      <c r="H50" s="691">
        <f t="shared" si="11"/>
        <v>0</v>
      </c>
      <c r="I50" s="692">
        <f t="shared" si="11"/>
        <v>0</v>
      </c>
      <c r="J50" s="703">
        <f t="shared" si="11"/>
        <v>0</v>
      </c>
      <c r="K50" s="703">
        <f t="shared" si="10"/>
        <v>0</v>
      </c>
      <c r="L50" s="69"/>
    </row>
    <row r="51" spans="2:12" ht="15.75" customHeight="1" thickTop="1" thickBot="1" x14ac:dyDescent="0.3">
      <c r="C51" s="643"/>
      <c r="D51" s="644"/>
      <c r="E51" s="645"/>
      <c r="F51" s="645"/>
      <c r="G51" s="645"/>
      <c r="H51" s="646"/>
      <c r="I51" s="640"/>
      <c r="K51" s="626"/>
      <c r="L51" s="625"/>
    </row>
    <row r="52" spans="2:12" ht="15.75" customHeight="1" x14ac:dyDescent="0.25">
      <c r="C52" s="373" t="s">
        <v>919</v>
      </c>
      <c r="D52" s="139"/>
      <c r="E52" s="140"/>
      <c r="F52" s="140"/>
      <c r="G52" s="140"/>
      <c r="H52" s="140"/>
      <c r="I52" s="140"/>
      <c r="J52" s="141"/>
      <c r="K52" s="142"/>
      <c r="L52" s="142"/>
    </row>
    <row r="53" spans="2:12" ht="27" x14ac:dyDescent="0.25">
      <c r="C53" s="671" t="s">
        <v>671</v>
      </c>
      <c r="D53" s="648" t="s">
        <v>913</v>
      </c>
      <c r="E53" s="648" t="s">
        <v>914</v>
      </c>
      <c r="F53" s="648" t="s">
        <v>915</v>
      </c>
      <c r="G53" s="648" t="s">
        <v>916</v>
      </c>
      <c r="H53" s="647"/>
      <c r="K53" s="626"/>
      <c r="L53" s="649" t="s">
        <v>598</v>
      </c>
    </row>
    <row r="54" spans="2:12" x14ac:dyDescent="0.25">
      <c r="B54" s="602" t="s">
        <v>1008</v>
      </c>
      <c r="C54" s="683">
        <v>26</v>
      </c>
      <c r="D54" s="681" t="s">
        <v>917</v>
      </c>
      <c r="E54" s="71">
        <v>0</v>
      </c>
      <c r="F54" s="71">
        <v>0</v>
      </c>
      <c r="G54" s="693">
        <v>0</v>
      </c>
      <c r="H54" s="645"/>
      <c r="K54" s="626"/>
      <c r="L54" s="630"/>
    </row>
  </sheetData>
  <sheetProtection algorithmName="SHA-512" hashValue="Y1WzOTorQSAQNJx4/Yww7i1rtKQMjjuGQ+2c1LimplktwIAI42pyCXlR/XxO0t7LF6IFcjDew5r3T0rTPahbxw==" saltValue="tW3W59njfHK0LiQO0kQ/tQ==" spinCount="100000" sheet="1" formatCells="0" formatColumns="0" formatRows="0"/>
  <mergeCells count="4">
    <mergeCell ref="B6:G6"/>
    <mergeCell ref="B8:G8"/>
    <mergeCell ref="B7:G7"/>
    <mergeCell ref="A1:B1"/>
  </mergeCells>
  <conditionalFormatting sqref="I46:I51">
    <cfRule type="cellIs" dxfId="725" priority="4" stopIfTrue="1" operator="greaterThan">
      <formula>0</formula>
    </cfRule>
  </conditionalFormatting>
  <conditionalFormatting sqref="K46:K49 J50:K50">
    <cfRule type="cellIs" dxfId="724" priority="2" stopIfTrue="1" operator="greaterThan">
      <formula>0</formula>
    </cfRule>
  </conditionalFormatting>
  <dataValidations count="4">
    <dataValidation type="whole" allowBlank="1" showInputMessage="1" showErrorMessage="1" sqref="F17:G24 E27:G30 E17:E23 J17:J23 I28:I29 K28:K29 J27:J30" xr:uid="{E2B9B26C-82E0-4C5C-B1A9-B1932D964883}">
      <formula1>0</formula1>
      <formula2>1500</formula2>
    </dataValidation>
    <dataValidation type="whole" allowBlank="1" showInputMessage="1" showErrorMessage="1" sqref="J24 E24" xr:uid="{55CAAAD5-1FBF-4671-A356-6B673F037748}">
      <formula1>0</formula1>
      <formula2>10000</formula2>
    </dataValidation>
    <dataValidation allowBlank="1" showInputMessage="1" showErrorMessage="1" prompt="The total count for MPCP, WPCP, and RPCP must equal the high count in Column E." sqref="E46:G49" xr:uid="{784F0D4B-3CB3-4F61-AC85-5B4C3BA9F5B7}"/>
    <dataValidation allowBlank="1" showInputMessage="1" showErrorMessage="1" prompt="Insert the total number of MPCP, RPCP, and WPCP pupils for each count date.  See the top of the schedule for an explanation of which students should be included in each column." sqref="E33:G39 E41:G41" xr:uid="{1FE81A1E-4728-4BBE-8598-708621A6FB7A}"/>
  </dataValidations>
  <hyperlinks>
    <hyperlink ref="B9" r:id="rId1" location="Budget" display="https://dpi.wi.gov/parental-education-options/choice-programs/school-reports - Budget" xr:uid="{19B1FAB3-DE04-4B2E-A870-1328A8E92CED}"/>
    <hyperlink ref="A1" location="'Table of Contents'!D1" display="RETURN TO TABLE OF CONTENTS" xr:uid="{6419CBF7-9677-46E2-9D26-AF362D2AF819}"/>
  </hyperlinks>
  <pageMargins left="0.7" right="0.7" top="0.75" bottom="0.75" header="0.3" footer="0.3"/>
  <pageSetup scale="41" orientation="landscape" horizontalDpi="1200" verticalDpi="1200" r:id="rId2"/>
  <headerFooter>
    <oddHeader>&amp;L&amp;F
&amp;A&amp;R&amp;D
&amp;T</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9F8499-B2AC-4688-B210-9D478D352D23}">
          <x14:formula1>
            <xm:f>'Drop Down Options'!$G$2:$G$5</xm:f>
          </x14:formula1>
          <xm:sqref>F14:F15 G12:J13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8049-7414-494C-8064-D920511B6DA8}">
  <sheetPr>
    <tabColor rgb="FFFFFF66"/>
    <pageSetUpPr fitToPage="1"/>
  </sheetPr>
  <dimension ref="A1:K36"/>
  <sheetViews>
    <sheetView zoomScale="110" zoomScaleNormal="110" workbookViewId="0">
      <pane xSplit="3" ySplit="4" topLeftCell="D5" activePane="bottomRight" state="frozen"/>
      <selection pane="topRight" activeCell="D1" sqref="D1"/>
      <selection pane="bottomLeft" activeCell="A9" sqref="A9"/>
      <selection pane="bottomRight" activeCell="D8" sqref="D8"/>
    </sheetView>
  </sheetViews>
  <sheetFormatPr defaultColWidth="9.140625" defaultRowHeight="15" x14ac:dyDescent="0.25"/>
  <cols>
    <col min="1" max="1" width="3.7109375" style="7" customWidth="1"/>
    <col min="2" max="2" width="8.140625" style="7" customWidth="1"/>
    <col min="3" max="3" width="33.28515625" style="7" customWidth="1"/>
    <col min="4" max="9" width="15.42578125" style="7" customWidth="1"/>
    <col min="10" max="10" width="17.42578125" style="7" customWidth="1"/>
    <col min="11" max="11" width="60" style="131" customWidth="1"/>
    <col min="12" max="12" width="1.85546875" style="7" customWidth="1"/>
    <col min="13" max="13" width="8.140625" style="7" customWidth="1"/>
    <col min="14" max="14" width="20.5703125" style="7" customWidth="1"/>
    <col min="15" max="15" width="28.28515625" style="7" customWidth="1"/>
    <col min="16" max="16384" width="9.140625" style="7"/>
  </cols>
  <sheetData>
    <row r="1" spans="1:11" x14ac:dyDescent="0.25">
      <c r="A1" s="771" t="str">
        <f>'Parish Info'!$K$2</f>
        <v>RETURN TO TABLE OF CONTENTS</v>
      </c>
      <c r="B1" s="771"/>
      <c r="C1" s="771"/>
    </row>
    <row r="2" spans="1:11" ht="15.75" x14ac:dyDescent="0.25">
      <c r="B2" s="510" t="s">
        <v>1006</v>
      </c>
      <c r="C2" s="507"/>
      <c r="D2" s="507"/>
      <c r="E2" s="507"/>
      <c r="F2" s="507"/>
    </row>
    <row r="3" spans="1:11" ht="77.25" customHeight="1" x14ac:dyDescent="0.25">
      <c r="B3" s="791" t="s">
        <v>1166</v>
      </c>
      <c r="C3" s="791"/>
      <c r="D3" s="791"/>
      <c r="E3" s="791"/>
      <c r="F3" s="791"/>
    </row>
    <row r="4" spans="1:11" x14ac:dyDescent="0.25">
      <c r="B4" s="771" t="s">
        <v>1028</v>
      </c>
      <c r="C4" s="771"/>
      <c r="D4" s="771"/>
      <c r="E4" s="771"/>
      <c r="F4" s="771"/>
      <c r="G4" s="771"/>
    </row>
    <row r="5" spans="1:11" ht="15.75" thickBot="1" x14ac:dyDescent="0.3"/>
    <row r="6" spans="1:11" ht="15.75" customHeight="1" x14ac:dyDescent="0.25">
      <c r="B6" s="418" t="s">
        <v>920</v>
      </c>
      <c r="C6" s="139"/>
      <c r="D6" s="140"/>
      <c r="E6" s="140"/>
      <c r="F6" s="140"/>
      <c r="G6" s="140"/>
      <c r="H6" s="141"/>
      <c r="I6" s="142"/>
      <c r="J6" s="142"/>
      <c r="K6" s="142"/>
    </row>
    <row r="7" spans="1:11" ht="45" x14ac:dyDescent="0.2">
      <c r="B7" s="383" t="s">
        <v>671</v>
      </c>
      <c r="C7" s="407" t="s">
        <v>892</v>
      </c>
      <c r="D7" s="384" t="s">
        <v>889</v>
      </c>
      <c r="E7" s="385" t="s">
        <v>901</v>
      </c>
      <c r="F7" s="385" t="s">
        <v>891</v>
      </c>
      <c r="G7" s="385" t="s">
        <v>888</v>
      </c>
      <c r="H7" s="386" t="s">
        <v>902</v>
      </c>
      <c r="I7" s="386" t="str">
        <f>CONCATENATE("Actual Headcount", "                      ",'Drop Down Options'!$K$4)</f>
        <v>Actual Headcount                      FY 2025-26</v>
      </c>
      <c r="J7" s="386" t="s">
        <v>1176</v>
      </c>
      <c r="K7" s="410" t="s">
        <v>598</v>
      </c>
    </row>
    <row r="8" spans="1:11" x14ac:dyDescent="0.25">
      <c r="B8" s="387">
        <v>1</v>
      </c>
      <c r="C8" s="375" t="s">
        <v>893</v>
      </c>
      <c r="D8" s="694">
        <v>0</v>
      </c>
      <c r="E8" s="694">
        <f t="shared" ref="E8:F14" si="0">D8</f>
        <v>0</v>
      </c>
      <c r="F8" s="694">
        <f t="shared" si="0"/>
        <v>0</v>
      </c>
      <c r="G8" s="411">
        <v>0.5</v>
      </c>
      <c r="H8" s="377">
        <f t="shared" ref="H8:H14" si="1">ROUND((E8+F8)/2*G8,2)</f>
        <v>0</v>
      </c>
      <c r="I8" s="694">
        <v>0</v>
      </c>
      <c r="J8" s="377">
        <f>D8-I8</f>
        <v>0</v>
      </c>
      <c r="K8" s="69"/>
    </row>
    <row r="9" spans="1:11" x14ac:dyDescent="0.25">
      <c r="B9" s="387">
        <v>2</v>
      </c>
      <c r="C9" s="375" t="s">
        <v>894</v>
      </c>
      <c r="D9" s="694">
        <v>0</v>
      </c>
      <c r="E9" s="694">
        <f t="shared" si="0"/>
        <v>0</v>
      </c>
      <c r="F9" s="694">
        <f t="shared" si="0"/>
        <v>0</v>
      </c>
      <c r="G9" s="411">
        <v>0.6</v>
      </c>
      <c r="H9" s="377">
        <f t="shared" si="1"/>
        <v>0</v>
      </c>
      <c r="I9" s="694">
        <v>0</v>
      </c>
      <c r="J9" s="377">
        <f t="shared" ref="J9:J17" si="2">D9-I9</f>
        <v>0</v>
      </c>
      <c r="K9" s="69"/>
    </row>
    <row r="10" spans="1:11" x14ac:dyDescent="0.25">
      <c r="B10" s="387">
        <v>3</v>
      </c>
      <c r="C10" s="375" t="s">
        <v>895</v>
      </c>
      <c r="D10" s="694">
        <v>0</v>
      </c>
      <c r="E10" s="694">
        <f t="shared" si="0"/>
        <v>0</v>
      </c>
      <c r="F10" s="694">
        <f t="shared" si="0"/>
        <v>0</v>
      </c>
      <c r="G10" s="411">
        <v>0.5</v>
      </c>
      <c r="H10" s="377">
        <f t="shared" si="1"/>
        <v>0</v>
      </c>
      <c r="I10" s="694">
        <v>0</v>
      </c>
      <c r="J10" s="377">
        <f t="shared" si="2"/>
        <v>0</v>
      </c>
      <c r="K10" s="69"/>
    </row>
    <row r="11" spans="1:11" x14ac:dyDescent="0.25">
      <c r="B11" s="387">
        <v>4</v>
      </c>
      <c r="C11" s="375" t="s">
        <v>896</v>
      </c>
      <c r="D11" s="694">
        <v>0</v>
      </c>
      <c r="E11" s="694">
        <f t="shared" si="0"/>
        <v>0</v>
      </c>
      <c r="F11" s="694">
        <f t="shared" si="0"/>
        <v>0</v>
      </c>
      <c r="G11" s="411">
        <v>0.6</v>
      </c>
      <c r="H11" s="377">
        <f t="shared" si="1"/>
        <v>0</v>
      </c>
      <c r="I11" s="694">
        <v>0</v>
      </c>
      <c r="J11" s="377">
        <f t="shared" si="2"/>
        <v>0</v>
      </c>
      <c r="K11" s="69"/>
    </row>
    <row r="12" spans="1:11" x14ac:dyDescent="0.25">
      <c r="B12" s="387">
        <v>5</v>
      </c>
      <c r="C12" s="375" t="s">
        <v>897</v>
      </c>
      <c r="D12" s="694">
        <v>0</v>
      </c>
      <c r="E12" s="694">
        <f t="shared" si="0"/>
        <v>0</v>
      </c>
      <c r="F12" s="694">
        <f t="shared" si="0"/>
        <v>0</v>
      </c>
      <c r="G12" s="411">
        <v>0.8</v>
      </c>
      <c r="H12" s="377">
        <f t="shared" si="1"/>
        <v>0</v>
      </c>
      <c r="I12" s="694">
        <v>0</v>
      </c>
      <c r="J12" s="377">
        <f t="shared" si="2"/>
        <v>0</v>
      </c>
      <c r="K12" s="69"/>
    </row>
    <row r="13" spans="1:11" x14ac:dyDescent="0.25">
      <c r="B13" s="387">
        <v>6</v>
      </c>
      <c r="C13" s="375" t="s">
        <v>898</v>
      </c>
      <c r="D13" s="694">
        <v>0</v>
      </c>
      <c r="E13" s="694">
        <f t="shared" si="0"/>
        <v>0</v>
      </c>
      <c r="F13" s="694">
        <f t="shared" si="0"/>
        <v>0</v>
      </c>
      <c r="G13" s="411">
        <v>1</v>
      </c>
      <c r="H13" s="377">
        <f t="shared" si="1"/>
        <v>0</v>
      </c>
      <c r="I13" s="694">
        <v>0</v>
      </c>
      <c r="J13" s="377">
        <f t="shared" si="2"/>
        <v>0</v>
      </c>
      <c r="K13" s="69"/>
    </row>
    <row r="14" spans="1:11" ht="15.75" thickBot="1" x14ac:dyDescent="0.3">
      <c r="B14" s="388">
        <v>7</v>
      </c>
      <c r="C14" s="374" t="s">
        <v>568</v>
      </c>
      <c r="D14" s="695">
        <v>0</v>
      </c>
      <c r="E14" s="695">
        <f t="shared" si="0"/>
        <v>0</v>
      </c>
      <c r="F14" s="695">
        <f t="shared" si="0"/>
        <v>0</v>
      </c>
      <c r="G14" s="412">
        <v>1</v>
      </c>
      <c r="H14" s="378">
        <f t="shared" si="1"/>
        <v>0</v>
      </c>
      <c r="I14" s="695">
        <v>0</v>
      </c>
      <c r="J14" s="378">
        <f t="shared" si="2"/>
        <v>0</v>
      </c>
      <c r="K14" s="69"/>
    </row>
    <row r="15" spans="1:11" ht="15.75" thickBot="1" x14ac:dyDescent="0.3">
      <c r="B15" s="389">
        <v>8</v>
      </c>
      <c r="C15" s="419" t="s">
        <v>921</v>
      </c>
      <c r="D15" s="382">
        <f>SUM(D8:D14)</f>
        <v>0</v>
      </c>
      <c r="E15" s="382">
        <f>SUM(E8:E14)</f>
        <v>0</v>
      </c>
      <c r="F15" s="382">
        <f>SUM(F8:F14)</f>
        <v>0</v>
      </c>
      <c r="G15" s="413"/>
      <c r="H15" s="379">
        <f>SUM(H8:H14)</f>
        <v>0</v>
      </c>
      <c r="I15" s="382">
        <f>SUM(I8:I14)</f>
        <v>0</v>
      </c>
      <c r="J15" s="379">
        <f t="shared" si="2"/>
        <v>0</v>
      </c>
      <c r="K15" s="69"/>
    </row>
    <row r="16" spans="1:11" ht="15.75" thickBot="1" x14ac:dyDescent="0.3">
      <c r="B16" s="388">
        <v>9</v>
      </c>
      <c r="C16" s="374" t="s">
        <v>900</v>
      </c>
      <c r="D16" s="695">
        <v>0</v>
      </c>
      <c r="E16" s="695">
        <f>D16</f>
        <v>0</v>
      </c>
      <c r="F16" s="695">
        <f>E16</f>
        <v>0</v>
      </c>
      <c r="G16" s="412">
        <v>1</v>
      </c>
      <c r="H16" s="379">
        <f>ROUND((E16+F16)/2*G16,2)</f>
        <v>0</v>
      </c>
      <c r="I16" s="695">
        <v>0</v>
      </c>
      <c r="J16" s="379">
        <f t="shared" si="2"/>
        <v>0</v>
      </c>
      <c r="K16" s="69"/>
    </row>
    <row r="17" spans="2:11" ht="15.75" thickBot="1" x14ac:dyDescent="0.3">
      <c r="B17" s="390">
        <v>10</v>
      </c>
      <c r="C17" s="398" t="s">
        <v>922</v>
      </c>
      <c r="D17" s="391">
        <f>SUM(D15:D16)</f>
        <v>0</v>
      </c>
      <c r="E17" s="391">
        <f>SUM(E15:E16)</f>
        <v>0</v>
      </c>
      <c r="F17" s="391">
        <f>SUM(F15:F16)</f>
        <v>0</v>
      </c>
      <c r="G17" s="392"/>
      <c r="H17" s="381">
        <f>SUM(H15:H16)</f>
        <v>0</v>
      </c>
      <c r="I17" s="391">
        <f>SUM(I15:I16)</f>
        <v>0</v>
      </c>
      <c r="J17" s="381">
        <f t="shared" si="2"/>
        <v>0</v>
      </c>
      <c r="K17" s="69"/>
    </row>
    <row r="18" spans="2:11" ht="16.5" thickTop="1" thickBot="1" x14ac:dyDescent="0.3">
      <c r="B18" s="406"/>
      <c r="C18" s="409"/>
      <c r="D18" s="408"/>
      <c r="E18" s="408"/>
      <c r="F18" s="408"/>
      <c r="G18" s="403"/>
      <c r="H18" s="404"/>
      <c r="I18" s="408"/>
      <c r="J18" s="404"/>
      <c r="K18" s="370"/>
    </row>
    <row r="19" spans="2:11" ht="15.75" customHeight="1" x14ac:dyDescent="0.25">
      <c r="B19" s="418" t="s">
        <v>923</v>
      </c>
      <c r="C19" s="139"/>
      <c r="D19" s="140"/>
      <c r="E19" s="140"/>
      <c r="F19" s="140"/>
      <c r="G19" s="140"/>
      <c r="H19" s="141"/>
      <c r="I19" s="142"/>
      <c r="J19" s="142"/>
      <c r="K19" s="142"/>
    </row>
    <row r="20" spans="2:11" ht="45" x14ac:dyDescent="0.2">
      <c r="B20" s="383" t="s">
        <v>671</v>
      </c>
      <c r="C20" s="407" t="s">
        <v>892</v>
      </c>
      <c r="D20" s="384" t="s">
        <v>889</v>
      </c>
      <c r="E20" s="385" t="s">
        <v>901</v>
      </c>
      <c r="F20" s="385" t="s">
        <v>891</v>
      </c>
      <c r="G20" s="385" t="s">
        <v>888</v>
      </c>
      <c r="H20" s="386" t="s">
        <v>902</v>
      </c>
      <c r="I20" s="386" t="str">
        <f>CONCATENATE("Actual Headcount", "                      ",'Drop Down Options'!$K$4)</f>
        <v>Actual Headcount                      FY 2025-26</v>
      </c>
      <c r="J20" s="386" t="s">
        <v>1176</v>
      </c>
      <c r="K20" s="410" t="s">
        <v>598</v>
      </c>
    </row>
    <row r="21" spans="2:11" x14ac:dyDescent="0.25">
      <c r="B21" s="387">
        <v>11</v>
      </c>
      <c r="C21" s="375" t="s">
        <v>893</v>
      </c>
      <c r="D21" s="694">
        <v>0</v>
      </c>
      <c r="E21" s="694">
        <f t="shared" ref="E21:F27" si="3">D21</f>
        <v>0</v>
      </c>
      <c r="F21" s="694">
        <f t="shared" si="3"/>
        <v>0</v>
      </c>
      <c r="G21" s="411">
        <v>0.5</v>
      </c>
      <c r="H21" s="377">
        <f t="shared" ref="H21:H27" si="4">ROUND((E21+F21)/2*G21,2)</f>
        <v>0</v>
      </c>
      <c r="I21" s="694">
        <v>0</v>
      </c>
      <c r="J21" s="377">
        <f t="shared" ref="J21:J31" si="5">D21-I21</f>
        <v>0</v>
      </c>
      <c r="K21" s="69"/>
    </row>
    <row r="22" spans="2:11" x14ac:dyDescent="0.25">
      <c r="B22" s="387">
        <v>12</v>
      </c>
      <c r="C22" s="375" t="s">
        <v>894</v>
      </c>
      <c r="D22" s="694">
        <v>0</v>
      </c>
      <c r="E22" s="694">
        <f t="shared" si="3"/>
        <v>0</v>
      </c>
      <c r="F22" s="694">
        <f t="shared" si="3"/>
        <v>0</v>
      </c>
      <c r="G22" s="411">
        <v>0.6</v>
      </c>
      <c r="H22" s="377">
        <f t="shared" si="4"/>
        <v>0</v>
      </c>
      <c r="I22" s="694">
        <v>0</v>
      </c>
      <c r="J22" s="377">
        <f t="shared" si="5"/>
        <v>0</v>
      </c>
      <c r="K22" s="69"/>
    </row>
    <row r="23" spans="2:11" x14ac:dyDescent="0.25">
      <c r="B23" s="387">
        <v>13</v>
      </c>
      <c r="C23" s="375" t="s">
        <v>895</v>
      </c>
      <c r="D23" s="694">
        <v>0</v>
      </c>
      <c r="E23" s="694">
        <f t="shared" si="3"/>
        <v>0</v>
      </c>
      <c r="F23" s="694">
        <f t="shared" si="3"/>
        <v>0</v>
      </c>
      <c r="G23" s="411">
        <v>0.5</v>
      </c>
      <c r="H23" s="377">
        <f t="shared" si="4"/>
        <v>0</v>
      </c>
      <c r="I23" s="694">
        <v>0</v>
      </c>
      <c r="J23" s="377">
        <f t="shared" si="5"/>
        <v>0</v>
      </c>
      <c r="K23" s="69"/>
    </row>
    <row r="24" spans="2:11" x14ac:dyDescent="0.25">
      <c r="B24" s="387">
        <v>14</v>
      </c>
      <c r="C24" s="375" t="s">
        <v>896</v>
      </c>
      <c r="D24" s="694">
        <v>0</v>
      </c>
      <c r="E24" s="694">
        <f t="shared" si="3"/>
        <v>0</v>
      </c>
      <c r="F24" s="694">
        <f t="shared" si="3"/>
        <v>0</v>
      </c>
      <c r="G24" s="411">
        <v>0.6</v>
      </c>
      <c r="H24" s="377">
        <f t="shared" si="4"/>
        <v>0</v>
      </c>
      <c r="I24" s="694">
        <v>0</v>
      </c>
      <c r="J24" s="377">
        <f t="shared" si="5"/>
        <v>0</v>
      </c>
      <c r="K24" s="69"/>
    </row>
    <row r="25" spans="2:11" x14ac:dyDescent="0.25">
      <c r="B25" s="387">
        <v>15</v>
      </c>
      <c r="C25" s="375" t="s">
        <v>897</v>
      </c>
      <c r="D25" s="694">
        <v>0</v>
      </c>
      <c r="E25" s="694">
        <f t="shared" si="3"/>
        <v>0</v>
      </c>
      <c r="F25" s="694">
        <f t="shared" si="3"/>
        <v>0</v>
      </c>
      <c r="G25" s="411">
        <v>0.8</v>
      </c>
      <c r="H25" s="377">
        <f t="shared" si="4"/>
        <v>0</v>
      </c>
      <c r="I25" s="694">
        <v>0</v>
      </c>
      <c r="J25" s="377">
        <f t="shared" si="5"/>
        <v>0</v>
      </c>
      <c r="K25" s="69"/>
    </row>
    <row r="26" spans="2:11" x14ac:dyDescent="0.25">
      <c r="B26" s="387">
        <v>16</v>
      </c>
      <c r="C26" s="375" t="s">
        <v>898</v>
      </c>
      <c r="D26" s="694">
        <v>0</v>
      </c>
      <c r="E26" s="694">
        <f t="shared" si="3"/>
        <v>0</v>
      </c>
      <c r="F26" s="694">
        <f t="shared" si="3"/>
        <v>0</v>
      </c>
      <c r="G26" s="411">
        <v>1</v>
      </c>
      <c r="H26" s="377">
        <f t="shared" si="4"/>
        <v>0</v>
      </c>
      <c r="I26" s="694">
        <v>0</v>
      </c>
      <c r="J26" s="377">
        <f t="shared" si="5"/>
        <v>0</v>
      </c>
      <c r="K26" s="69"/>
    </row>
    <row r="27" spans="2:11" ht="15.75" thickBot="1" x14ac:dyDescent="0.3">
      <c r="B27" s="388">
        <v>17</v>
      </c>
      <c r="C27" s="374" t="s">
        <v>568</v>
      </c>
      <c r="D27" s="695">
        <v>0</v>
      </c>
      <c r="E27" s="695">
        <f t="shared" si="3"/>
        <v>0</v>
      </c>
      <c r="F27" s="695">
        <f t="shared" si="3"/>
        <v>0</v>
      </c>
      <c r="G27" s="412">
        <v>1</v>
      </c>
      <c r="H27" s="378">
        <f t="shared" si="4"/>
        <v>0</v>
      </c>
      <c r="I27" s="695">
        <v>0</v>
      </c>
      <c r="J27" s="378">
        <f t="shared" si="5"/>
        <v>0</v>
      </c>
      <c r="K27" s="69"/>
    </row>
    <row r="28" spans="2:11" ht="15.75" thickBot="1" x14ac:dyDescent="0.3">
      <c r="B28" s="389">
        <v>18</v>
      </c>
      <c r="C28" s="397" t="s">
        <v>924</v>
      </c>
      <c r="D28" s="382">
        <f>SUM(D21:D27)</f>
        <v>0</v>
      </c>
      <c r="E28" s="382">
        <f>SUM(E21:E27)</f>
        <v>0</v>
      </c>
      <c r="F28" s="382">
        <f>SUM(F21:F27)</f>
        <v>0</v>
      </c>
      <c r="G28" s="413"/>
      <c r="H28" s="379">
        <f>SUM(H21:H27)</f>
        <v>0</v>
      </c>
      <c r="I28" s="382">
        <f>SUM(I21:I27)</f>
        <v>0</v>
      </c>
      <c r="J28" s="379">
        <f t="shared" si="5"/>
        <v>0</v>
      </c>
      <c r="K28" s="69"/>
    </row>
    <row r="29" spans="2:11" ht="15.75" thickBot="1" x14ac:dyDescent="0.3">
      <c r="B29" s="388">
        <v>19</v>
      </c>
      <c r="C29" s="374" t="s">
        <v>900</v>
      </c>
      <c r="D29" s="695">
        <v>0</v>
      </c>
      <c r="E29" s="695">
        <f>D29</f>
        <v>0</v>
      </c>
      <c r="F29" s="695">
        <f>E29</f>
        <v>0</v>
      </c>
      <c r="G29" s="412">
        <v>1</v>
      </c>
      <c r="H29" s="379">
        <f>ROUND((E29+F29)/2*G29,2)</f>
        <v>0</v>
      </c>
      <c r="I29" s="695">
        <v>0</v>
      </c>
      <c r="J29" s="379">
        <f t="shared" si="5"/>
        <v>0</v>
      </c>
      <c r="K29" s="69"/>
    </row>
    <row r="30" spans="2:11" ht="15.75" thickBot="1" x14ac:dyDescent="0.3">
      <c r="B30" s="414">
        <v>20</v>
      </c>
      <c r="C30" s="419" t="s">
        <v>925</v>
      </c>
      <c r="D30" s="415">
        <f>SUM(D28:D29)</f>
        <v>0</v>
      </c>
      <c r="E30" s="415">
        <f>SUM(E28:E29)</f>
        <v>0</v>
      </c>
      <c r="F30" s="415">
        <f>SUM(F28:F29)</f>
        <v>0</v>
      </c>
      <c r="G30" s="416"/>
      <c r="H30" s="417">
        <f>SUM(H28:H29)</f>
        <v>0</v>
      </c>
      <c r="I30" s="415">
        <f>SUM(I28:I29)</f>
        <v>0</v>
      </c>
      <c r="J30" s="417">
        <f t="shared" si="5"/>
        <v>0</v>
      </c>
      <c r="K30" s="69"/>
    </row>
    <row r="31" spans="2:11" ht="15.75" thickBot="1" x14ac:dyDescent="0.3">
      <c r="B31" s="393">
        <v>21</v>
      </c>
      <c r="C31" s="420" t="s">
        <v>926</v>
      </c>
      <c r="D31" s="394">
        <f>D17+D30</f>
        <v>0</v>
      </c>
      <c r="E31" s="394">
        <f>E17+E30</f>
        <v>0</v>
      </c>
      <c r="F31" s="394">
        <f>F17+F30</f>
        <v>0</v>
      </c>
      <c r="G31" s="380"/>
      <c r="H31" s="381">
        <f>H17+H30</f>
        <v>0</v>
      </c>
      <c r="I31" s="394">
        <f>I17+I30</f>
        <v>0</v>
      </c>
      <c r="J31" s="381">
        <f t="shared" si="5"/>
        <v>0</v>
      </c>
      <c r="K31" s="69"/>
    </row>
    <row r="32" spans="2:11" ht="16.5" thickTop="1" thickBot="1" x14ac:dyDescent="0.3">
      <c r="B32" s="406"/>
      <c r="C32" s="409"/>
      <c r="D32" s="409"/>
      <c r="E32" s="408"/>
      <c r="F32" s="408"/>
      <c r="G32" s="408"/>
      <c r="H32" s="403"/>
      <c r="I32" s="404"/>
      <c r="K32" s="370"/>
    </row>
    <row r="33" spans="2:11" ht="15.75" customHeight="1" x14ac:dyDescent="0.25">
      <c r="B33" s="418" t="s">
        <v>935</v>
      </c>
      <c r="C33" s="139"/>
      <c r="D33" s="140"/>
      <c r="E33" s="140"/>
      <c r="F33" s="140"/>
      <c r="G33" s="140"/>
      <c r="H33" s="141"/>
      <c r="I33" s="142"/>
      <c r="J33" s="142"/>
      <c r="K33" s="142"/>
    </row>
    <row r="34" spans="2:11" ht="56.25" x14ac:dyDescent="0.2">
      <c r="B34" s="383" t="s">
        <v>671</v>
      </c>
      <c r="C34" s="407" t="s">
        <v>913</v>
      </c>
      <c r="D34" s="384" t="s">
        <v>927</v>
      </c>
      <c r="E34" s="385" t="s">
        <v>928</v>
      </c>
      <c r="F34" s="395" t="s">
        <v>929</v>
      </c>
      <c r="G34" s="399" t="s">
        <v>930</v>
      </c>
      <c r="H34" s="384"/>
      <c r="I34" s="384"/>
      <c r="K34" s="410" t="s">
        <v>598</v>
      </c>
    </row>
    <row r="35" spans="2:11" ht="15.75" thickBot="1" x14ac:dyDescent="0.3">
      <c r="B35" s="396">
        <v>22</v>
      </c>
      <c r="C35" s="400" t="s">
        <v>917</v>
      </c>
      <c r="D35" s="696">
        <v>0</v>
      </c>
      <c r="E35" s="697">
        <v>0</v>
      </c>
      <c r="F35" s="697">
        <v>0</v>
      </c>
      <c r="G35" s="401">
        <v>0</v>
      </c>
      <c r="H35" s="408"/>
      <c r="I35" s="408"/>
      <c r="K35" s="69"/>
    </row>
    <row r="36" spans="2:11" ht="15.75" thickTop="1" x14ac:dyDescent="0.25"/>
  </sheetData>
  <sheetProtection algorithmName="SHA-512" hashValue="7FR0+W1xIh4H9FSL8K2NNdmWPx94f0r2dY4+K27jBPCuK8mHAcm4QR8tpoL797XAzdz9+jRXkCpMx6KY3EhTwA==" saltValue="b3HyLh9EFtB3Fo+43AKefg==" spinCount="100000" sheet="1" objects="1" scenarios="1"/>
  <mergeCells count="3">
    <mergeCell ref="B3:F3"/>
    <mergeCell ref="A1:C1"/>
    <mergeCell ref="B4:G4"/>
  </mergeCells>
  <hyperlinks>
    <hyperlink ref="B4" r:id="rId1" location="Budget" display="https://dpi.wi.gov/parental-education-options/choice-programs/school-reports - Budget" xr:uid="{AF785E52-779B-4637-88CC-4DAE5F0F178E}"/>
    <hyperlink ref="A1" location="'Table of Contents'!D1" display="RETURN TO TABLE OF CONTENTS" xr:uid="{83920873-3196-464D-A550-1DCFAB01B595}"/>
  </hyperlinks>
  <pageMargins left="0.7" right="0.7" top="0.75" bottom="0.75" header="0.3" footer="0.3"/>
  <pageSetup scale="33" orientation="landscape" horizontalDpi="1200" verticalDpi="1200" r:id="rId2"/>
  <headerFooter>
    <oddHeader>&amp;L&amp;F
&amp;A&amp;R&amp;D
&amp;T</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CC5B-B48C-4E7F-9D28-F68CC7DA578A}">
  <sheetPr>
    <tabColor rgb="FFFFFF00"/>
  </sheetPr>
  <dimension ref="A1:F24"/>
  <sheetViews>
    <sheetView workbookViewId="0">
      <pane xSplit="3" ySplit="6" topLeftCell="D7" activePane="bottomRight" state="frozen"/>
      <selection pane="topRight" activeCell="D1" sqref="D1"/>
      <selection pane="bottomLeft" activeCell="A7" sqref="A7"/>
      <selection pane="bottomRight" activeCell="B6" sqref="B6"/>
    </sheetView>
  </sheetViews>
  <sheetFormatPr defaultRowHeight="15" x14ac:dyDescent="0.25"/>
  <cols>
    <col min="1" max="1" width="2.42578125" customWidth="1"/>
    <col min="3" max="3" width="36.28515625" customWidth="1"/>
    <col min="4" max="4" width="14.85546875" customWidth="1"/>
    <col min="5" max="5" width="14.7109375" customWidth="1"/>
    <col min="6" max="6" width="15" customWidth="1"/>
  </cols>
  <sheetData>
    <row r="1" spans="1:6" x14ac:dyDescent="0.25">
      <c r="A1" s="792" t="str">
        <f>'Parish Info'!$K$2</f>
        <v>RETURN TO TABLE OF CONTENTS</v>
      </c>
      <c r="B1" s="792"/>
      <c r="C1" s="792"/>
    </row>
    <row r="2" spans="1:6" ht="18.75" x14ac:dyDescent="0.3">
      <c r="A2" s="623"/>
      <c r="B2" s="624" t="s">
        <v>1171</v>
      </c>
    </row>
    <row r="3" spans="1:6" ht="18.75" x14ac:dyDescent="0.3">
      <c r="A3" s="623"/>
      <c r="B3" s="624" t="s">
        <v>1172</v>
      </c>
    </row>
    <row r="4" spans="1:6" x14ac:dyDescent="0.25">
      <c r="D4" s="598" t="s">
        <v>938</v>
      </c>
      <c r="E4" s="598" t="s">
        <v>939</v>
      </c>
      <c r="F4" s="598" t="s">
        <v>1125</v>
      </c>
    </row>
    <row r="5" spans="1:6" ht="60" x14ac:dyDescent="0.25">
      <c r="D5" s="596" t="s">
        <v>1122</v>
      </c>
      <c r="E5" s="596" t="s">
        <v>1123</v>
      </c>
      <c r="F5" s="9" t="s">
        <v>744</v>
      </c>
    </row>
    <row r="6" spans="1:6" ht="34.5" x14ac:dyDescent="0.25">
      <c r="B6" s="405" t="s">
        <v>671</v>
      </c>
      <c r="C6" s="384" t="s">
        <v>892</v>
      </c>
      <c r="D6" s="384" t="s">
        <v>889</v>
      </c>
      <c r="E6" s="12" t="s">
        <v>1124</v>
      </c>
      <c r="F6" s="6" t="s">
        <v>1126</v>
      </c>
    </row>
    <row r="7" spans="1:6" x14ac:dyDescent="0.25">
      <c r="B7" s="406">
        <v>11</v>
      </c>
      <c r="C7" s="594" t="s">
        <v>893</v>
      </c>
      <c r="D7" s="595">
        <f>'Assumptions - School Enrollment'!E33</f>
        <v>0</v>
      </c>
      <c r="E7" s="599">
        <f>'Assumptions - Arch'!E33</f>
        <v>6526.2</v>
      </c>
      <c r="F7" s="599">
        <f>D7*E7</f>
        <v>0</v>
      </c>
    </row>
    <row r="8" spans="1:6" x14ac:dyDescent="0.25">
      <c r="B8" s="406">
        <v>12</v>
      </c>
      <c r="C8" s="594" t="s">
        <v>894</v>
      </c>
      <c r="D8" s="595">
        <f>'Assumptions - School Enrollment'!E34</f>
        <v>0</v>
      </c>
      <c r="E8" s="599">
        <f>'Assumptions - Arch'!E33</f>
        <v>6526.2</v>
      </c>
      <c r="F8" s="599">
        <f>D8*E8</f>
        <v>0</v>
      </c>
    </row>
    <row r="9" spans="1:6" x14ac:dyDescent="0.25">
      <c r="B9" s="406">
        <v>13</v>
      </c>
      <c r="C9" s="594" t="s">
        <v>895</v>
      </c>
      <c r="D9" s="595">
        <f>'Assumptions - School Enrollment'!E35</f>
        <v>0</v>
      </c>
      <c r="E9" s="599">
        <f>'Assumptions - Arch'!E34</f>
        <v>5438.5</v>
      </c>
      <c r="F9" s="599">
        <f t="shared" ref="F9:F14" si="0">D9*E9</f>
        <v>0</v>
      </c>
    </row>
    <row r="10" spans="1:6" x14ac:dyDescent="0.25">
      <c r="B10" s="406">
        <v>14</v>
      </c>
      <c r="C10" s="594" t="s">
        <v>896</v>
      </c>
      <c r="D10" s="595">
        <f>'Assumptions - School Enrollment'!E36</f>
        <v>0</v>
      </c>
      <c r="E10" s="599">
        <f>'Assumptions - Arch'!E35</f>
        <v>6526.2</v>
      </c>
      <c r="F10" s="599">
        <f t="shared" si="0"/>
        <v>0</v>
      </c>
    </row>
    <row r="11" spans="1:6" x14ac:dyDescent="0.25">
      <c r="B11" s="406">
        <v>15</v>
      </c>
      <c r="C11" s="594" t="s">
        <v>897</v>
      </c>
      <c r="D11" s="595">
        <f>'Assumptions - School Enrollment'!E37</f>
        <v>0</v>
      </c>
      <c r="E11" s="599">
        <f>'Assumptions - Arch'!E36</f>
        <v>8701.6</v>
      </c>
      <c r="F11" s="599">
        <f t="shared" si="0"/>
        <v>0</v>
      </c>
    </row>
    <row r="12" spans="1:6" x14ac:dyDescent="0.25">
      <c r="B12" s="406">
        <v>16</v>
      </c>
      <c r="C12" s="594" t="s">
        <v>898</v>
      </c>
      <c r="D12" s="595">
        <f>'Assumptions - School Enrollment'!E38</f>
        <v>0</v>
      </c>
      <c r="E12" s="599">
        <f>'Assumptions - Arch'!E37</f>
        <v>10877</v>
      </c>
      <c r="F12" s="599">
        <f t="shared" si="0"/>
        <v>0</v>
      </c>
    </row>
    <row r="13" spans="1:6" x14ac:dyDescent="0.25">
      <c r="B13" s="406">
        <v>17</v>
      </c>
      <c r="C13" s="594" t="s">
        <v>568</v>
      </c>
      <c r="D13" s="595">
        <f>'Assumptions - School Enrollment'!E39</f>
        <v>0</v>
      </c>
      <c r="E13" s="599">
        <f>'Assumptions - Arch'!E37</f>
        <v>10877</v>
      </c>
      <c r="F13" s="599">
        <f t="shared" si="0"/>
        <v>0</v>
      </c>
    </row>
    <row r="14" spans="1:6" x14ac:dyDescent="0.25">
      <c r="B14" s="406">
        <v>19</v>
      </c>
      <c r="C14" s="594" t="s">
        <v>900</v>
      </c>
      <c r="D14" s="595">
        <f>'Assumptions - School Enrollment'!E41</f>
        <v>0</v>
      </c>
      <c r="E14" s="599">
        <f>'Assumptions - Arch'!E38</f>
        <v>13371</v>
      </c>
      <c r="F14" s="599">
        <f t="shared" si="0"/>
        <v>0</v>
      </c>
    </row>
    <row r="15" spans="1:6" ht="15.75" thickBot="1" x14ac:dyDescent="0.3">
      <c r="B15" s="406"/>
      <c r="C15" s="409" t="s">
        <v>1128</v>
      </c>
      <c r="D15" s="125"/>
      <c r="E15" s="125"/>
      <c r="F15" s="601">
        <f>SUM(F7:F14)</f>
        <v>0</v>
      </c>
    </row>
    <row r="16" spans="1:6" ht="30.75" thickTop="1" x14ac:dyDescent="0.25">
      <c r="F16" s="604" t="s">
        <v>1197</v>
      </c>
    </row>
    <row r="18" spans="2:6" ht="45" x14ac:dyDescent="0.25">
      <c r="D18" s="596" t="s">
        <v>1194</v>
      </c>
      <c r="E18" s="596" t="s">
        <v>1123</v>
      </c>
      <c r="F18" s="9" t="s">
        <v>744</v>
      </c>
    </row>
    <row r="19" spans="2:6" ht="34.5" x14ac:dyDescent="0.25">
      <c r="B19" s="405" t="s">
        <v>671</v>
      </c>
      <c r="C19" s="384" t="s">
        <v>892</v>
      </c>
      <c r="D19" s="384" t="s">
        <v>889</v>
      </c>
      <c r="E19" s="12" t="s">
        <v>1124</v>
      </c>
      <c r="F19" s="6" t="s">
        <v>1126</v>
      </c>
    </row>
    <row r="20" spans="2:6" ht="22.5" x14ac:dyDescent="0.25">
      <c r="B20" s="406">
        <v>10</v>
      </c>
      <c r="C20" s="600" t="s">
        <v>1129</v>
      </c>
      <c r="D20" s="595">
        <f>'Assumptions - SNSP Enrollment'!$D$17</f>
        <v>0</v>
      </c>
      <c r="E20" s="597">
        <f>'Assumptions - Arch'!E39</f>
        <v>16049</v>
      </c>
      <c r="F20" s="599">
        <f t="shared" ref="F20:F22" si="1">D20*E20</f>
        <v>0</v>
      </c>
    </row>
    <row r="21" spans="2:6" ht="22.5" x14ac:dyDescent="0.25">
      <c r="B21" s="406">
        <v>18</v>
      </c>
      <c r="C21" s="600" t="s">
        <v>1130</v>
      </c>
      <c r="D21" s="595">
        <f>'Assumptions - SNSP Enrollment'!$D$28</f>
        <v>0</v>
      </c>
      <c r="E21" s="597">
        <f>'Assumptions - Arch'!E40</f>
        <v>10877</v>
      </c>
      <c r="F21" s="599">
        <f t="shared" si="1"/>
        <v>0</v>
      </c>
    </row>
    <row r="22" spans="2:6" ht="22.5" x14ac:dyDescent="0.25">
      <c r="B22" s="406">
        <v>19</v>
      </c>
      <c r="C22" s="600" t="s">
        <v>1131</v>
      </c>
      <c r="D22" s="595">
        <f>'Assumptions - SNSP Enrollment'!$D$29</f>
        <v>0</v>
      </c>
      <c r="E22" s="597">
        <f>'Assumptions - Arch'!E41</f>
        <v>13371</v>
      </c>
      <c r="F22" s="599">
        <f t="shared" si="1"/>
        <v>0</v>
      </c>
    </row>
    <row r="23" spans="2:6" ht="15.75" thickBot="1" x14ac:dyDescent="0.3">
      <c r="C23" s="409" t="s">
        <v>1127</v>
      </c>
      <c r="D23" s="125"/>
      <c r="E23" s="125"/>
      <c r="F23" s="601">
        <f>SUM(F20:F22)</f>
        <v>0</v>
      </c>
    </row>
    <row r="24" spans="2:6" ht="30.75" thickTop="1" x14ac:dyDescent="0.25">
      <c r="F24" s="604" t="s">
        <v>1198</v>
      </c>
    </row>
  </sheetData>
  <sheetProtection algorithmName="SHA-512" hashValue="qT0rgc6kjWNll7o9MUXga9u/w573QVTEwcejcbjDWku44pBzqUOxUibjU4IvWV6JUPHavTn3d8wMyMCKkNxDZw==" saltValue="fPl80DksoDQgigQGK7miGw==" spinCount="100000" sheet="1" objects="1" scenarios="1"/>
  <mergeCells count="1">
    <mergeCell ref="A1:C1"/>
  </mergeCells>
  <hyperlinks>
    <hyperlink ref="A1" location="'Table of Contents'!D1" display="RETURN TO TABLE OF CONTENTS" xr:uid="{75209479-7FEA-4B30-B634-7FA2BE9C719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5C64-F52D-4C8A-BC58-C89E7AAD8603}">
  <sheetPr codeName="Sheet5"/>
  <dimension ref="B1:K16"/>
  <sheetViews>
    <sheetView workbookViewId="0">
      <selection activeCell="H4" sqref="H4"/>
    </sheetView>
  </sheetViews>
  <sheetFormatPr defaultRowHeight="15" x14ac:dyDescent="0.25"/>
  <cols>
    <col min="1" max="1" width="3.42578125" customWidth="1"/>
    <col min="2" max="2" width="22.42578125" style="9" bestFit="1" customWidth="1"/>
    <col min="3" max="3" width="21.140625" style="9" bestFit="1" customWidth="1"/>
    <col min="4" max="4" width="13.140625" style="9" customWidth="1"/>
    <col min="5" max="6" width="9.140625" style="9"/>
    <col min="7" max="7" width="16" bestFit="1" customWidth="1"/>
    <col min="8" max="8" width="31.42578125" customWidth="1"/>
    <col min="9" max="10" width="26.7109375" customWidth="1"/>
    <col min="11" max="11" width="25.28515625" customWidth="1"/>
  </cols>
  <sheetData>
    <row r="1" spans="2:11" x14ac:dyDescent="0.25">
      <c r="B1" s="9" t="s">
        <v>692</v>
      </c>
      <c r="C1" s="9" t="s">
        <v>693</v>
      </c>
    </row>
    <row r="2" spans="2:11" ht="30" x14ac:dyDescent="0.25">
      <c r="B2" s="6" t="s">
        <v>540</v>
      </c>
      <c r="C2" s="6" t="s">
        <v>756</v>
      </c>
      <c r="D2" s="6" t="s">
        <v>555</v>
      </c>
      <c r="E2" s="12" t="s">
        <v>599</v>
      </c>
      <c r="F2" s="6" t="s">
        <v>553</v>
      </c>
      <c r="G2" s="6" t="s">
        <v>572</v>
      </c>
      <c r="H2" s="6" t="s">
        <v>588</v>
      </c>
      <c r="I2" s="6" t="s">
        <v>721</v>
      </c>
      <c r="J2" s="6" t="s">
        <v>721</v>
      </c>
      <c r="K2" s="6" t="s">
        <v>757</v>
      </c>
    </row>
    <row r="3" spans="2:11" x14ac:dyDescent="0.25">
      <c r="B3" s="10" t="s">
        <v>542</v>
      </c>
      <c r="C3" s="11">
        <v>2026</v>
      </c>
      <c r="D3" s="10" t="str">
        <f>RIGHT(B3,3)</f>
        <v>Jan</v>
      </c>
      <c r="E3" s="9">
        <v>7</v>
      </c>
      <c r="F3" s="9">
        <v>1</v>
      </c>
      <c r="G3" s="9" t="s">
        <v>573</v>
      </c>
      <c r="H3" t="s">
        <v>591</v>
      </c>
      <c r="I3" t="str">
        <f>'Optional - Monthly Allocations'!B5</f>
        <v>Even over 12 Months</v>
      </c>
      <c r="J3" t="str">
        <f>IF('Optional - Monthly Allocations'!Q5, I3, "")</f>
        <v>Even over 12 Months</v>
      </c>
      <c r="K3" s="9">
        <v>2025</v>
      </c>
    </row>
    <row r="4" spans="2:11" x14ac:dyDescent="0.25">
      <c r="B4" s="11" t="s">
        <v>543</v>
      </c>
      <c r="C4" s="11">
        <v>2026</v>
      </c>
      <c r="D4" s="10" t="str">
        <f t="shared" ref="D4:D14" si="0">RIGHT(B4,3)</f>
        <v>Feb</v>
      </c>
      <c r="E4" s="9">
        <v>8</v>
      </c>
      <c r="F4" s="9">
        <v>2</v>
      </c>
      <c r="G4" s="9" t="s">
        <v>574</v>
      </c>
      <c r="H4" t="s">
        <v>589</v>
      </c>
      <c r="I4" t="str">
        <f>'Optional - Monthly Allocations'!B6</f>
        <v>Quarterly</v>
      </c>
      <c r="J4" t="str">
        <f>IF('Optional - Monthly Allocations'!Q6, I4, "")</f>
        <v>Quarterly</v>
      </c>
      <c r="K4" s="9" t="s">
        <v>820</v>
      </c>
    </row>
    <row r="5" spans="2:11" x14ac:dyDescent="0.25">
      <c r="B5" s="11" t="s">
        <v>544</v>
      </c>
      <c r="C5" s="11">
        <v>2026</v>
      </c>
      <c r="D5" s="10" t="str">
        <f t="shared" si="0"/>
        <v>Mar</v>
      </c>
      <c r="E5" s="9">
        <v>9</v>
      </c>
      <c r="F5" s="9">
        <v>3</v>
      </c>
      <c r="G5" s="9" t="s">
        <v>16</v>
      </c>
      <c r="H5" t="s">
        <v>590</v>
      </c>
      <c r="I5" t="str">
        <f>'Optional - Monthly Allocations'!B7</f>
        <v>School Choice</v>
      </c>
      <c r="J5" t="str">
        <f>IF('Optional - Monthly Allocations'!Q7, I5, "")</f>
        <v>School Choice</v>
      </c>
      <c r="K5" s="6" t="s">
        <v>759</v>
      </c>
    </row>
    <row r="6" spans="2:11" x14ac:dyDescent="0.25">
      <c r="B6" s="11" t="s">
        <v>545</v>
      </c>
      <c r="C6" s="11">
        <v>2026</v>
      </c>
      <c r="D6" s="10" t="str">
        <f t="shared" si="0"/>
        <v>Apr</v>
      </c>
      <c r="E6" s="9">
        <v>10</v>
      </c>
      <c r="F6" s="9">
        <v>4</v>
      </c>
      <c r="G6" s="9"/>
      <c r="H6" t="s">
        <v>844</v>
      </c>
      <c r="I6" t="str">
        <f>'Optional - Monthly Allocations'!B8</f>
        <v>Scenario 1</v>
      </c>
      <c r="J6" t="str">
        <f>IF('Optional - Monthly Allocations'!Q8, I6, "")</f>
        <v/>
      </c>
      <c r="K6" s="9" t="s">
        <v>1183</v>
      </c>
    </row>
    <row r="7" spans="2:11" x14ac:dyDescent="0.25">
      <c r="B7" s="11" t="s">
        <v>541</v>
      </c>
      <c r="C7" s="11">
        <v>2026</v>
      </c>
      <c r="D7" s="10" t="str">
        <f t="shared" si="0"/>
        <v>May</v>
      </c>
      <c r="E7" s="9">
        <v>11</v>
      </c>
      <c r="F7" s="9">
        <v>5</v>
      </c>
      <c r="G7" s="9"/>
      <c r="I7" t="str">
        <f>'Optional - Monthly Allocations'!B9</f>
        <v>Scenario 2</v>
      </c>
      <c r="J7" t="str">
        <f>IF('Optional - Monthly Allocations'!Q9, I7, "")</f>
        <v/>
      </c>
      <c r="K7" s="6" t="s">
        <v>1187</v>
      </c>
    </row>
    <row r="8" spans="2:11" x14ac:dyDescent="0.25">
      <c r="B8" s="11" t="s">
        <v>546</v>
      </c>
      <c r="C8" s="11">
        <v>2026</v>
      </c>
      <c r="D8" s="10" t="str">
        <f t="shared" si="0"/>
        <v>Jun</v>
      </c>
      <c r="E8" s="9">
        <v>12</v>
      </c>
      <c r="F8" s="9">
        <v>6</v>
      </c>
      <c r="G8" s="9"/>
      <c r="I8" t="str">
        <f>'Optional - Monthly Allocations'!B10</f>
        <v>Scenario 3</v>
      </c>
      <c r="J8" t="str">
        <f>IF('Optional - Monthly Allocations'!Q10, I8, "")</f>
        <v/>
      </c>
      <c r="K8" s="9">
        <v>2024</v>
      </c>
    </row>
    <row r="9" spans="2:11" x14ac:dyDescent="0.25">
      <c r="B9" s="11" t="s">
        <v>547</v>
      </c>
      <c r="C9" s="11">
        <v>2025</v>
      </c>
      <c r="D9" s="10" t="str">
        <f t="shared" si="0"/>
        <v>Jul</v>
      </c>
      <c r="E9" s="9">
        <v>1</v>
      </c>
      <c r="F9" s="9">
        <v>7</v>
      </c>
      <c r="I9" t="str">
        <f>'Optional - Monthly Allocations'!B11</f>
        <v>Scenario 4</v>
      </c>
      <c r="J9" t="str">
        <f>IF('Optional - Monthly Allocations'!Q11, I9, "")</f>
        <v/>
      </c>
      <c r="K9" s="9" t="s">
        <v>830</v>
      </c>
    </row>
    <row r="10" spans="2:11" x14ac:dyDescent="0.25">
      <c r="B10" s="11" t="s">
        <v>548</v>
      </c>
      <c r="C10" s="11">
        <v>2025</v>
      </c>
      <c r="D10" s="10" t="str">
        <f t="shared" si="0"/>
        <v>Aug</v>
      </c>
      <c r="E10" s="9">
        <v>2</v>
      </c>
      <c r="F10" s="9">
        <v>8</v>
      </c>
      <c r="I10" t="str">
        <f>'Optional - Monthly Allocations'!B12</f>
        <v>Scenario 5</v>
      </c>
      <c r="J10" t="str">
        <f>IF('Optional - Monthly Allocations'!Q12, I10, "")</f>
        <v/>
      </c>
    </row>
    <row r="11" spans="2:11" x14ac:dyDescent="0.25">
      <c r="B11" s="11" t="s">
        <v>549</v>
      </c>
      <c r="C11" s="11">
        <v>2025</v>
      </c>
      <c r="D11" s="10" t="str">
        <f t="shared" si="0"/>
        <v>Sep</v>
      </c>
      <c r="E11" s="9">
        <v>3</v>
      </c>
      <c r="F11" s="9">
        <v>9</v>
      </c>
      <c r="I11" t="str">
        <f>'Optional - Monthly Allocations'!B13</f>
        <v>Scenario 6</v>
      </c>
      <c r="J11" t="str">
        <f>IF('Optional - Monthly Allocations'!Q13, I11, "")</f>
        <v/>
      </c>
    </row>
    <row r="12" spans="2:11" x14ac:dyDescent="0.25">
      <c r="B12" s="10" t="s">
        <v>550</v>
      </c>
      <c r="C12" s="11">
        <v>2025</v>
      </c>
      <c r="D12" s="10" t="str">
        <f t="shared" si="0"/>
        <v>Oct</v>
      </c>
      <c r="E12" s="9">
        <v>4</v>
      </c>
      <c r="F12" s="9">
        <v>10</v>
      </c>
      <c r="I12" t="str">
        <f>'Optional - Monthly Allocations'!B14</f>
        <v>Scenario 7</v>
      </c>
      <c r="J12" t="str">
        <f>IF('Optional - Monthly Allocations'!Q14, I12, "")</f>
        <v/>
      </c>
    </row>
    <row r="13" spans="2:11" x14ac:dyDescent="0.25">
      <c r="B13" s="11" t="s">
        <v>551</v>
      </c>
      <c r="C13" s="11">
        <v>2025</v>
      </c>
      <c r="D13" s="10" t="str">
        <f t="shared" si="0"/>
        <v>Nov</v>
      </c>
      <c r="E13" s="9">
        <v>5</v>
      </c>
      <c r="F13" s="9">
        <v>11</v>
      </c>
      <c r="I13" t="str">
        <f>'Optional - Monthly Allocations'!B15</f>
        <v>Scenario 8</v>
      </c>
      <c r="J13" t="str">
        <f>IF('Optional - Monthly Allocations'!Q15, I13, "")</f>
        <v/>
      </c>
    </row>
    <row r="14" spans="2:11" x14ac:dyDescent="0.25">
      <c r="B14" s="11" t="s">
        <v>552</v>
      </c>
      <c r="C14" s="11">
        <v>2025</v>
      </c>
      <c r="D14" s="10" t="str">
        <f t="shared" si="0"/>
        <v>Dec</v>
      </c>
      <c r="E14" s="9">
        <v>6</v>
      </c>
      <c r="F14" s="9">
        <v>12</v>
      </c>
      <c r="I14" t="str">
        <f>'Optional - Monthly Allocations'!B16</f>
        <v>Scenario 9</v>
      </c>
      <c r="J14" t="str">
        <f>IF('Optional - Monthly Allocations'!Q16, I14, "")</f>
        <v/>
      </c>
    </row>
    <row r="15" spans="2:11" x14ac:dyDescent="0.25">
      <c r="I15" t="str">
        <f>'Optional - Monthly Allocations'!B17</f>
        <v>Scenario 10</v>
      </c>
      <c r="J15" t="str">
        <f>IF('Optional - Monthly Allocations'!Q17, I15, "")</f>
        <v/>
      </c>
    </row>
    <row r="16" spans="2:11" x14ac:dyDescent="0.25">
      <c r="I16" t="str">
        <f>'Optional - Monthly Allocations'!B18</f>
        <v>Scenario 11</v>
      </c>
      <c r="J16" t="str">
        <f>IF('Optional - Monthly Allocations'!Q18, I16, "")</f>
        <v/>
      </c>
    </row>
  </sheetData>
  <sheetProtection algorithmName="SHA-512" hashValue="HgnG3pqeClNIjC3XE51civqbQw64gPZnfiVLF6TuYbUcHZXwqHi/nETcfb87Y93cKuMEClYRKhRpQWS8/Tzgng==" saltValue="LmCeRbTAtXQOjLJad/gEq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D A A B Q S w M E F A A C A A g A E H I i 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A Q c i J 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H I i W g P + j s 7 5 A A A A s g E A A B M A H A B G b 3 J t d W x h c y 9 T Z W N 0 a W 9 u M S 5 t I K I Y A C i g F A A A A A A A A A A A A A A A A A A A A A A A A A A A A J W Q Q U v D Q B C F 7 4 H 8 h 2 F 7 2 c A a z K o 9 W L x Y D I i i 0 B R E G g 9 p M j S h m x 3 Z 3 d S A + N / d N A G h g u B c B h 7 D e 9 8 b i 6 V r S E M 2 7 m Q R B m F g 6 8 J g B T M m z + X V m Z z D b V f t 0 M E a 2 3 d V O I R H 0 j t I y b T g L y 4 T K S / g k C T Q K 9 s z u A G F L g z A T 0 a d K d E r d 3 2 J K n 4 h s 9 8 S 7 X n a K I y X p B 1 q Z z m 7 v 8 7 H h G n Z / D Q w f Y W J J f 8 f U 3 x k i g T o T i k B z n Q Y i R F u x j y G w 6 H p i j 7 s A L 4 u t h 4 s Q + W / M W h 8 L C A A i 7 I G v n l o d P X m 7 1 h W I z o W / V i t s K W D d 3 p 2 N R p Y k u p a / c t y k v l p s v h k T 0 W L 7 C s K g 0 b / b b n 4 B l B L A Q I t A B Q A A g A I A B B y I l r / 3 J q C o w A A A P Y A A A A S A A A A A A A A A A A A A A A A A A A A A A B D b 2 5 m a W c v U G F j a 2 F n Z S 5 4 b W x Q S w E C L Q A U A A I A C A A Q c i J a D 8 r p q 6 Q A A A D p A A A A E w A A A A A A A A A A A A A A A A D v A A A A W 0 N v b n R l b n R f V H l w Z X N d L n h t b F B L A Q I t A B Q A A g A I A B B y I l o D / o 7 O + Q A A A L I B A A A T A A A A A A A A A A A A A A A A A O A B A A B G b 3 J t d W x h c y 9 T Z W N 0 a W 9 u M S 5 t U E s F B g A A A A A D A A M A w g A A A C 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c L A A A A A A A A 5 Q 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z I w M j U t M j Y l M j B C d W R n Z X Q l M j B U Z W 1 w b G F 0 Z S U y M E x v b m c l M j B G b 3 J t J T I w M j A y N D E y M j M l M j B 2 M T E l M j B 4 b H N 4 P C 9 J d G V t U G F 0 a D 4 8 L 0 l 0 Z W 1 M b 2 N h d G l v b j 4 8 U 3 R h Y m x l R W 5 0 c m l l c z 4 8 R W 5 0 c n k g V H l w Z T 0 i S X N Q c m l 2 Y X R l I i B W Y W x 1 Z T 0 i b D A i I C 8 + P E V u d H J 5 I F R 5 c G U 9 I l F 1 Z X J 5 S U Q i I F Z h b H V l P S J z Z m Q 2 O D Z m Z D E t Z G N i N C 0 0 Z D A 5 L W E 3 Y W E t Z W E z Y 2 M 2 Y z M 4 M W U w I i A v P j x F b n R y e S B U e X B l P S J S Z W x h d G l v b n N o a X B J b m Z v Q 2 9 u d G F p b m V y I i B W Y W x 1 Z T 0 i c 3 s m c X V v d D t j b 2 x 1 b W 5 D b 3 V u d C Z x d W 9 0 O z o x L C Z x d W 9 0 O 2 t l e U N v b H V t b k 5 h b W V z J n F 1 b 3 Q 7 O l t d L C Z x d W 9 0 O 3 F 1 Z X J 5 U m V s Y X R p b 2 5 z a G l w c y Z x d W 9 0 O z p b X S w m c X V v d D t j b 2 x 1 b W 5 J Z G V u d G l 0 a W V z J n F 1 b 3 Q 7 O l s m c X V v d D t T Z W N 0 a W 9 u M S 8 y M D I 1 L T I 2 I E J 1 Z G d l d C B U Z W 1 w b G F 0 Z S B M b 2 5 n I E Z v c m 0 g M j A y N D E y M j M g d j E x I H h s c 3 g v Q X V 0 b 1 J l b W 9 2 Z W R D b 2 x 1 b W 5 z M S 5 7 T m F t Z S w w f S Z x d W 9 0 O 1 0 s J n F 1 b 3 Q 7 Q 2 9 s d W 1 u Q 2 9 1 b n Q m c X V v d D s 6 M S w m c X V v d D t L Z X l D b 2 x 1 b W 5 O Y W 1 l c y Z x d W 9 0 O z p b X S w m c X V v d D t D b 2 x 1 b W 5 J Z G V u d G l 0 a W V z J n F 1 b 3 Q 7 O l s m c X V v d D t T Z W N 0 a W 9 u M S 8 y M D I 1 L T I 2 I E J 1 Z G d l d C B U Z W 1 w b G F 0 Z S B M b 2 5 n I E Z v c m 0 g M j A y N D E y M j M g d j E x I H h s c 3 g v Q X V 0 b 1 J l b W 9 2 Z W R D b 2 x 1 b W 5 z M S 5 7 T m F t Z S w w f S Z x d W 9 0 O 1 0 s J n F 1 b 3 Q 7 U m V s Y X R p b 2 5 z a G l w S W 5 m b y Z x d W 9 0 O z p b X X 0 i I C 8 + P E V u d H J 5 I F R 5 c G U 9 I k Z p b G x T d G F 0 d X M i I F Z h b H V l P S J z Q 2 9 t c G x l d G U i I C 8 + P E V u d H J 5 I F R 5 c G U 9 I k Z p b G x D b 2 x 1 b W 5 O Y W 1 l c y I g V m F s d W U 9 I n N b J n F 1 b 3 Q 7 T m F t Z S Z x d W 9 0 O 1 0 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Q 2 9 s d W 1 u V H l w Z X M i I F Z h b H V l P S J z Q m c 9 P S I g L z 4 8 R W 5 0 c n k g V H l w Z T 0 i R m l s b E x h c 3 R V c G R h d G V k I i B W Y W x 1 Z T 0 i Z D I w M j U t M D E t M D J U M j A 6 M D U 6 M D E u O T k 3 N D c 2 M V o i I C 8 + P E V u d H J 5 I F R 5 c G U 9 I k Z p b G x F c n J v c k N v d W 5 0 I i B W Y W x 1 Z T 0 i b D A i I C 8 + P E V u d H J 5 I F R 5 c G U 9 I k F k Z G V k V G 9 E Y X R h T W 9 k Z W w i I F Z h b H V l P S J s M C I g L z 4 8 R W 5 0 c n k g V H l w Z T 0 i R m l s b G V k Q 2 9 t c G x l d G V S Z X N 1 b H R U b 1 d v c m t z a G V l d C I g V m F s d W U 9 I m w x I i A v P j x F b n R y e S B U e X B l P S J G a W x s V G F y Z 2 V 0 I i B W Y W x 1 Z T 0 i c 1 8 y M D I 1 X z I 2 X 0 J 1 Z G d l d F 9 U Z W 1 w b G F 0 Z V 9 M b 2 5 n X 0 Z v c m 1 f M j A y N D E y M j N f d j E x X 3 h s c 3 g i I C 8 + P E V u d H J 5 I F R 5 c G U 9 I k Z p b G x F c n J v c k N v Z G U i I F Z h b H V l P S J z V W 5 r b m 9 3 b i I g L z 4 8 R W 5 0 c n k g V H l w Z T 0 i R m l s b E N v d W 5 0 I i B W Y W x 1 Z T 0 i b D I 2 I i A v P j x F b n R y e S B U e X B l P S J S Z W N v d m V y e V R h c m d l d F J v d y I g V m F s d W U 9 I m w x I i A v P j x F b n R y e S B U e X B l P S J S Z W N v d m V y e V R h c m d l d E N v b H V t b i I g V m F s d W U 9 I m w x I i A v P j x F b n R y e S B U e X B l P S J S Z W N v d m V y e V R h c m d l d F N o Z W V 0 I i B W Y W x 1 Z T 0 i c 1 R h Y m x l I G 9 m I E N v b n R l b n R z I i A v P j x F b n R y e S B U e X B l P S J G a W x s V G 9 E Y X R h T W 9 k Z W x F b m F i b G V k I i B W Y W x 1 Z T 0 i b D A i I C 8 + P E V u d H J 5 I F R 5 c G U 9 I k Z p b G x P Y m p l Y 3 R U e X B l I i B W Y W x 1 Z T 0 i c 1 R h Y m x l I i A v P j x F b n R y e S B U e X B l P S J G a W x s R W 5 h Y m x l Z C I g V m F s d W U 9 I m w x I i A v P j w v U 3 R h Y m x l R W 5 0 c m l l c z 4 8 L 0 l 0 Z W 0 + P E l 0 Z W 0 + P E l 0 Z W 1 M b 2 N h d G l v b j 4 8 S X R l b V R 5 c G U + R m 9 y b X V s Y T w v S X R l b V R 5 c G U + P E l 0 Z W 1 Q Y X R o P l N l Y 3 R p b 2 4 x L z I w M j U t M j Y l M j B C d W R n Z X Q l M j B U Z W 1 w b G F 0 Z S U y M E x v b m c l M j B G b 3 J t J T I w M j A y N D E y M j M l M j B 2 M T E l M j B 4 b H N 4 L 1 N v d X J j Z T w v S X R l b V B h d G g + P C 9 J d G V t T G 9 j Y X R p b 2 4 + P F N 0 Y W J s Z U V u d H J p Z X M g L z 4 8 L 0 l 0 Z W 0 + P E l 0 Z W 0 + P E l 0 Z W 1 M b 2 N h d G l v b j 4 8 S X R l b V R 5 c G U + R m 9 y b X V s Y T w v S X R l b V R 5 c G U + P E l 0 Z W 1 Q Y X R o P l N l Y 3 R p b 2 4 x L z I w M j U t M j Y l M j B C d W R n Z X Q l M j B U Z W 1 w b G F 0 Z S U y M E x v b m c l M j B G b 3 J t J T I w M j A y N D E y M j M l M j B 2 M T E l M j B 4 b H N 4 L 0 Z p b H R l c m V k J T I w U m 9 3 c z w v S X R l b V B h d G g + P C 9 J d G V t T G 9 j Y X R p b 2 4 + P F N 0 Y W J s Z U V u d H J p Z X M g L z 4 8 L 0 l 0 Z W 0 + P E l 0 Z W 0 + P E l 0 Z W 1 M b 2 N h d G l v b j 4 8 S X R l b V R 5 c G U + R m 9 y b X V s Y T w v S X R l b V R 5 c G U + P E l 0 Z W 1 Q Y X R o P l N l Y 3 R p b 2 4 x L z I w M j U t M j Y l M j B C d W R n Z X Q l M j B U Z W 1 w b G F 0 Z S U y M E x v b m c l M j B G b 3 J t J T I w M j A y N D E y M j M l M j B 2 M T E l M j B 4 b H N 4 L 1 J l b W 9 2 Z W Q l M j B P d G h l c i U y M E N v b H V t b n M 8 L 0 l 0 Z W 1 Q Y X R o P j w v S X R l b U x v Y 2 F 0 a W 9 u P j x T d G F i b G V F b n R y a W V z I C 8 + P C 9 J d G V t P j w v S X R l b X M + P C 9 M b 2 N h b F B h Y 2 t h Z 2 V N Z X R h Z G F 0 Y U Z p b G U + F g A A A F B L B Q Y A A A A A A A A A A A A A A A A A A A A A A A A m A Q A A A Q A A A N C M n d 8 B F d E R j H o A w E / C l + s B A A A A x 7 G 5 r q I M w U K 6 E Q I B M c m k g A A A A A A C A A A A A A A Q Z g A A A A E A A C A A A A B x G g M m b T Z 7 y / w X J W 2 N 2 c j l L z m U l i 1 s K E F V C 1 J 5 X 0 D m Q g A A A A A O g A A A A A I A A C A A A A A k 1 N z z D n T E I G H L Y S F 8 F 8 G s 4 U R c I 1 i 3 f F 2 y V U p k I 1 x X j F A A A A A M 1 f j w f e h k G 1 K d e D T m z B r 6 u n x g L Q x G C K t 5 + D v Q A q 7 Z c m F N U R r L E o M H 9 a 7 e G 3 0 9 j I h b I P P z e z 7 6 8 P d E m O s D i r m j S 3 w / C C 4 W V I / p A b Y G W H f I m k A A A A D / 6 o X c j t 7 I 2 Q e F N i T s Z 9 t Q p E A Q w K m f z f G 6 M L + v r e Y j R c K E H V 2 c 0 Z 5 L 7 R n 3 6 p H s P I A U o 7 Q 7 w E A c N 3 3 U J Z 8 G S Q 5 1 < / D a t a M a s h u p > 
</file>

<file path=customXml/itemProps1.xml><?xml version="1.0" encoding="utf-8"?>
<ds:datastoreItem xmlns:ds="http://schemas.openxmlformats.org/officeDocument/2006/customXml" ds:itemID="{289B2788-4E73-4BFB-8C24-E206C961A4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29</vt:i4>
      </vt:variant>
    </vt:vector>
  </HeadingPairs>
  <TitlesOfParts>
    <vt:vector size="56" baseType="lpstr">
      <vt:lpstr>Parish Info</vt:lpstr>
      <vt:lpstr>Table of Contents</vt:lpstr>
      <vt:lpstr>FY 2026-27 Budget Summary</vt:lpstr>
      <vt:lpstr>Assumptions - Arch</vt:lpstr>
      <vt:lpstr>Assumptions - Parish</vt:lpstr>
      <vt:lpstr>Assumptions - School Enrollment</vt:lpstr>
      <vt:lpstr>Assumptions - SNSP Enrollment</vt:lpstr>
      <vt:lpstr>School Choice Tuition Calc</vt:lpstr>
      <vt:lpstr>Drop Down Options</vt:lpstr>
      <vt:lpstr>Optional - Monthly Allocations</vt:lpstr>
      <vt:lpstr>Administrative</vt:lpstr>
      <vt:lpstr>School</vt:lpstr>
      <vt:lpstr>Buildings &amp; Grounds</vt:lpstr>
      <vt:lpstr>Sacred Life &amp; Worship</vt:lpstr>
      <vt:lpstr>Christian Formation</vt:lpstr>
      <vt:lpstr>Social Ministry</vt:lpstr>
      <vt:lpstr>Other</vt:lpstr>
      <vt:lpstr>Restricted Funds</vt:lpstr>
      <vt:lpstr>Parish Department Summary</vt:lpstr>
      <vt:lpstr>Consolidated Budget</vt:lpstr>
      <vt:lpstr>Finance Council - Summary</vt:lpstr>
      <vt:lpstr>Cover Sheet</vt:lpstr>
      <vt:lpstr>WI School Choice</vt:lpstr>
      <vt:lpstr>School Choice - Sch7 Net Assets</vt:lpstr>
      <vt:lpstr>School Choice - Sch10 Reserves</vt:lpstr>
      <vt:lpstr>School Choice Eligible Expenses</vt:lpstr>
      <vt:lpstr>School Choice - Offsetting Rev</vt:lpstr>
      <vt:lpstr>'School Choice - Offsetting Rev'!_bookmark17</vt:lpstr>
      <vt:lpstr>'School Choice - Offsetting Rev'!_bookmark19</vt:lpstr>
      <vt:lpstr>'School Choice - Offsetting Rev'!_bookmark20</vt:lpstr>
      <vt:lpstr>Administrative!Print_Area</vt:lpstr>
      <vt:lpstr>'Assumptions - Arch'!Print_Area</vt:lpstr>
      <vt:lpstr>'Buildings &amp; Grounds'!Print_Area</vt:lpstr>
      <vt:lpstr>'Christian Formation'!Print_Area</vt:lpstr>
      <vt:lpstr>'Consolidated Budget'!Print_Area</vt:lpstr>
      <vt:lpstr>'Cover Sheet'!Print_Area</vt:lpstr>
      <vt:lpstr>'Finance Council - Summary'!Print_Area</vt:lpstr>
      <vt:lpstr>'FY 2026-27 Budget Summary'!Print_Area</vt:lpstr>
      <vt:lpstr>'Optional - Monthly Allocations'!Print_Area</vt:lpstr>
      <vt:lpstr>Other!Print_Area</vt:lpstr>
      <vt:lpstr>'Parish Department Summary'!Print_Area</vt:lpstr>
      <vt:lpstr>'Restricted Funds'!Print_Area</vt:lpstr>
      <vt:lpstr>'Sacred Life &amp; Worship'!Print_Area</vt:lpstr>
      <vt:lpstr>School!Print_Area</vt:lpstr>
      <vt:lpstr>'Social Ministry'!Print_Area</vt:lpstr>
      <vt:lpstr>'Table of Contents'!Print_Area</vt:lpstr>
      <vt:lpstr>Administrative!Print_Titles</vt:lpstr>
      <vt:lpstr>'Buildings &amp; Grounds'!Print_Titles</vt:lpstr>
      <vt:lpstr>'Christian Formation'!Print_Titles</vt:lpstr>
      <vt:lpstr>'Consolidated Budget'!Print_Titles</vt:lpstr>
      <vt:lpstr>Other!Print_Titles</vt:lpstr>
      <vt:lpstr>'Parish Department Summary'!Print_Titles</vt:lpstr>
      <vt:lpstr>'Restricted Funds'!Print_Titles</vt:lpstr>
      <vt:lpstr>'Sacred Life &amp; Worship'!Print_Titles</vt:lpstr>
      <vt:lpstr>School!Print_Titles</vt:lpstr>
      <vt:lpstr>'Social Ministry'!Print_Titles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Kratoska</dc:creator>
  <cp:lastModifiedBy>Michael Waddell</cp:lastModifiedBy>
  <cp:lastPrinted>2025-12-11T20:06:49Z</cp:lastPrinted>
  <dcterms:created xsi:type="dcterms:W3CDTF">2024-07-05T21:36:48Z</dcterms:created>
  <dcterms:modified xsi:type="dcterms:W3CDTF">2026-01-22T16:06:14Z</dcterms:modified>
</cp:coreProperties>
</file>